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FA_DEVENGADO_VS_DEVENGADO" sheetId="1" r:id="rId1"/>
  </sheets>
  <definedNames>
    <definedName name="_xlnm.Print_Area" localSheetId="0">FA_DEVENGADO_VS_DEVENGADO!$A$6:$I$158</definedName>
    <definedName name="Print_Area" localSheetId="0">FA_DEVENGADO_VS_DEVENGADO!#REF!</definedName>
    <definedName name="Print_Titles" localSheetId="0">FA_DEVENGADO_VS_DEVENGADO!$5:$8</definedName>
    <definedName name="_xlnm.Print_Titles" localSheetId="0">FA_DEVENGADO_VS_DEVENGADO!$1:$5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G110" i="1"/>
  <c r="G136" i="1"/>
  <c r="H157" i="1"/>
  <c r="K157" i="1" s="1"/>
  <c r="I156" i="1"/>
  <c r="G156" i="1"/>
  <c r="F156" i="1"/>
  <c r="H155" i="1"/>
  <c r="K155" i="1" s="1"/>
  <c r="I154" i="1"/>
  <c r="I153" i="1" s="1"/>
  <c r="G154" i="1"/>
  <c r="G153" i="1" s="1"/>
  <c r="F154" i="1"/>
  <c r="F153" i="1" s="1"/>
  <c r="H152" i="1"/>
  <c r="J152" i="1" s="1"/>
  <c r="J151" i="1" s="1"/>
  <c r="J150" i="1" s="1"/>
  <c r="I151" i="1"/>
  <c r="I150" i="1" s="1"/>
  <c r="G151" i="1"/>
  <c r="G150" i="1" s="1"/>
  <c r="F151" i="1"/>
  <c r="F150" i="1" s="1"/>
  <c r="H149" i="1"/>
  <c r="H148" i="1" s="1"/>
  <c r="I148" i="1"/>
  <c r="G148" i="1"/>
  <c r="F148" i="1"/>
  <c r="H147" i="1"/>
  <c r="I146" i="1"/>
  <c r="I145" i="1" s="1"/>
  <c r="G146" i="1"/>
  <c r="G145" i="1" s="1"/>
  <c r="F146" i="1"/>
  <c r="F145" i="1" s="1"/>
  <c r="H144" i="1"/>
  <c r="K144" i="1" s="1"/>
  <c r="I143" i="1"/>
  <c r="G143" i="1"/>
  <c r="F143" i="1"/>
  <c r="H142" i="1"/>
  <c r="H141" i="1"/>
  <c r="K141" i="1" s="1"/>
  <c r="H140" i="1"/>
  <c r="I139" i="1"/>
  <c r="G139" i="1"/>
  <c r="F139" i="1"/>
  <c r="H138" i="1"/>
  <c r="I137" i="1"/>
  <c r="I136" i="1" s="1"/>
  <c r="I135" i="1" s="1"/>
  <c r="G137" i="1"/>
  <c r="F137" i="1"/>
  <c r="F136" i="1" s="1"/>
  <c r="F135" i="1" s="1"/>
  <c r="H133" i="1"/>
  <c r="J133" i="1" s="1"/>
  <c r="H132" i="1"/>
  <c r="I131" i="1"/>
  <c r="I130" i="1" s="1"/>
  <c r="G131" i="1"/>
  <c r="G130" i="1" s="1"/>
  <c r="F131" i="1"/>
  <c r="F130" i="1" s="1"/>
  <c r="H129" i="1"/>
  <c r="J129" i="1" s="1"/>
  <c r="H128" i="1"/>
  <c r="I127" i="1"/>
  <c r="G127" i="1"/>
  <c r="F127" i="1"/>
  <c r="H126" i="1"/>
  <c r="H125" i="1"/>
  <c r="K125" i="1" s="1"/>
  <c r="I124" i="1"/>
  <c r="G124" i="1"/>
  <c r="F124" i="1"/>
  <c r="H123" i="1"/>
  <c r="K123" i="1" s="1"/>
  <c r="I122" i="1"/>
  <c r="G122" i="1"/>
  <c r="F122" i="1"/>
  <c r="H121" i="1"/>
  <c r="J121" i="1" s="1"/>
  <c r="J120" i="1" s="1"/>
  <c r="I120" i="1"/>
  <c r="I119" i="1" s="1"/>
  <c r="G120" i="1"/>
  <c r="G119" i="1" s="1"/>
  <c r="F120" i="1"/>
  <c r="F119" i="1" s="1"/>
  <c r="H118" i="1"/>
  <c r="H117" i="1"/>
  <c r="J117" i="1" s="1"/>
  <c r="H116" i="1"/>
  <c r="I115" i="1"/>
  <c r="G115" i="1"/>
  <c r="F115" i="1"/>
  <c r="H114" i="1"/>
  <c r="I113" i="1"/>
  <c r="G113" i="1"/>
  <c r="F113" i="1"/>
  <c r="F110" i="1" s="1"/>
  <c r="H112" i="1"/>
  <c r="I111" i="1"/>
  <c r="G111" i="1"/>
  <c r="F111" i="1"/>
  <c r="H109" i="1"/>
  <c r="H108" i="1" s="1"/>
  <c r="I108" i="1"/>
  <c r="G108" i="1"/>
  <c r="F108" i="1"/>
  <c r="H107" i="1"/>
  <c r="H106" i="1" s="1"/>
  <c r="H105" i="1" s="1"/>
  <c r="I106" i="1"/>
  <c r="G106" i="1"/>
  <c r="G105" i="1" s="1"/>
  <c r="F106" i="1"/>
  <c r="F105" i="1" s="1"/>
  <c r="H104" i="1"/>
  <c r="J104" i="1" s="1"/>
  <c r="J103" i="1" s="1"/>
  <c r="I103" i="1"/>
  <c r="G103" i="1"/>
  <c r="F103" i="1"/>
  <c r="H102" i="1"/>
  <c r="H101" i="1"/>
  <c r="I100" i="1"/>
  <c r="G100" i="1"/>
  <c r="F100" i="1"/>
  <c r="H99" i="1"/>
  <c r="J99" i="1" s="1"/>
  <c r="J98" i="1" s="1"/>
  <c r="I98" i="1"/>
  <c r="I97" i="1" s="1"/>
  <c r="G98" i="1"/>
  <c r="G97" i="1" s="1"/>
  <c r="F98" i="1"/>
  <c r="F97" i="1" s="1"/>
  <c r="H96" i="1"/>
  <c r="H95" i="1" s="1"/>
  <c r="I95" i="1"/>
  <c r="G95" i="1"/>
  <c r="F95" i="1"/>
  <c r="H94" i="1"/>
  <c r="K94" i="1" s="1"/>
  <c r="I93" i="1"/>
  <c r="G93" i="1"/>
  <c r="F93" i="1"/>
  <c r="H92" i="1"/>
  <c r="J92" i="1" s="1"/>
  <c r="J91" i="1" s="1"/>
  <c r="I91" i="1"/>
  <c r="I90" i="1" s="1"/>
  <c r="G91" i="1"/>
  <c r="G90" i="1" s="1"/>
  <c r="F91" i="1"/>
  <c r="F90" i="1" s="1"/>
  <c r="H89" i="1"/>
  <c r="I88" i="1"/>
  <c r="G88" i="1"/>
  <c r="F88" i="1"/>
  <c r="H87" i="1"/>
  <c r="K87" i="1" s="1"/>
  <c r="I86" i="1"/>
  <c r="I85" i="1" s="1"/>
  <c r="G86" i="1"/>
  <c r="G85" i="1" s="1"/>
  <c r="F86" i="1"/>
  <c r="H82" i="1"/>
  <c r="K82" i="1" s="1"/>
  <c r="I81" i="1"/>
  <c r="G81" i="1"/>
  <c r="F81" i="1"/>
  <c r="H80" i="1"/>
  <c r="I79" i="1"/>
  <c r="G79" i="1"/>
  <c r="F79" i="1"/>
  <c r="H78" i="1"/>
  <c r="J78" i="1" s="1"/>
  <c r="J77" i="1" s="1"/>
  <c r="I77" i="1"/>
  <c r="G77" i="1"/>
  <c r="F77" i="1"/>
  <c r="H76" i="1"/>
  <c r="I75" i="1"/>
  <c r="I74" i="1" s="1"/>
  <c r="G75" i="1"/>
  <c r="G74" i="1" s="1"/>
  <c r="F75" i="1"/>
  <c r="F74" i="1" s="1"/>
  <c r="H73" i="1"/>
  <c r="I72" i="1"/>
  <c r="I71" i="1" s="1"/>
  <c r="G72" i="1"/>
  <c r="G71" i="1" s="1"/>
  <c r="F72" i="1"/>
  <c r="F71" i="1" s="1"/>
  <c r="H70" i="1"/>
  <c r="H69" i="1" s="1"/>
  <c r="H68" i="1" s="1"/>
  <c r="I69" i="1"/>
  <c r="I68" i="1" s="1"/>
  <c r="G69" i="1"/>
  <c r="G68" i="1" s="1"/>
  <c r="F69" i="1"/>
  <c r="F68" i="1" s="1"/>
  <c r="H67" i="1"/>
  <c r="K67" i="1" s="1"/>
  <c r="I66" i="1"/>
  <c r="G66" i="1"/>
  <c r="G63" i="1" s="1"/>
  <c r="F66" i="1"/>
  <c r="H65" i="1"/>
  <c r="K65" i="1" s="1"/>
  <c r="I64" i="1"/>
  <c r="I63" i="1" s="1"/>
  <c r="G64" i="1"/>
  <c r="F64" i="1"/>
  <c r="F63" i="1" s="1"/>
  <c r="H62" i="1"/>
  <c r="J62" i="1" s="1"/>
  <c r="H61" i="1"/>
  <c r="J61" i="1" s="1"/>
  <c r="H60" i="1"/>
  <c r="K60" i="1" s="1"/>
  <c r="I59" i="1"/>
  <c r="I58" i="1" s="1"/>
  <c r="G59" i="1"/>
  <c r="G58" i="1" s="1"/>
  <c r="F59" i="1"/>
  <c r="F58" i="1" s="1"/>
  <c r="H57" i="1"/>
  <c r="J57" i="1" s="1"/>
  <c r="J56" i="1" s="1"/>
  <c r="I56" i="1"/>
  <c r="G56" i="1"/>
  <c r="F56" i="1"/>
  <c r="H55" i="1"/>
  <c r="H54" i="1" s="1"/>
  <c r="I54" i="1"/>
  <c r="G54" i="1"/>
  <c r="F54" i="1"/>
  <c r="H53" i="1"/>
  <c r="K53" i="1" s="1"/>
  <c r="I52" i="1"/>
  <c r="G52" i="1"/>
  <c r="F52" i="1"/>
  <c r="H51" i="1"/>
  <c r="J51" i="1" s="1"/>
  <c r="J50" i="1" s="1"/>
  <c r="I50" i="1"/>
  <c r="G50" i="1"/>
  <c r="F50" i="1"/>
  <c r="H49" i="1"/>
  <c r="J49" i="1" s="1"/>
  <c r="J48" i="1" s="1"/>
  <c r="I48" i="1"/>
  <c r="G48" i="1"/>
  <c r="F48" i="1"/>
  <c r="H47" i="1"/>
  <c r="H46" i="1" s="1"/>
  <c r="I46" i="1"/>
  <c r="G46" i="1"/>
  <c r="F46" i="1"/>
  <c r="H45" i="1"/>
  <c r="K45" i="1" s="1"/>
  <c r="H44" i="1"/>
  <c r="K44" i="1" s="1"/>
  <c r="H43" i="1"/>
  <c r="J43" i="1" s="1"/>
  <c r="I42" i="1"/>
  <c r="G42" i="1"/>
  <c r="F42" i="1"/>
  <c r="F38" i="1"/>
  <c r="G38" i="1" s="1"/>
  <c r="G37" i="1" s="1"/>
  <c r="G36" i="1" s="1"/>
  <c r="I37" i="1"/>
  <c r="I36" i="1" s="1"/>
  <c r="H35" i="1"/>
  <c r="J35" i="1" s="1"/>
  <c r="J34" i="1" s="1"/>
  <c r="J33" i="1" s="1"/>
  <c r="I34" i="1"/>
  <c r="I33" i="1" s="1"/>
  <c r="G34" i="1"/>
  <c r="G33" i="1" s="1"/>
  <c r="F34" i="1"/>
  <c r="F33" i="1" s="1"/>
  <c r="G32" i="1"/>
  <c r="H32" i="1" s="1"/>
  <c r="G31" i="1"/>
  <c r="H31" i="1" s="1"/>
  <c r="J31" i="1" s="1"/>
  <c r="H30" i="1"/>
  <c r="K30" i="1" s="1"/>
  <c r="G29" i="1"/>
  <c r="H29" i="1" s="1"/>
  <c r="G28" i="1"/>
  <c r="H28" i="1" s="1"/>
  <c r="G27" i="1"/>
  <c r="G26" i="1"/>
  <c r="H26" i="1" s="1"/>
  <c r="I25" i="1"/>
  <c r="I24" i="1" s="1"/>
  <c r="F25" i="1"/>
  <c r="F24" i="1" s="1"/>
  <c r="G23" i="1"/>
  <c r="H23" i="1" s="1"/>
  <c r="K23" i="1" s="1"/>
  <c r="G22" i="1"/>
  <c r="I21" i="1"/>
  <c r="I20" i="1" s="1"/>
  <c r="F21" i="1"/>
  <c r="F20" i="1" s="1"/>
  <c r="G19" i="1"/>
  <c r="G18" i="1" s="1"/>
  <c r="I18" i="1"/>
  <c r="F18" i="1"/>
  <c r="G17" i="1"/>
  <c r="H17" i="1" s="1"/>
  <c r="G16" i="1"/>
  <c r="H16" i="1" s="1"/>
  <c r="I15" i="1"/>
  <c r="F15" i="1"/>
  <c r="G14" i="1"/>
  <c r="H14" i="1" s="1"/>
  <c r="I13" i="1"/>
  <c r="F13" i="1"/>
  <c r="G11" i="1"/>
  <c r="G10" i="1" s="1"/>
  <c r="G9" i="1" s="1"/>
  <c r="I10" i="1"/>
  <c r="I9" i="1" s="1"/>
  <c r="F10" i="1"/>
  <c r="F9" i="1" s="1"/>
  <c r="F84" i="1" l="1"/>
  <c r="G84" i="1"/>
  <c r="I105" i="1"/>
  <c r="I84" i="1" s="1"/>
  <c r="G135" i="1"/>
  <c r="I110" i="1"/>
  <c r="F12" i="1"/>
  <c r="I12" i="1"/>
  <c r="I8" i="1" s="1"/>
  <c r="H91" i="1"/>
  <c r="G21" i="1"/>
  <c r="G20" i="1" s="1"/>
  <c r="J65" i="1"/>
  <c r="J64" i="1" s="1"/>
  <c r="H50" i="1"/>
  <c r="K50" i="1" s="1"/>
  <c r="H154" i="1"/>
  <c r="H34" i="1"/>
  <c r="H33" i="1" s="1"/>
  <c r="K33" i="1" s="1"/>
  <c r="J125" i="1"/>
  <c r="K92" i="1"/>
  <c r="K95" i="1"/>
  <c r="H93" i="1"/>
  <c r="K93" i="1" s="1"/>
  <c r="H48" i="1"/>
  <c r="K48" i="1" s="1"/>
  <c r="H64" i="1"/>
  <c r="J149" i="1"/>
  <c r="J148" i="1" s="1"/>
  <c r="J109" i="1"/>
  <c r="J108" i="1" s="1"/>
  <c r="K149" i="1"/>
  <c r="K35" i="1"/>
  <c r="H156" i="1"/>
  <c r="K156" i="1" s="1"/>
  <c r="J96" i="1"/>
  <c r="J95" i="1" s="1"/>
  <c r="H139" i="1"/>
  <c r="K139" i="1" s="1"/>
  <c r="K96" i="1"/>
  <c r="J140" i="1"/>
  <c r="J157" i="1"/>
  <c r="J156" i="1" s="1"/>
  <c r="J94" i="1"/>
  <c r="J93" i="1" s="1"/>
  <c r="K121" i="1"/>
  <c r="J141" i="1"/>
  <c r="K117" i="1"/>
  <c r="H143" i="1"/>
  <c r="K143" i="1" s="1"/>
  <c r="K51" i="1"/>
  <c r="J87" i="1"/>
  <c r="J86" i="1" s="1"/>
  <c r="K140" i="1"/>
  <c r="J144" i="1"/>
  <c r="J143" i="1" s="1"/>
  <c r="K152" i="1"/>
  <c r="G13" i="1"/>
  <c r="F37" i="1"/>
  <c r="F36" i="1" s="1"/>
  <c r="J70" i="1"/>
  <c r="J69" i="1" s="1"/>
  <c r="J68" i="1" s="1"/>
  <c r="H81" i="1"/>
  <c r="K81" i="1" s="1"/>
  <c r="H11" i="1"/>
  <c r="J11" i="1" s="1"/>
  <c r="J10" i="1" s="1"/>
  <c r="J9" i="1" s="1"/>
  <c r="K49" i="1"/>
  <c r="J60" i="1"/>
  <c r="K70" i="1"/>
  <c r="H103" i="1"/>
  <c r="K103" i="1" s="1"/>
  <c r="J155" i="1"/>
  <c r="J154" i="1" s="1"/>
  <c r="H122" i="1"/>
  <c r="K122" i="1" s="1"/>
  <c r="H120" i="1"/>
  <c r="J123" i="1"/>
  <c r="H56" i="1"/>
  <c r="K56" i="1" s="1"/>
  <c r="F41" i="1"/>
  <c r="F40" i="1" s="1"/>
  <c r="K46" i="1"/>
  <c r="K104" i="1"/>
  <c r="G41" i="1"/>
  <c r="G40" i="1" s="1"/>
  <c r="J67" i="1"/>
  <c r="J66" i="1" s="1"/>
  <c r="K129" i="1"/>
  <c r="K26" i="1"/>
  <c r="J26" i="1"/>
  <c r="K32" i="1"/>
  <c r="K29" i="1"/>
  <c r="H13" i="1"/>
  <c r="J14" i="1"/>
  <c r="J13" i="1" s="1"/>
  <c r="K99" i="1"/>
  <c r="J126" i="1"/>
  <c r="K133" i="1"/>
  <c r="J101" i="1"/>
  <c r="H113" i="1"/>
  <c r="K113" i="1" s="1"/>
  <c r="K126" i="1"/>
  <c r="J128" i="1"/>
  <c r="J80" i="1"/>
  <c r="K101" i="1"/>
  <c r="K128" i="1"/>
  <c r="K31" i="1"/>
  <c r="H59" i="1"/>
  <c r="H66" i="1"/>
  <c r="K66" i="1" s="1"/>
  <c r="K80" i="1"/>
  <c r="K79" i="1" s="1"/>
  <c r="K57" i="1"/>
  <c r="J82" i="1"/>
  <c r="J81" i="1" s="1"/>
  <c r="H19" i="1"/>
  <c r="K19" i="1" s="1"/>
  <c r="J30" i="1"/>
  <c r="H98" i="1"/>
  <c r="K43" i="1"/>
  <c r="J45" i="1"/>
  <c r="H86" i="1"/>
  <c r="H85" i="1" s="1"/>
  <c r="H100" i="1"/>
  <c r="K100" i="1" s="1"/>
  <c r="H42" i="1"/>
  <c r="K42" i="1" s="1"/>
  <c r="K109" i="1"/>
  <c r="H151" i="1"/>
  <c r="H150" i="1" s="1"/>
  <c r="H15" i="1"/>
  <c r="K16" i="1"/>
  <c r="J16" i="1"/>
  <c r="K17" i="1"/>
  <c r="J17" i="1"/>
  <c r="K28" i="1"/>
  <c r="J28" i="1"/>
  <c r="K14" i="1"/>
  <c r="K54" i="1"/>
  <c r="K62" i="1"/>
  <c r="H38" i="1"/>
  <c r="J44" i="1"/>
  <c r="H27" i="1"/>
  <c r="G25" i="1"/>
  <c r="G24" i="1" s="1"/>
  <c r="J29" i="1"/>
  <c r="K47" i="1"/>
  <c r="J47" i="1"/>
  <c r="J46" i="1" s="1"/>
  <c r="K61" i="1"/>
  <c r="J76" i="1"/>
  <c r="J75" i="1" s="1"/>
  <c r="K76" i="1"/>
  <c r="H75" i="1"/>
  <c r="H74" i="1" s="1"/>
  <c r="I41" i="1"/>
  <c r="I40" i="1" s="1"/>
  <c r="K55" i="1"/>
  <c r="J55" i="1"/>
  <c r="J54" i="1" s="1"/>
  <c r="H72" i="1"/>
  <c r="H71" i="1" s="1"/>
  <c r="K71" i="1" s="1"/>
  <c r="K73" i="1"/>
  <c r="J73" i="1"/>
  <c r="G15" i="1"/>
  <c r="H22" i="1"/>
  <c r="H79" i="1"/>
  <c r="J23" i="1"/>
  <c r="J32" i="1"/>
  <c r="K78" i="1"/>
  <c r="H77" i="1"/>
  <c r="K77" i="1" s="1"/>
  <c r="J53" i="1"/>
  <c r="J52" i="1" s="1"/>
  <c r="H52" i="1"/>
  <c r="J59" i="1"/>
  <c r="J58" i="1" s="1"/>
  <c r="K69" i="1"/>
  <c r="H88" i="1"/>
  <c r="K88" i="1" s="1"/>
  <c r="K89" i="1"/>
  <c r="J107" i="1"/>
  <c r="J106" i="1" s="1"/>
  <c r="J105" i="1" s="1"/>
  <c r="K107" i="1"/>
  <c r="J89" i="1"/>
  <c r="J88" i="1" s="1"/>
  <c r="K112" i="1"/>
  <c r="J112" i="1"/>
  <c r="J111" i="1" s="1"/>
  <c r="H111" i="1"/>
  <c r="K118" i="1"/>
  <c r="J118" i="1"/>
  <c r="J114" i="1"/>
  <c r="J113" i="1" s="1"/>
  <c r="K114" i="1"/>
  <c r="K132" i="1"/>
  <c r="J132" i="1"/>
  <c r="J131" i="1" s="1"/>
  <c r="J130" i="1" s="1"/>
  <c r="H131" i="1"/>
  <c r="K108" i="1"/>
  <c r="K102" i="1"/>
  <c r="J102" i="1"/>
  <c r="K116" i="1"/>
  <c r="J116" i="1"/>
  <c r="H115" i="1"/>
  <c r="K115" i="1" s="1"/>
  <c r="K138" i="1"/>
  <c r="J138" i="1"/>
  <c r="J137" i="1" s="1"/>
  <c r="H137" i="1"/>
  <c r="K148" i="1"/>
  <c r="H146" i="1"/>
  <c r="H145" i="1" s="1"/>
  <c r="K106" i="1"/>
  <c r="H124" i="1"/>
  <c r="H127" i="1"/>
  <c r="K127" i="1" s="1"/>
  <c r="J142" i="1"/>
  <c r="J147" i="1"/>
  <c r="J146" i="1" s="1"/>
  <c r="J145" i="1" s="1"/>
  <c r="K142" i="1"/>
  <c r="K147" i="1"/>
  <c r="K131" i="1" l="1"/>
  <c r="H130" i="1"/>
  <c r="K98" i="1"/>
  <c r="H97" i="1"/>
  <c r="K97" i="1" s="1"/>
  <c r="J85" i="1"/>
  <c r="K91" i="1"/>
  <c r="H90" i="1"/>
  <c r="K90" i="1" s="1"/>
  <c r="K64" i="1"/>
  <c r="H63" i="1"/>
  <c r="H136" i="1"/>
  <c r="H135" i="1" s="1"/>
  <c r="J90" i="1"/>
  <c r="H110" i="1"/>
  <c r="K59" i="1"/>
  <c r="H58" i="1"/>
  <c r="K120" i="1"/>
  <c r="H119" i="1"/>
  <c r="K119" i="1" s="1"/>
  <c r="K154" i="1"/>
  <c r="H153" i="1"/>
  <c r="J153" i="1"/>
  <c r="J63" i="1"/>
  <c r="I6" i="1"/>
  <c r="F8" i="1"/>
  <c r="F6" i="1" s="1"/>
  <c r="G12" i="1"/>
  <c r="G8" i="1" s="1"/>
  <c r="G6" i="1" s="1"/>
  <c r="K13" i="1"/>
  <c r="K145" i="1"/>
  <c r="K58" i="1"/>
  <c r="J139" i="1"/>
  <c r="J136" i="1" s="1"/>
  <c r="J135" i="1" s="1"/>
  <c r="K34" i="1"/>
  <c r="J72" i="1"/>
  <c r="J71" i="1" s="1"/>
  <c r="H10" i="1"/>
  <c r="J100" i="1"/>
  <c r="J97" i="1" s="1"/>
  <c r="J42" i="1"/>
  <c r="J41" i="1" s="1"/>
  <c r="J124" i="1"/>
  <c r="K151" i="1"/>
  <c r="J122" i="1"/>
  <c r="K153" i="1"/>
  <c r="K63" i="1"/>
  <c r="J127" i="1"/>
  <c r="J115" i="1"/>
  <c r="J110" i="1" s="1"/>
  <c r="J79" i="1"/>
  <c r="J74" i="1" s="1"/>
  <c r="K11" i="1"/>
  <c r="K150" i="1"/>
  <c r="K146" i="1"/>
  <c r="K86" i="1"/>
  <c r="J19" i="1"/>
  <c r="J18" i="1" s="1"/>
  <c r="H18" i="1"/>
  <c r="H12" i="1" s="1"/>
  <c r="K111" i="1"/>
  <c r="K124" i="1"/>
  <c r="K130" i="1"/>
  <c r="K72" i="1"/>
  <c r="H41" i="1"/>
  <c r="K22" i="1"/>
  <c r="J22" i="1"/>
  <c r="J21" i="1" s="1"/>
  <c r="J20" i="1" s="1"/>
  <c r="H21" i="1"/>
  <c r="H20" i="1" s="1"/>
  <c r="K15" i="1"/>
  <c r="K27" i="1"/>
  <c r="J27" i="1"/>
  <c r="J25" i="1" s="1"/>
  <c r="J24" i="1" s="1"/>
  <c r="H25" i="1"/>
  <c r="H24" i="1" s="1"/>
  <c r="K68" i="1"/>
  <c r="K74" i="1"/>
  <c r="K75" i="1"/>
  <c r="K52" i="1"/>
  <c r="K105" i="1"/>
  <c r="K38" i="1"/>
  <c r="J38" i="1"/>
  <c r="J37" i="1" s="1"/>
  <c r="J36" i="1" s="1"/>
  <c r="H37" i="1"/>
  <c r="J15" i="1"/>
  <c r="K137" i="1"/>
  <c r="H84" i="1" l="1"/>
  <c r="K84" i="1" s="1"/>
  <c r="J119" i="1"/>
  <c r="J84" i="1" s="1"/>
  <c r="K41" i="1"/>
  <c r="H40" i="1"/>
  <c r="J40" i="1"/>
  <c r="J12" i="1"/>
  <c r="J8" i="1" s="1"/>
  <c r="K10" i="1"/>
  <c r="H9" i="1"/>
  <c r="K12" i="1"/>
  <c r="K110" i="1"/>
  <c r="K18" i="1"/>
  <c r="K85" i="1"/>
  <c r="H36" i="1"/>
  <c r="K36" i="1" s="1"/>
  <c r="K37" i="1"/>
  <c r="K40" i="1"/>
  <c r="K21" i="1"/>
  <c r="K135" i="1"/>
  <c r="K136" i="1"/>
  <c r="K24" i="1"/>
  <c r="K25" i="1"/>
  <c r="J6" i="1" l="1"/>
  <c r="H8" i="1"/>
  <c r="H6" i="1" s="1"/>
  <c r="K9" i="1"/>
  <c r="K20" i="1"/>
  <c r="K8" i="1" l="1"/>
  <c r="K6" i="1"/>
</calcChain>
</file>

<file path=xl/sharedStrings.xml><?xml version="1.0" encoding="utf-8"?>
<sst xmlns="http://schemas.openxmlformats.org/spreadsheetml/2006/main" count="163" uniqueCount="140">
  <si>
    <t>CAPITULO</t>
  </si>
  <si>
    <t>CONCEPTO</t>
  </si>
  <si>
    <t>PARTIDA</t>
  </si>
  <si>
    <t>PROYECTO PRESUPUESTAL 2023</t>
  </si>
  <si>
    <t>DEVENGADO</t>
  </si>
  <si>
    <t>GENERICA</t>
  </si>
  <si>
    <t>ESPECIFICA</t>
  </si>
  <si>
    <t>Descripción</t>
  </si>
  <si>
    <t>Al mes de octubre de 2022</t>
  </si>
  <si>
    <t>Proyectado noviembre-diciembre 2022</t>
  </si>
  <si>
    <t>Proyectado al Cierre 2022</t>
  </si>
  <si>
    <t>Cantidad</t>
  </si>
  <si>
    <t>%</t>
  </si>
  <si>
    <t>TOTALES</t>
  </si>
  <si>
    <t>SERVICIOS PERSONALES</t>
  </si>
  <si>
    <t>Remuneraciones al personal de carácter permanente</t>
  </si>
  <si>
    <t>Sueldos base al personal permanente</t>
  </si>
  <si>
    <t>Sueldo tabular personal permanente</t>
  </si>
  <si>
    <t>Remuneraciones adicionales y especiales</t>
  </si>
  <si>
    <t>Primas por años de servicios efectivos prestados</t>
  </si>
  <si>
    <t>Primas por años de servicio efectivos prestados</t>
  </si>
  <si>
    <t>Primas de vacaciones, dominical y gratificación de fin de año</t>
  </si>
  <si>
    <t>Prima vacacional</t>
  </si>
  <si>
    <t>Gratificación de fin de año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</si>
  <si>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</si>
  <si>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</si>
  <si>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</si>
  <si>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</si>
  <si>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</si>
  <si>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Otras prestaciones sociales y económicas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</si>
  <si>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</si>
  <si>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</si>
  <si>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</si>
  <si>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</si>
  <si>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</si>
  <si>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</si>
  <si>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</si>
  <si>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</si>
  <si>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</si>
  <si>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</si>
  <si>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</si>
  <si>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</si>
  <si>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</si>
  <si>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</si>
  <si>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</si>
  <si>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</si>
  <si>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</si>
  <si>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</si>
  <si>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</si>
  <si>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</si>
  <si>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</si>
  <si>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</si>
  <si>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</si>
  <si>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</si>
  <si>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</si>
  <si>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</si>
  <si>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</si>
  <si>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</si>
  <si>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</si>
  <si>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</si>
  <si>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</si>
  <si>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</si>
  <si>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</si>
  <si>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</si>
  <si>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</si>
  <si>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Materiales y artículos de construcción y de reparación</t>
  </si>
  <si>
    <t>Material eléctrico y electrónico</t>
  </si>
  <si>
    <t>Material eléctrico</t>
  </si>
  <si>
    <t>Materiales complementarios</t>
  </si>
  <si>
    <t>Productos químicos, farmacéuticos y de laboratorio</t>
  </si>
  <si>
    <t>Fibras sinteticas hules plasticos y derivados</t>
  </si>
  <si>
    <t>Combustibles, lubricantes y aditivos</t>
  </si>
  <si>
    <t>Combustibles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</si>
  <si>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</si>
  <si>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</si>
  <si>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</si>
  <si>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</si>
  <si>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</si>
  <si>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Mob. Y Eq. Educacional y recreativo</t>
  </si>
  <si>
    <t>Refacciones y accesorios menores de equipo de computo y tecnologías de la información</t>
  </si>
  <si>
    <t>SERVICIOS GENERALES</t>
  </si>
  <si>
    <t>Servicios básicos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</si>
  <si>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</si>
  <si>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</si>
  <si>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</si>
  <si>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</si>
  <si>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</si>
  <si>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</si>
  <si>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</si>
  <si>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</si>
  <si>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</si>
  <si>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Servicios profesionales, científicos, técnicos y otros servicios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</si>
  <si>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</si>
  <si>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</si>
  <si>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</si>
  <si>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</si>
  <si>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</si>
  <si>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</si>
  <si>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</si>
  <si>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</si>
  <si>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</si>
  <si>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</si>
  <si>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</si>
  <si>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</si>
  <si>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</si>
  <si>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</si>
  <si>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</si>
  <si>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</si>
  <si>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</si>
  <si>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</si>
  <si>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</si>
  <si>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</si>
  <si>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traslado y viáticos</t>
  </si>
  <si>
    <t>Pasajes aéreos</t>
  </si>
  <si>
    <t>Pasajes terrestres</t>
  </si>
  <si>
    <t>Viáticos en el país</t>
  </si>
  <si>
    <t>Hospedaje en el país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</si>
  <si>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</si>
  <si>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</si>
  <si>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</si>
  <si>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</si>
  <si>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</si>
  <si>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</si>
  <si>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</si>
  <si>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</si>
  <si>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</si>
  <si>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</si>
  <si>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</si>
  <si>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</si>
  <si>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</si>
  <si>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</si>
  <si>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</si>
  <si>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</si>
  <si>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</si>
  <si>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Vehículos y equipo terrestre</t>
  </si>
  <si>
    <t>Maquinaria, otros equipos y herramientas</t>
  </si>
  <si>
    <t>Equipo de comunicación y telecomunicación</t>
  </si>
  <si>
    <t>Equipos de generación eléctrica, aparatos y accesorios eléctricos</t>
  </si>
  <si>
    <t>Proyecto 2023 Vs. Devengado Proyectado 2022</t>
  </si>
  <si>
    <t>CUADRO COMPARATIVO: PROYECTO DE PRESUPUESTO DEVENGADO 2023 Vs. PRESUPUESTO AUTORIZADO DEVENGADO PROYECTADO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</si>
</sst>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_ ;[Red]\-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/>
    <xf numFmtId="165" fontId="5" fillId="0" borderId="3" xfId="0" applyNumberFormat="1" applyFont="1" applyBorder="1" applyAlignment="1" applyProtection="1">
      <alignment horizontal="center" vertical="top"/>
      <protection locked="0"/>
    </xf>
    <xf numFmtId="165" fontId="5" fillId="0" borderId="4" xfId="0" applyNumberFormat="1" applyFont="1" applyBorder="1" applyAlignment="1" applyProtection="1">
      <alignment horizontal="left" vertical="top"/>
      <protection locked="0"/>
    </xf>
    <xf numFmtId="40" fontId="5" fillId="0" borderId="5" xfId="0" applyNumberFormat="1" applyFont="1" applyBorder="1" applyAlignment="1" applyProtection="1">
      <alignment vertical="top"/>
      <protection locked="0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/>
    <xf numFmtId="0" fontId="3" fillId="5" borderId="8" xfId="0" applyFont="1" applyFill="1" applyBorder="1" applyAlignment="1"/>
    <xf numFmtId="0" fontId="3" fillId="5" borderId="9" xfId="0" applyFont="1" applyFill="1" applyBorder="1" applyAlignment="1">
      <alignment vertical="top"/>
    </xf>
    <xf numFmtId="40" fontId="3" fillId="5" borderId="10" xfId="0" applyNumberFormat="1" applyFont="1" applyFill="1" applyBorder="1" applyAlignment="1" applyProtection="1">
      <alignment vertical="top"/>
    </xf>
    <xf numFmtId="0" fontId="5" fillId="0" borderId="4" xfId="0" applyFont="1" applyFill="1" applyBorder="1" applyAlignment="1"/>
    <xf numFmtId="0" fontId="5" fillId="0" borderId="11" xfId="0" applyFont="1" applyFill="1" applyBorder="1" applyAlignment="1"/>
    <xf numFmtId="165" fontId="5" fillId="0" borderId="11" xfId="0" applyNumberFormat="1" applyFont="1" applyFill="1" applyBorder="1" applyAlignment="1" applyProtection="1">
      <alignment horizontal="center" vertical="top"/>
      <protection locked="0"/>
    </xf>
    <xf numFmtId="165" fontId="5" fillId="0" borderId="11" xfId="0" applyNumberFormat="1" applyFont="1" applyFill="1" applyBorder="1" applyAlignment="1" applyProtection="1">
      <alignment horizontal="left" vertical="top"/>
      <protection locked="0"/>
    </xf>
    <xf numFmtId="40" fontId="5" fillId="0" borderId="5" xfId="0" applyNumberFormat="1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>
      <alignment vertical="top"/>
    </xf>
    <xf numFmtId="40" fontId="3" fillId="0" borderId="10" xfId="0" applyNumberFormat="1" applyFont="1" applyFill="1" applyBorder="1" applyAlignment="1" applyProtection="1">
      <alignment vertical="top"/>
    </xf>
    <xf numFmtId="0" fontId="5" fillId="0" borderId="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7" xfId="0" applyFont="1" applyFill="1" applyBorder="1" applyAlignment="1"/>
    <xf numFmtId="0" fontId="3" fillId="6" borderId="8" xfId="0" applyFont="1" applyFill="1" applyBorder="1" applyAlignment="1"/>
    <xf numFmtId="0" fontId="3" fillId="6" borderId="9" xfId="0" applyFont="1" applyFill="1" applyBorder="1" applyAlignment="1">
      <alignment vertical="top"/>
    </xf>
    <xf numFmtId="40" fontId="3" fillId="6" borderId="10" xfId="0" applyNumberFormat="1" applyFont="1" applyFill="1" applyBorder="1" applyAlignment="1" applyProtection="1">
      <alignment vertical="top"/>
      <protection locked="0"/>
    </xf>
    <xf numFmtId="0" fontId="5" fillId="0" borderId="12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5" fillId="5" borderId="7" xfId="0" applyFont="1" applyFill="1" applyBorder="1" applyAlignment="1"/>
    <xf numFmtId="40" fontId="5" fillId="5" borderId="10" xfId="0" applyNumberFormat="1" applyFont="1" applyFill="1" applyBorder="1" applyAlignment="1" applyProtection="1">
      <alignment vertical="top"/>
      <protection locked="0"/>
    </xf>
    <xf numFmtId="0" fontId="5" fillId="0" borderId="12" xfId="0" applyFont="1" applyFill="1" applyBorder="1" applyAlignment="1"/>
    <xf numFmtId="165" fontId="5" fillId="0" borderId="12" xfId="0" applyNumberFormat="1" applyFont="1" applyBorder="1" applyAlignment="1" applyProtection="1">
      <alignment horizontal="right" vertical="top"/>
      <protection locked="0"/>
    </xf>
    <xf numFmtId="165" fontId="5" fillId="0" borderId="7" xfId="0" applyNumberFormat="1" applyFont="1" applyBorder="1" applyAlignment="1" applyProtection="1">
      <alignment horizontal="left" vertical="top" wrapText="1"/>
      <protection locked="0"/>
    </xf>
    <xf numFmtId="40" fontId="5" fillId="0" borderId="10" xfId="0" applyNumberFormat="1" applyFont="1" applyFill="1" applyBorder="1" applyAlignment="1" applyProtection="1">
      <alignment vertical="top"/>
      <protection locked="0"/>
    </xf>
    <xf numFmtId="0" fontId="5" fillId="5" borderId="9" xfId="0" applyFont="1" applyFill="1" applyBorder="1" applyAlignment="1">
      <alignment vertical="top" wrapText="1"/>
    </xf>
    <xf numFmtId="0" fontId="3" fillId="6" borderId="9" xfId="0" applyFont="1" applyFill="1" applyBorder="1" applyAlignment="1">
      <alignment vertical="top" wrapText="1"/>
    </xf>
    <xf numFmtId="40" fontId="8" fillId="0" borderId="12" xfId="0" applyNumberFormat="1" applyFont="1" applyBorder="1" applyAlignment="1">
      <alignment vertical="top" wrapText="1" readingOrder="1"/>
    </xf>
    <xf numFmtId="0" fontId="3" fillId="0" borderId="9" xfId="0" applyFont="1" applyFill="1" applyBorder="1" applyAlignment="1">
      <alignment vertical="top" wrapText="1"/>
    </xf>
    <xf numFmtId="40" fontId="3" fillId="0" borderId="10" xfId="0" applyNumberFormat="1" applyFont="1" applyFill="1" applyBorder="1" applyAlignment="1" applyProtection="1">
      <alignment vertical="top"/>
      <protection locked="0"/>
    </xf>
    <xf numFmtId="165" fontId="5" fillId="0" borderId="7" xfId="0" applyNumberFormat="1" applyFont="1" applyBorder="1" applyAlignment="1" applyProtection="1">
      <alignment horizontal="right" vertical="top"/>
      <protection locked="0"/>
    </xf>
    <xf numFmtId="165" fontId="5" fillId="0" borderId="8" xfId="0" applyNumberFormat="1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>
      <alignment horizontal="left"/>
    </xf>
    <xf numFmtId="165" fontId="5" fillId="0" borderId="8" xfId="0" applyNumberFormat="1" applyFont="1" applyBorder="1" applyAlignment="1" applyProtection="1">
      <alignment horizontal="right" vertical="top"/>
      <protection locked="0"/>
    </xf>
    <xf numFmtId="0" fontId="5" fillId="0" borderId="7" xfId="0" applyFont="1" applyFill="1" applyBorder="1" applyAlignment="1">
      <alignment wrapText="1"/>
    </xf>
    <xf numFmtId="165" fontId="5" fillId="0" borderId="7" xfId="0" applyNumberFormat="1" applyFont="1" applyBorder="1" applyAlignment="1" applyProtection="1">
      <alignment vertical="top" wrapText="1"/>
      <protection locked="0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14" xfId="0" applyFont="1" applyFill="1" applyBorder="1" applyAlignment="1">
      <alignment horizontal="left"/>
    </xf>
    <xf numFmtId="165" fontId="5" fillId="0" borderId="14" xfId="0" applyNumberFormat="1" applyFont="1" applyBorder="1" applyAlignment="1" applyProtection="1">
      <alignment horizontal="right" vertical="top"/>
      <protection locked="0"/>
    </xf>
    <xf numFmtId="165" fontId="5" fillId="0" borderId="14" xfId="0" applyNumberFormat="1" applyFont="1" applyBorder="1" applyAlignment="1" applyProtection="1">
      <alignment horizontal="left" vertical="top" wrapText="1"/>
      <protection locked="0"/>
    </xf>
    <xf numFmtId="40" fontId="5" fillId="0" borderId="15" xfId="0" applyNumberFormat="1" applyFont="1" applyFill="1" applyBorder="1" applyAlignment="1" applyProtection="1">
      <alignment vertical="top"/>
      <protection locked="0"/>
    </xf>
    <xf numFmtId="40" fontId="5" fillId="0" borderId="16" xfId="0" applyNumberFormat="1" applyFont="1" applyFill="1" applyBorder="1" applyAlignment="1" applyProtection="1">
      <alignment vertical="top"/>
      <protection locked="0"/>
    </xf>
    <xf numFmtId="40" fontId="5" fillId="0" borderId="17" xfId="0" applyNumberFormat="1" applyFont="1" applyBorder="1" applyAlignment="1" applyProtection="1">
      <alignment vertical="top"/>
      <protection locked="0"/>
    </xf>
    <xf numFmtId="40" fontId="3" fillId="5" borderId="18" xfId="0" applyNumberFormat="1" applyFont="1" applyFill="1" applyBorder="1" applyAlignment="1" applyProtection="1">
      <alignment vertical="top"/>
    </xf>
    <xf numFmtId="40" fontId="5" fillId="0" borderId="17" xfId="0" applyNumberFormat="1" applyFont="1" applyFill="1" applyBorder="1" applyAlignment="1" applyProtection="1">
      <alignment vertical="top"/>
      <protection locked="0"/>
    </xf>
    <xf numFmtId="40" fontId="3" fillId="0" borderId="18" xfId="0" applyNumberFormat="1" applyFont="1" applyFill="1" applyBorder="1" applyAlignment="1" applyProtection="1">
      <alignment vertical="top"/>
    </xf>
    <xf numFmtId="40" fontId="3" fillId="6" borderId="18" xfId="0" applyNumberFormat="1" applyFont="1" applyFill="1" applyBorder="1" applyAlignment="1" applyProtection="1">
      <alignment vertical="top"/>
      <protection locked="0"/>
    </xf>
    <xf numFmtId="40" fontId="5" fillId="5" borderId="18" xfId="0" applyNumberFormat="1" applyFont="1" applyFill="1" applyBorder="1" applyAlignment="1" applyProtection="1">
      <alignment vertical="top"/>
      <protection locked="0"/>
    </xf>
    <xf numFmtId="40" fontId="5" fillId="0" borderId="18" xfId="0" applyNumberFormat="1" applyFont="1" applyFill="1" applyBorder="1" applyAlignment="1" applyProtection="1">
      <alignment vertical="top"/>
      <protection locked="0"/>
    </xf>
    <xf numFmtId="40" fontId="3" fillId="0" borderId="18" xfId="0" applyNumberFormat="1" applyFont="1" applyFill="1" applyBorder="1" applyAlignment="1" applyProtection="1">
      <alignment vertical="top"/>
      <protection locked="0"/>
    </xf>
    <xf numFmtId="40" fontId="5" fillId="0" borderId="19" xfId="0" applyNumberFormat="1" applyFont="1" applyFill="1" applyBorder="1" applyAlignment="1" applyProtection="1">
      <alignment vertical="top"/>
      <protection locked="0"/>
    </xf>
    <xf numFmtId="40" fontId="5" fillId="0" borderId="20" xfId="0" applyNumberFormat="1" applyFont="1" applyBorder="1" applyAlignment="1" applyProtection="1">
      <alignment vertical="top"/>
      <protection locked="0"/>
    </xf>
    <xf numFmtId="40" fontId="3" fillId="5" borderId="9" xfId="0" applyNumberFormat="1" applyFont="1" applyFill="1" applyBorder="1" applyAlignment="1" applyProtection="1">
      <alignment vertical="top"/>
    </xf>
    <xf numFmtId="40" fontId="5" fillId="0" borderId="20" xfId="0" applyNumberFormat="1" applyFont="1" applyFill="1" applyBorder="1" applyAlignment="1" applyProtection="1">
      <alignment vertical="top"/>
      <protection locked="0"/>
    </xf>
    <xf numFmtId="40" fontId="3" fillId="0" borderId="9" xfId="0" applyNumberFormat="1" applyFont="1" applyFill="1" applyBorder="1" applyAlignment="1" applyProtection="1">
      <alignment vertical="top"/>
    </xf>
    <xf numFmtId="40" fontId="3" fillId="6" borderId="9" xfId="0" applyNumberFormat="1" applyFont="1" applyFill="1" applyBorder="1" applyAlignment="1" applyProtection="1">
      <alignment vertical="top"/>
      <protection locked="0"/>
    </xf>
    <xf numFmtId="40" fontId="5" fillId="5" borderId="9" xfId="0" applyNumberFormat="1" applyFont="1" applyFill="1" applyBorder="1" applyAlignment="1" applyProtection="1">
      <alignment vertical="top"/>
      <protection locked="0"/>
    </xf>
    <xf numFmtId="40" fontId="5" fillId="0" borderId="9" xfId="0" applyNumberFormat="1" applyFont="1" applyFill="1" applyBorder="1" applyAlignment="1" applyProtection="1">
      <alignment vertical="top"/>
      <protection locked="0"/>
    </xf>
    <xf numFmtId="40" fontId="3" fillId="0" borderId="9" xfId="0" applyNumberFormat="1" applyFont="1" applyFill="1" applyBorder="1" applyAlignment="1" applyProtection="1">
      <alignment vertical="top"/>
      <protection locked="0"/>
    </xf>
    <xf numFmtId="40" fontId="3" fillId="5" borderId="21" xfId="0" applyNumberFormat="1" applyFont="1" applyFill="1" applyBorder="1" applyAlignment="1" applyProtection="1">
      <alignment vertical="top"/>
    </xf>
    <xf numFmtId="40" fontId="5" fillId="0" borderId="22" xfId="0" applyNumberFormat="1" applyFont="1" applyFill="1" applyBorder="1" applyAlignment="1" applyProtection="1">
      <alignment vertical="top"/>
      <protection locked="0"/>
    </xf>
    <xf numFmtId="40" fontId="3" fillId="0" borderId="21" xfId="0" applyNumberFormat="1" applyFont="1" applyFill="1" applyBorder="1" applyAlignment="1" applyProtection="1">
      <alignment vertical="top"/>
    </xf>
    <xf numFmtId="40" fontId="3" fillId="6" borderId="21" xfId="0" applyNumberFormat="1" applyFont="1" applyFill="1" applyBorder="1" applyAlignment="1" applyProtection="1">
      <alignment vertical="top"/>
      <protection locked="0"/>
    </xf>
    <xf numFmtId="40" fontId="5" fillId="5" borderId="21" xfId="0" applyNumberFormat="1" applyFont="1" applyFill="1" applyBorder="1" applyAlignment="1" applyProtection="1">
      <alignment vertical="top"/>
      <protection locked="0"/>
    </xf>
    <xf numFmtId="40" fontId="5" fillId="0" borderId="21" xfId="0" applyNumberFormat="1" applyFont="1" applyFill="1" applyBorder="1" applyAlignment="1" applyProtection="1">
      <alignment vertical="top"/>
      <protection locked="0"/>
    </xf>
    <xf numFmtId="40" fontId="3" fillId="0" borderId="21" xfId="0" applyNumberFormat="1" applyFont="1" applyFill="1" applyBorder="1" applyAlignment="1" applyProtection="1">
      <alignment vertical="top"/>
      <protection locked="0"/>
    </xf>
    <xf numFmtId="40" fontId="5" fillId="0" borderId="23" xfId="0" applyNumberFormat="1" applyFont="1" applyFill="1" applyBorder="1" applyAlignment="1" applyProtection="1">
      <alignment vertical="top"/>
      <protection locked="0"/>
    </xf>
    <xf numFmtId="0" fontId="2" fillId="0" borderId="0" xfId="0" applyFont="1" applyBorder="1" applyAlignment="1"/>
    <xf numFmtId="40" fontId="5" fillId="0" borderId="22" xfId="0" applyNumberFormat="1" applyFont="1" applyBorder="1" applyAlignment="1" applyProtection="1">
      <alignment vertical="top"/>
      <protection locked="0"/>
    </xf>
    <xf numFmtId="0" fontId="5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0" fontId="5" fillId="0" borderId="32" xfId="0" applyNumberFormat="1" applyFont="1" applyBorder="1" applyAlignment="1" applyProtection="1">
      <alignment vertical="top"/>
      <protection locked="0"/>
    </xf>
    <xf numFmtId="40" fontId="3" fillId="5" borderId="33" xfId="0" applyNumberFormat="1" applyFont="1" applyFill="1" applyBorder="1" applyAlignment="1" applyProtection="1">
      <alignment vertical="top"/>
    </xf>
    <xf numFmtId="40" fontId="5" fillId="0" borderId="32" xfId="0" applyNumberFormat="1" applyFont="1" applyFill="1" applyBorder="1" applyAlignment="1" applyProtection="1">
      <alignment vertical="top"/>
      <protection locked="0"/>
    </xf>
    <xf numFmtId="40" fontId="3" fillId="0" borderId="33" xfId="0" applyNumberFormat="1" applyFont="1" applyFill="1" applyBorder="1" applyAlignment="1" applyProtection="1">
      <alignment vertical="top"/>
    </xf>
    <xf numFmtId="40" fontId="3" fillId="6" borderId="33" xfId="0" applyNumberFormat="1" applyFont="1" applyFill="1" applyBorder="1" applyAlignment="1" applyProtection="1">
      <alignment vertical="top"/>
      <protection locked="0"/>
    </xf>
    <xf numFmtId="40" fontId="5" fillId="5" borderId="33" xfId="0" applyNumberFormat="1" applyFont="1" applyFill="1" applyBorder="1" applyAlignment="1" applyProtection="1">
      <alignment vertical="top"/>
      <protection locked="0"/>
    </xf>
    <xf numFmtId="40" fontId="5" fillId="0" borderId="33" xfId="0" applyNumberFormat="1" applyFont="1" applyFill="1" applyBorder="1" applyAlignment="1" applyProtection="1">
      <alignment vertical="top"/>
      <protection locked="0"/>
    </xf>
    <xf numFmtId="40" fontId="3" fillId="0" borderId="33" xfId="0" applyNumberFormat="1" applyFont="1" applyFill="1" applyBorder="1" applyAlignment="1" applyProtection="1">
      <alignment vertical="top"/>
      <protection locked="0"/>
    </xf>
    <xf numFmtId="40" fontId="5" fillId="0" borderId="34" xfId="0" applyNumberFormat="1" applyFont="1" applyFill="1" applyBorder="1" applyAlignment="1" applyProtection="1">
      <alignment vertical="top"/>
      <protection locked="0"/>
    </xf>
    <xf numFmtId="164" fontId="6" fillId="0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158"/>
  <sheetViews>
    <sheetView tabSelected="1" zoomScaleNormal="100" workbookViewId="0">
      <selection activeCell="H83" sqref="H83"/>
    </sheetView>
  </sheetViews>
  <sheetFormatPr baseColWidth="10" defaultRowHeight="15" x14ac:dyDescent="0.25"/>
  <cols>
    <col min="1" max="1" width="10" style="1" customWidth="1"/>
    <col min="2" max="2" width="10.7109375" style="1" customWidth="1"/>
    <col min="3" max="3" width="10" style="1" customWidth="1"/>
    <col min="4" max="4" width="11.7109375" style="1" customWidth="1"/>
    <col min="5" max="5" width="27.7109375" style="1" customWidth="1"/>
    <col min="6" max="8" width="15.28515625" style="1" customWidth="1"/>
    <col min="9" max="9" width="16.140625" style="1" customWidth="1"/>
    <col min="10" max="10" width="18.28515625" style="1" bestFit="1" customWidth="1"/>
    <col min="11" max="16384" width="11.42578125" style="1"/>
  </cols>
  <sheetData>
    <row r="1" spans="1:11" ht="15.75" thickBot="1" x14ac:dyDescent="0.3">
      <c r="A1" s="79" t="s">
        <v>139</v>
      </c>
      <c r="B1" s="79"/>
      <c r="C1" s="79"/>
      <c r="D1" s="79"/>
      <c r="E1" s="79"/>
      <c r="F1" s="79"/>
      <c r="G1" s="79"/>
      <c r="H1" s="79"/>
      <c r="I1" s="79"/>
    </row>
    <row r="2" spans="1:11" x14ac:dyDescent="0.25">
      <c r="A2" s="102" t="s">
        <v>0</v>
      </c>
      <c r="B2" s="105" t="s">
        <v>1</v>
      </c>
      <c r="C2" s="105" t="s">
        <v>2</v>
      </c>
      <c r="D2" s="105"/>
      <c r="E2" s="105"/>
      <c r="F2" s="84"/>
      <c r="G2" s="84"/>
      <c r="H2" s="84"/>
      <c r="I2" s="108" t="s">
        <v>3</v>
      </c>
      <c r="J2" s="98" t="s">
        <v>4</v>
      </c>
      <c r="K2" s="99"/>
    </row>
    <row r="3" spans="1:11" ht="41.25" customHeight="1" x14ac:dyDescent="0.25">
      <c r="A3" s="103"/>
      <c r="B3" s="106"/>
      <c r="C3" s="106"/>
      <c r="D3" s="106"/>
      <c r="E3" s="106"/>
      <c r="F3" s="83"/>
      <c r="G3" s="83"/>
      <c r="H3" s="83"/>
      <c r="I3" s="109"/>
      <c r="J3" s="100" t="s">
        <v>138</v>
      </c>
      <c r="K3" s="101"/>
    </row>
    <row r="4" spans="1:11" ht="48" thickBot="1" x14ac:dyDescent="0.3">
      <c r="A4" s="104"/>
      <c r="B4" s="107"/>
      <c r="C4" s="81" t="s">
        <v>5</v>
      </c>
      <c r="D4" s="81" t="s">
        <v>6</v>
      </c>
      <c r="E4" s="82" t="s">
        <v>7</v>
      </c>
      <c r="F4" s="96" t="s">
        <v>8</v>
      </c>
      <c r="G4" s="96" t="s">
        <v>9</v>
      </c>
      <c r="H4" s="97" t="s">
        <v>10</v>
      </c>
      <c r="I4" s="110"/>
      <c r="J4" s="85" t="s">
        <v>11</v>
      </c>
      <c r="K4" s="86" t="s">
        <v>12</v>
      </c>
    </row>
    <row r="5" spans="1:11" x14ac:dyDescent="0.25">
      <c r="A5" s="2"/>
      <c r="B5" s="3"/>
      <c r="C5" s="3"/>
      <c r="D5" s="4"/>
      <c r="E5" s="5"/>
      <c r="F5" s="6"/>
      <c r="G5" s="6"/>
      <c r="H5" s="54"/>
      <c r="I5" s="80"/>
      <c r="J5" s="63"/>
      <c r="K5" s="87"/>
    </row>
    <row r="6" spans="1:11" x14ac:dyDescent="0.25">
      <c r="A6" s="7" t="s">
        <v>13</v>
      </c>
      <c r="B6" s="8"/>
      <c r="C6" s="9"/>
      <c r="D6" s="9"/>
      <c r="E6" s="10"/>
      <c r="F6" s="11">
        <f>SUM(F8,F40,F84,F135)</f>
        <v>45645957.150000006</v>
      </c>
      <c r="G6" s="11">
        <f t="shared" ref="G6:J6" si="0">SUM(G8,G40,G84,G135)</f>
        <v>10446992.789999999</v>
      </c>
      <c r="H6" s="55">
        <f t="shared" si="0"/>
        <v>56092949.939999998</v>
      </c>
      <c r="I6" s="71">
        <f t="shared" si="0"/>
        <v>76477838.49000001</v>
      </c>
      <c r="J6" s="64">
        <f t="shared" si="0"/>
        <v>20384888.550000004</v>
      </c>
      <c r="K6" s="88">
        <f>(I6*100/H6)-100</f>
        <v>36.34126672211886</v>
      </c>
    </row>
    <row r="7" spans="1:11" x14ac:dyDescent="0.25">
      <c r="A7" s="2"/>
      <c r="B7" s="12"/>
      <c r="C7" s="13"/>
      <c r="D7" s="14"/>
      <c r="E7" s="15"/>
      <c r="F7" s="16"/>
      <c r="G7" s="16"/>
      <c r="H7" s="56"/>
      <c r="I7" s="72"/>
      <c r="J7" s="65"/>
      <c r="K7" s="89"/>
    </row>
    <row r="8" spans="1:11" x14ac:dyDescent="0.25">
      <c r="A8" s="17">
        <v>10000</v>
      </c>
      <c r="B8" s="18" t="s">
        <v>14</v>
      </c>
      <c r="C8" s="19"/>
      <c r="D8" s="19"/>
      <c r="E8" s="20"/>
      <c r="F8" s="21">
        <f>SUM(F9,F12,F20,F24,F33,F36)</f>
        <v>30712548.530000001</v>
      </c>
      <c r="G8" s="21">
        <f t="shared" ref="G8:J8" si="1">SUM(G9,G12,G20,G24,G33,G36)</f>
        <v>4185102.02</v>
      </c>
      <c r="H8" s="57">
        <f t="shared" si="1"/>
        <v>34897650.549999997</v>
      </c>
      <c r="I8" s="73">
        <f t="shared" si="1"/>
        <v>50271022</v>
      </c>
      <c r="J8" s="66">
        <f t="shared" si="1"/>
        <v>15373371.449999999</v>
      </c>
      <c r="K8" s="90">
        <f t="shared" ref="K8:K38" si="2">(I8*100/H8)-100</f>
        <v>44.052740536139055</v>
      </c>
    </row>
    <row r="9" spans="1:11" x14ac:dyDescent="0.25">
      <c r="A9" s="22"/>
      <c r="B9" s="23">
        <v>11000</v>
      </c>
      <c r="C9" s="24" t="s">
        <v>15</v>
      </c>
      <c r="D9" s="25"/>
      <c r="E9" s="26"/>
      <c r="F9" s="27">
        <f>SUM(F10)</f>
        <v>5148892.95</v>
      </c>
      <c r="G9" s="27">
        <f t="shared" ref="G9:J9" si="3">SUM(G10)</f>
        <v>941941.05</v>
      </c>
      <c r="H9" s="58">
        <f t="shared" si="3"/>
        <v>6090834</v>
      </c>
      <c r="I9" s="74">
        <f t="shared" si="3"/>
        <v>7118152</v>
      </c>
      <c r="J9" s="67">
        <f t="shared" si="3"/>
        <v>1027318</v>
      </c>
      <c r="K9" s="91">
        <f t="shared" si="2"/>
        <v>16.866622863141572</v>
      </c>
    </row>
    <row r="10" spans="1:11" x14ac:dyDescent="0.25">
      <c r="A10" s="22"/>
      <c r="B10" s="28"/>
      <c r="C10" s="29">
        <v>11300</v>
      </c>
      <c r="D10" s="30" t="s">
        <v>16</v>
      </c>
      <c r="E10" s="36"/>
      <c r="F10" s="31">
        <f t="shared" ref="F10:J10" si="4">SUM(F11)</f>
        <v>5148892.95</v>
      </c>
      <c r="G10" s="31">
        <f t="shared" si="4"/>
        <v>941941.05</v>
      </c>
      <c r="H10" s="59">
        <f t="shared" si="4"/>
        <v>6090834</v>
      </c>
      <c r="I10" s="75">
        <f t="shared" si="4"/>
        <v>7118152</v>
      </c>
      <c r="J10" s="68">
        <f t="shared" si="4"/>
        <v>1027318</v>
      </c>
      <c r="K10" s="92">
        <f t="shared" si="2"/>
        <v>16.866622863141572</v>
      </c>
    </row>
    <row r="11" spans="1:11" ht="30" x14ac:dyDescent="0.25">
      <c r="A11" s="22"/>
      <c r="B11" s="32"/>
      <c r="C11" s="28"/>
      <c r="D11" s="33">
        <v>11301</v>
      </c>
      <c r="E11" s="34" t="s">
        <v>17</v>
      </c>
      <c r="F11" s="35">
        <v>5148892.95</v>
      </c>
      <c r="G11" s="35">
        <f>6491597.32-F11-400763.32</f>
        <v>941941.05</v>
      </c>
      <c r="H11" s="60">
        <f>SUM(F11:G11)</f>
        <v>6090834</v>
      </c>
      <c r="I11" s="76">
        <v>7118152</v>
      </c>
      <c r="J11" s="69">
        <f>I11-H11</f>
        <v>1027318</v>
      </c>
      <c r="K11" s="93">
        <f t="shared" si="2"/>
        <v>16.866622863141572</v>
      </c>
    </row>
    <row r="12" spans="1:11" x14ac:dyDescent="0.25">
      <c r="A12" s="22"/>
      <c r="B12" s="23">
        <v>13000</v>
      </c>
      <c r="C12" s="24" t="s">
        <v>18</v>
      </c>
      <c r="D12" s="25"/>
      <c r="E12" s="37"/>
      <c r="F12" s="27">
        <f>SUM(F13,F15,F18)</f>
        <v>5117450.34</v>
      </c>
      <c r="G12" s="27">
        <f t="shared" ref="G12:J12" si="5">SUM(G13,G15,G18)</f>
        <v>2418749.59</v>
      </c>
      <c r="H12" s="58">
        <f t="shared" si="5"/>
        <v>7536199.9299999997</v>
      </c>
      <c r="I12" s="74">
        <f t="shared" si="5"/>
        <v>7771472</v>
      </c>
      <c r="J12" s="67">
        <f t="shared" si="5"/>
        <v>235272.0700000003</v>
      </c>
      <c r="K12" s="91">
        <f t="shared" si="2"/>
        <v>3.1218926273894709</v>
      </c>
    </row>
    <row r="13" spans="1:11" x14ac:dyDescent="0.25">
      <c r="A13" s="22"/>
      <c r="B13" s="28"/>
      <c r="C13" s="29">
        <v>13100</v>
      </c>
      <c r="D13" s="30" t="s">
        <v>19</v>
      </c>
      <c r="E13" s="36"/>
      <c r="F13" s="31">
        <f>SUM(F14:F14)</f>
        <v>68110.009999999995</v>
      </c>
      <c r="G13" s="31">
        <f>SUM(G14:G14)</f>
        <v>11462.990000000002</v>
      </c>
      <c r="H13" s="59">
        <f>SUM(H14:H14)</f>
        <v>79573</v>
      </c>
      <c r="I13" s="75">
        <f>SUM(I14:I14)</f>
        <v>87108</v>
      </c>
      <c r="J13" s="68">
        <f>SUM(J14:J14)</f>
        <v>7535</v>
      </c>
      <c r="K13" s="92">
        <f t="shared" si="2"/>
        <v>9.4692923479069577</v>
      </c>
    </row>
    <row r="14" spans="1:11" ht="30" x14ac:dyDescent="0.25">
      <c r="A14" s="22"/>
      <c r="B14" s="32"/>
      <c r="C14" s="28"/>
      <c r="D14" s="33">
        <v>13101</v>
      </c>
      <c r="E14" s="34" t="s">
        <v>20</v>
      </c>
      <c r="F14" s="35">
        <v>68110.009999999995</v>
      </c>
      <c r="G14" s="35">
        <f>85073.73-F14-5500.73</f>
        <v>11462.990000000002</v>
      </c>
      <c r="H14" s="60">
        <f t="shared" ref="H14" si="6">SUM(F14:G14)</f>
        <v>79573</v>
      </c>
      <c r="I14" s="76">
        <v>87108</v>
      </c>
      <c r="J14" s="69">
        <f>I14-H14</f>
        <v>7535</v>
      </c>
      <c r="K14" s="93">
        <f t="shared" si="2"/>
        <v>9.4692923479069577</v>
      </c>
    </row>
    <row r="15" spans="1:11" x14ac:dyDescent="0.25">
      <c r="A15" s="22"/>
      <c r="B15" s="28"/>
      <c r="C15" s="29">
        <v>13200</v>
      </c>
      <c r="D15" s="30" t="s">
        <v>21</v>
      </c>
      <c r="E15" s="36"/>
      <c r="F15" s="31">
        <f t="shared" ref="F15:J15" si="7">SUM(F16:F17)</f>
        <v>1266053.6000000001</v>
      </c>
      <c r="G15" s="31">
        <f t="shared" si="7"/>
        <v>1719944.4000000001</v>
      </c>
      <c r="H15" s="59">
        <f t="shared" si="7"/>
        <v>2985998</v>
      </c>
      <c r="I15" s="75">
        <f t="shared" si="7"/>
        <v>3422085</v>
      </c>
      <c r="J15" s="68">
        <f t="shared" si="7"/>
        <v>436087</v>
      </c>
      <c r="K15" s="92">
        <f t="shared" si="2"/>
        <v>14.604396921900147</v>
      </c>
    </row>
    <row r="16" spans="1:11" x14ac:dyDescent="0.25">
      <c r="A16" s="22"/>
      <c r="B16" s="32"/>
      <c r="C16" s="28"/>
      <c r="D16" s="33">
        <v>13202</v>
      </c>
      <c r="E16" s="34" t="s">
        <v>22</v>
      </c>
      <c r="F16" s="35">
        <v>669879.97</v>
      </c>
      <c r="G16" s="35">
        <f>843486.67-F16-12685.67</f>
        <v>160921.03000000006</v>
      </c>
      <c r="H16" s="60">
        <f t="shared" ref="H16:H17" si="8">SUM(F16:G16)</f>
        <v>830801</v>
      </c>
      <c r="I16" s="76">
        <v>902207</v>
      </c>
      <c r="J16" s="69">
        <f>I16-H16</f>
        <v>71406</v>
      </c>
      <c r="K16" s="93">
        <f t="shared" si="2"/>
        <v>8.5948379936952364</v>
      </c>
    </row>
    <row r="17" spans="1:11" x14ac:dyDescent="0.25">
      <c r="A17" s="22"/>
      <c r="B17" s="32"/>
      <c r="C17" s="28"/>
      <c r="D17" s="33">
        <v>13203</v>
      </c>
      <c r="E17" s="34" t="s">
        <v>23</v>
      </c>
      <c r="F17" s="35">
        <v>596173.63</v>
      </c>
      <c r="G17" s="35">
        <f>2269046.02-F17-113849.02</f>
        <v>1559023.37</v>
      </c>
      <c r="H17" s="60">
        <f t="shared" si="8"/>
        <v>2155197</v>
      </c>
      <c r="I17" s="76">
        <v>2519878</v>
      </c>
      <c r="J17" s="69">
        <f>I17-H17</f>
        <v>364681</v>
      </c>
      <c r="K17" s="93">
        <f t="shared" si="2"/>
        <v>16.921005365170799</v>
      </c>
    </row>
    <row r="18" spans="1:11" x14ac:dyDescent="0.25">
      <c r="A18" s="22"/>
      <c r="B18" s="28"/>
      <c r="C18" s="29">
        <v>13400</v>
      </c>
      <c r="D18" s="30" t="s">
        <v>24</v>
      </c>
      <c r="E18" s="36"/>
      <c r="F18" s="31">
        <f t="shared" ref="F18:J18" si="9">SUM(F19)</f>
        <v>3783286.73</v>
      </c>
      <c r="G18" s="31">
        <f t="shared" si="9"/>
        <v>687342.19999999972</v>
      </c>
      <c r="H18" s="59">
        <f t="shared" si="9"/>
        <v>4470628.93</v>
      </c>
      <c r="I18" s="75">
        <f t="shared" si="9"/>
        <v>4262279</v>
      </c>
      <c r="J18" s="68">
        <f t="shared" si="9"/>
        <v>-208349.9299999997</v>
      </c>
      <c r="K18" s="92">
        <f t="shared" si="2"/>
        <v>-4.6604165378583531</v>
      </c>
    </row>
    <row r="19" spans="1:11" x14ac:dyDescent="0.25">
      <c r="A19" s="22"/>
      <c r="B19" s="32"/>
      <c r="C19" s="28"/>
      <c r="D19" s="33">
        <v>13401</v>
      </c>
      <c r="E19" s="34" t="s">
        <v>24</v>
      </c>
      <c r="F19" s="35">
        <v>3783286.73</v>
      </c>
      <c r="G19" s="35">
        <f>4470628.93-F19</f>
        <v>687342.19999999972</v>
      </c>
      <c r="H19" s="60">
        <f>SUM(F19:G19)</f>
        <v>4470628.93</v>
      </c>
      <c r="I19" s="76">
        <v>4262279</v>
      </c>
      <c r="J19" s="69">
        <f>I19-H19</f>
        <v>-208349.9299999997</v>
      </c>
      <c r="K19" s="93">
        <f t="shared" si="2"/>
        <v>-4.6604165378583531</v>
      </c>
    </row>
    <row r="20" spans="1:11" x14ac:dyDescent="0.25">
      <c r="A20" s="22"/>
      <c r="B20" s="23">
        <v>14000</v>
      </c>
      <c r="C20" s="24" t="s">
        <v>25</v>
      </c>
      <c r="D20" s="25"/>
      <c r="E20" s="37"/>
      <c r="F20" s="27">
        <f>SUM(F21)</f>
        <v>1727846.17</v>
      </c>
      <c r="G20" s="27">
        <f t="shared" ref="G20:J20" si="10">SUM(G21)</f>
        <v>134439.7600000001</v>
      </c>
      <c r="H20" s="58">
        <f t="shared" si="10"/>
        <v>1862285.9300000002</v>
      </c>
      <c r="I20" s="74">
        <f t="shared" si="10"/>
        <v>2302280</v>
      </c>
      <c r="J20" s="67">
        <f t="shared" si="10"/>
        <v>439994.06999999995</v>
      </c>
      <c r="K20" s="91">
        <f t="shared" si="2"/>
        <v>23.626558248227752</v>
      </c>
    </row>
    <row r="21" spans="1:11" x14ac:dyDescent="0.25">
      <c r="A21" s="22"/>
      <c r="B21" s="28"/>
      <c r="C21" s="29">
        <v>14100</v>
      </c>
      <c r="D21" s="30" t="s">
        <v>26</v>
      </c>
      <c r="E21" s="36"/>
      <c r="F21" s="31">
        <f t="shared" ref="F21:J21" si="11">SUM(F22:F23)</f>
        <v>1727846.17</v>
      </c>
      <c r="G21" s="31">
        <f t="shared" si="11"/>
        <v>134439.7600000001</v>
      </c>
      <c r="H21" s="59">
        <f t="shared" si="11"/>
        <v>1862285.9300000002</v>
      </c>
      <c r="I21" s="75">
        <f t="shared" si="11"/>
        <v>2302280</v>
      </c>
      <c r="J21" s="68">
        <f t="shared" si="11"/>
        <v>439994.06999999995</v>
      </c>
      <c r="K21" s="92">
        <f t="shared" si="2"/>
        <v>23.626558248227752</v>
      </c>
    </row>
    <row r="22" spans="1:11" ht="30" x14ac:dyDescent="0.25">
      <c r="A22" s="22"/>
      <c r="B22" s="32"/>
      <c r="C22" s="28"/>
      <c r="D22" s="33">
        <v>14101</v>
      </c>
      <c r="E22" s="34" t="s">
        <v>27</v>
      </c>
      <c r="F22" s="35">
        <v>804618.93</v>
      </c>
      <c r="G22" s="35" t="b">
        <f>-69966.83=1007634.83-F22</f>
        <v>0</v>
      </c>
      <c r="H22" s="60">
        <f t="shared" ref="H22:H23" si="12">SUM(F22:G22)</f>
        <v>804618.93</v>
      </c>
      <c r="I22" s="76">
        <v>1088595</v>
      </c>
      <c r="J22" s="69">
        <f>I22-H22</f>
        <v>283976.06999999995</v>
      </c>
      <c r="K22" s="93">
        <f t="shared" si="2"/>
        <v>35.293237508095899</v>
      </c>
    </row>
    <row r="23" spans="1:11" ht="30" x14ac:dyDescent="0.25">
      <c r="A23" s="22"/>
      <c r="B23" s="32"/>
      <c r="C23" s="28"/>
      <c r="D23" s="33">
        <v>14102</v>
      </c>
      <c r="E23" s="34" t="s">
        <v>28</v>
      </c>
      <c r="F23" s="35">
        <v>923227.24</v>
      </c>
      <c r="G23" s="35">
        <f>1152736.35-F23-95069.35</f>
        <v>134439.7600000001</v>
      </c>
      <c r="H23" s="60">
        <f t="shared" si="12"/>
        <v>1057667</v>
      </c>
      <c r="I23" s="76">
        <v>1213685</v>
      </c>
      <c r="J23" s="69">
        <f>I23-H23</f>
        <v>156018</v>
      </c>
      <c r="K23" s="93">
        <f t="shared" si="2"/>
        <v>14.751145681958505</v>
      </c>
    </row>
    <row r="24" spans="1:11" x14ac:dyDescent="0.25">
      <c r="A24" s="22"/>
      <c r="B24" s="23">
        <v>15000</v>
      </c>
      <c r="C24" s="24" t="s">
        <v>29</v>
      </c>
      <c r="D24" s="25"/>
      <c r="E24" s="37"/>
      <c r="F24" s="27">
        <f>SUM(F25)</f>
        <v>3115750.53</v>
      </c>
      <c r="G24" s="27">
        <f t="shared" ref="G24:J24" si="13">SUM(G25)</f>
        <v>689971.62000000011</v>
      </c>
      <c r="H24" s="58">
        <f t="shared" si="13"/>
        <v>3805722.15</v>
      </c>
      <c r="I24" s="74">
        <f t="shared" si="13"/>
        <v>4734983</v>
      </c>
      <c r="J24" s="67">
        <f t="shared" si="13"/>
        <v>929260.85</v>
      </c>
      <c r="K24" s="91">
        <f t="shared" si="2"/>
        <v>24.417464370067066</v>
      </c>
    </row>
    <row r="25" spans="1:11" x14ac:dyDescent="0.25">
      <c r="A25" s="22"/>
      <c r="B25" s="28"/>
      <c r="C25" s="29">
        <v>15400</v>
      </c>
      <c r="D25" s="30" t="s">
        <v>30</v>
      </c>
      <c r="E25" s="36"/>
      <c r="F25" s="31">
        <f t="shared" ref="F25:J25" si="14">SUM(F26:F32)</f>
        <v>3115750.53</v>
      </c>
      <c r="G25" s="31">
        <f t="shared" si="14"/>
        <v>689971.62000000011</v>
      </c>
      <c r="H25" s="59">
        <f t="shared" si="14"/>
        <v>3805722.15</v>
      </c>
      <c r="I25" s="75">
        <f t="shared" si="14"/>
        <v>4734983</v>
      </c>
      <c r="J25" s="68">
        <f t="shared" si="14"/>
        <v>929260.85</v>
      </c>
      <c r="K25" s="92">
        <f t="shared" si="2"/>
        <v>24.417464370067066</v>
      </c>
    </row>
    <row r="26" spans="1:11" x14ac:dyDescent="0.25">
      <c r="A26" s="22"/>
      <c r="B26" s="32"/>
      <c r="C26" s="28"/>
      <c r="D26" s="33">
        <v>15401</v>
      </c>
      <c r="E26" s="34" t="s">
        <v>31</v>
      </c>
      <c r="F26" s="38">
        <v>710822.26</v>
      </c>
      <c r="G26" s="35">
        <f>895398.3-F26-72200.3</f>
        <v>112375.74000000003</v>
      </c>
      <c r="H26" s="60">
        <f t="shared" ref="H26:H32" si="15">SUM(F26:G26)</f>
        <v>823198</v>
      </c>
      <c r="I26" s="76">
        <v>962129</v>
      </c>
      <c r="J26" s="69">
        <f t="shared" ref="J26:J32" si="16">I26-H26</f>
        <v>138931</v>
      </c>
      <c r="K26" s="93">
        <f t="shared" si="2"/>
        <v>16.876984637960732</v>
      </c>
    </row>
    <row r="27" spans="1:11" x14ac:dyDescent="0.25">
      <c r="A27" s="22"/>
      <c r="B27" s="32"/>
      <c r="C27" s="28"/>
      <c r="D27" s="33">
        <v>15402</v>
      </c>
      <c r="E27" s="34" t="s">
        <v>32</v>
      </c>
      <c r="F27" s="38">
        <v>378199.76</v>
      </c>
      <c r="G27" s="35">
        <f>476086.88-F27-36145.88</f>
        <v>61741.24</v>
      </c>
      <c r="H27" s="60">
        <f t="shared" si="15"/>
        <v>439941</v>
      </c>
      <c r="I27" s="76">
        <v>510570</v>
      </c>
      <c r="J27" s="69">
        <f t="shared" si="16"/>
        <v>70629</v>
      </c>
      <c r="K27" s="93">
        <f t="shared" si="2"/>
        <v>16.054198176573678</v>
      </c>
    </row>
    <row r="28" spans="1:11" x14ac:dyDescent="0.25">
      <c r="A28" s="22"/>
      <c r="B28" s="32"/>
      <c r="C28" s="28"/>
      <c r="D28" s="33">
        <v>15403</v>
      </c>
      <c r="E28" s="34" t="s">
        <v>33</v>
      </c>
      <c r="F28" s="38">
        <v>1476899.17</v>
      </c>
      <c r="G28" s="35">
        <f>1860621.05-F28-164795.05</f>
        <v>218926.83000000013</v>
      </c>
      <c r="H28" s="60">
        <f t="shared" si="15"/>
        <v>1695826</v>
      </c>
      <c r="I28" s="76">
        <v>2026347</v>
      </c>
      <c r="J28" s="69">
        <f t="shared" si="16"/>
        <v>330521</v>
      </c>
      <c r="K28" s="93">
        <f t="shared" si="2"/>
        <v>19.490266100413606</v>
      </c>
    </row>
    <row r="29" spans="1:11" x14ac:dyDescent="0.25">
      <c r="A29" s="22"/>
      <c r="B29" s="32"/>
      <c r="C29" s="28"/>
      <c r="D29" s="33">
        <v>15404</v>
      </c>
      <c r="E29" s="34" t="s">
        <v>34</v>
      </c>
      <c r="F29" s="38">
        <v>220001.89</v>
      </c>
      <c r="G29" s="35">
        <f>447120.04-F29-26936.04</f>
        <v>200182.10999999996</v>
      </c>
      <c r="H29" s="60">
        <f t="shared" si="15"/>
        <v>420184</v>
      </c>
      <c r="I29" s="76">
        <v>480265</v>
      </c>
      <c r="J29" s="69">
        <f t="shared" si="16"/>
        <v>60081</v>
      </c>
      <c r="K29" s="93">
        <f t="shared" si="2"/>
        <v>14.298735791938768</v>
      </c>
    </row>
    <row r="30" spans="1:11" x14ac:dyDescent="0.25">
      <c r="A30" s="22"/>
      <c r="B30" s="32"/>
      <c r="C30" s="28"/>
      <c r="D30" s="33">
        <v>15405</v>
      </c>
      <c r="E30" s="34" t="s">
        <v>35</v>
      </c>
      <c r="F30" s="38">
        <v>0</v>
      </c>
      <c r="G30" s="35"/>
      <c r="H30" s="60">
        <f t="shared" si="15"/>
        <v>0</v>
      </c>
      <c r="I30" s="76">
        <v>146800</v>
      </c>
      <c r="J30" s="69">
        <f t="shared" si="16"/>
        <v>146800</v>
      </c>
      <c r="K30" s="93" t="e">
        <f t="shared" si="2"/>
        <v>#DIV/0!</v>
      </c>
    </row>
    <row r="31" spans="1:11" x14ac:dyDescent="0.25">
      <c r="A31" s="22"/>
      <c r="B31" s="32"/>
      <c r="C31" s="28"/>
      <c r="D31" s="33">
        <v>15406</v>
      </c>
      <c r="E31" s="34" t="s">
        <v>36</v>
      </c>
      <c r="F31" s="38">
        <v>293321.3</v>
      </c>
      <c r="G31" s="35">
        <f>368969.72-F31-30933.72</f>
        <v>44714.699999999983</v>
      </c>
      <c r="H31" s="60">
        <f t="shared" si="15"/>
        <v>338036</v>
      </c>
      <c r="I31" s="76">
        <v>391918</v>
      </c>
      <c r="J31" s="69">
        <f t="shared" si="16"/>
        <v>53882</v>
      </c>
      <c r="K31" s="93">
        <f t="shared" si="2"/>
        <v>15.939722396431151</v>
      </c>
    </row>
    <row r="32" spans="1:11" ht="30" x14ac:dyDescent="0.25">
      <c r="A32" s="22"/>
      <c r="B32" s="32"/>
      <c r="C32" s="28"/>
      <c r="D32" s="33">
        <v>15412</v>
      </c>
      <c r="E32" s="34" t="s">
        <v>37</v>
      </c>
      <c r="F32" s="38">
        <v>36506.15</v>
      </c>
      <c r="G32" s="35">
        <f>88537.15-F32</f>
        <v>52030.999999999993</v>
      </c>
      <c r="H32" s="60">
        <f t="shared" si="15"/>
        <v>88537.15</v>
      </c>
      <c r="I32" s="76">
        <v>216954</v>
      </c>
      <c r="J32" s="69">
        <f t="shared" si="16"/>
        <v>128416.85</v>
      </c>
      <c r="K32" s="93">
        <f t="shared" si="2"/>
        <v>145.04290007076128</v>
      </c>
    </row>
    <row r="33" spans="1:11" x14ac:dyDescent="0.25">
      <c r="A33" s="22"/>
      <c r="B33" s="23">
        <v>16000</v>
      </c>
      <c r="C33" s="24" t="s">
        <v>38</v>
      </c>
      <c r="D33" s="25"/>
      <c r="E33" s="37"/>
      <c r="F33" s="27">
        <f t="shared" ref="F33:J34" si="17">SUM(F34)</f>
        <v>0</v>
      </c>
      <c r="G33" s="27">
        <f t="shared" si="17"/>
        <v>0</v>
      </c>
      <c r="H33" s="58">
        <f t="shared" si="17"/>
        <v>0</v>
      </c>
      <c r="I33" s="74">
        <f t="shared" si="17"/>
        <v>939846</v>
      </c>
      <c r="J33" s="67">
        <f t="shared" si="17"/>
        <v>939846</v>
      </c>
      <c r="K33" s="91" t="e">
        <f t="shared" si="2"/>
        <v>#DIV/0!</v>
      </c>
    </row>
    <row r="34" spans="1:11" x14ac:dyDescent="0.25">
      <c r="A34" s="22"/>
      <c r="B34" s="28"/>
      <c r="C34" s="29">
        <v>16100</v>
      </c>
      <c r="D34" s="30" t="s">
        <v>39</v>
      </c>
      <c r="E34" s="36"/>
      <c r="F34" s="31">
        <f t="shared" si="17"/>
        <v>0</v>
      </c>
      <c r="G34" s="31">
        <f t="shared" si="17"/>
        <v>0</v>
      </c>
      <c r="H34" s="59">
        <f t="shared" si="17"/>
        <v>0</v>
      </c>
      <c r="I34" s="75">
        <f t="shared" si="17"/>
        <v>939846</v>
      </c>
      <c r="J34" s="68">
        <f t="shared" si="17"/>
        <v>939846</v>
      </c>
      <c r="K34" s="92" t="e">
        <f t="shared" si="2"/>
        <v>#DIV/0!</v>
      </c>
    </row>
    <row r="35" spans="1:11" ht="30" x14ac:dyDescent="0.25">
      <c r="A35" s="22"/>
      <c r="B35" s="32"/>
      <c r="C35" s="28"/>
      <c r="D35" s="33">
        <v>16101</v>
      </c>
      <c r="E35" s="34" t="s">
        <v>40</v>
      </c>
      <c r="F35" s="35"/>
      <c r="G35" s="35"/>
      <c r="H35" s="60">
        <f>SUM(F35:G35)</f>
        <v>0</v>
      </c>
      <c r="I35" s="76">
        <v>939846</v>
      </c>
      <c r="J35" s="69">
        <f>I35-H35</f>
        <v>939846</v>
      </c>
      <c r="K35" s="93" t="e">
        <f t="shared" si="2"/>
        <v>#DIV/0!</v>
      </c>
    </row>
    <row r="36" spans="1:11" x14ac:dyDescent="0.25">
      <c r="A36" s="22"/>
      <c r="B36" s="23">
        <v>17000</v>
      </c>
      <c r="C36" s="24" t="s">
        <v>41</v>
      </c>
      <c r="D36" s="25"/>
      <c r="E36" s="37"/>
      <c r="F36" s="27">
        <f t="shared" ref="F36:J37" si="18">SUM(F37)</f>
        <v>15602608.540000001</v>
      </c>
      <c r="G36" s="27">
        <f t="shared" si="18"/>
        <v>0</v>
      </c>
      <c r="H36" s="58">
        <f t="shared" si="18"/>
        <v>15602608.540000001</v>
      </c>
      <c r="I36" s="74">
        <f t="shared" si="18"/>
        <v>27404289</v>
      </c>
      <c r="J36" s="67">
        <f t="shared" si="18"/>
        <v>11801680.459999999</v>
      </c>
      <c r="K36" s="91">
        <f t="shared" si="2"/>
        <v>75.639149887945592</v>
      </c>
    </row>
    <row r="37" spans="1:11" x14ac:dyDescent="0.25">
      <c r="A37" s="22"/>
      <c r="B37" s="28"/>
      <c r="C37" s="29">
        <v>17100</v>
      </c>
      <c r="D37" s="30" t="s">
        <v>42</v>
      </c>
      <c r="E37" s="36"/>
      <c r="F37" s="31">
        <f t="shared" si="18"/>
        <v>15602608.540000001</v>
      </c>
      <c r="G37" s="31">
        <f t="shared" si="18"/>
        <v>0</v>
      </c>
      <c r="H37" s="59">
        <f t="shared" si="18"/>
        <v>15602608.540000001</v>
      </c>
      <c r="I37" s="75">
        <f t="shared" ref="I37:J37" si="19">SUM(I38)</f>
        <v>27404289</v>
      </c>
      <c r="J37" s="68">
        <f t="shared" si="19"/>
        <v>11801680.459999999</v>
      </c>
      <c r="K37" s="92">
        <f t="shared" si="2"/>
        <v>75.639149887945592</v>
      </c>
    </row>
    <row r="38" spans="1:11" x14ac:dyDescent="0.25">
      <c r="A38" s="22"/>
      <c r="B38" s="32"/>
      <c r="C38" s="28"/>
      <c r="D38" s="33">
        <v>17101</v>
      </c>
      <c r="E38" s="34" t="s">
        <v>43</v>
      </c>
      <c r="F38" s="35">
        <f>15651798.14-49189.6</f>
        <v>15602608.540000001</v>
      </c>
      <c r="G38" s="35">
        <f>15602608.54-F38</f>
        <v>0</v>
      </c>
      <c r="H38" s="60">
        <f t="shared" ref="H38" si="20">SUM(F38:G38)</f>
        <v>15602608.540000001</v>
      </c>
      <c r="I38" s="76">
        <v>27404289</v>
      </c>
      <c r="J38" s="69">
        <f>I38-H38</f>
        <v>11801680.459999999</v>
      </c>
      <c r="K38" s="93">
        <f t="shared" si="2"/>
        <v>75.639149887945592</v>
      </c>
    </row>
    <row r="39" spans="1:11" x14ac:dyDescent="0.25">
      <c r="A39" s="22"/>
      <c r="B39" s="32"/>
      <c r="C39" s="28"/>
      <c r="D39" s="33"/>
      <c r="E39" s="34"/>
      <c r="F39" s="35"/>
      <c r="G39" s="35"/>
      <c r="H39" s="60"/>
      <c r="I39" s="76"/>
      <c r="J39" s="69"/>
      <c r="K39" s="93"/>
    </row>
    <row r="40" spans="1:11" x14ac:dyDescent="0.25">
      <c r="A40" s="17">
        <v>20000</v>
      </c>
      <c r="B40" s="18" t="s">
        <v>44</v>
      </c>
      <c r="C40" s="19"/>
      <c r="D40" s="19"/>
      <c r="E40" s="39"/>
      <c r="F40" s="40">
        <f>SUM(F41,F58,F63,F68,F71,F74)</f>
        <v>124673.44</v>
      </c>
      <c r="G40" s="40">
        <f t="shared" ref="G40:J40" si="21">SUM(G41,G58,G63,G68,G71,G74)</f>
        <v>343620</v>
      </c>
      <c r="H40" s="61">
        <f t="shared" si="21"/>
        <v>468293.44</v>
      </c>
      <c r="I40" s="77">
        <f t="shared" si="21"/>
        <v>1072122.17</v>
      </c>
      <c r="J40" s="70">
        <f t="shared" si="21"/>
        <v>603828.7300000001</v>
      </c>
      <c r="K40" s="94">
        <f t="shared" ref="K40:K78" si="22">(I40*100/H40)-100</f>
        <v>128.94238492856104</v>
      </c>
    </row>
    <row r="41" spans="1:11" x14ac:dyDescent="0.25">
      <c r="A41" s="22"/>
      <c r="B41" s="23">
        <v>21000</v>
      </c>
      <c r="C41" s="24" t="s">
        <v>45</v>
      </c>
      <c r="D41" s="25"/>
      <c r="E41" s="37"/>
      <c r="F41" s="27">
        <f t="shared" ref="F41:J41" si="23">SUM(F42,F46,F48,F50,F52,F54,F56)</f>
        <v>100944.43</v>
      </c>
      <c r="G41" s="27">
        <f t="shared" si="23"/>
        <v>126620</v>
      </c>
      <c r="H41" s="58">
        <f t="shared" si="23"/>
        <v>227564.43</v>
      </c>
      <c r="I41" s="74">
        <f t="shared" si="23"/>
        <v>207163.24000000002</v>
      </c>
      <c r="J41" s="67">
        <f t="shared" si="23"/>
        <v>-20401.189999999981</v>
      </c>
      <c r="K41" s="91">
        <f t="shared" si="22"/>
        <v>-8.9650170723078162</v>
      </c>
    </row>
    <row r="42" spans="1:11" x14ac:dyDescent="0.25">
      <c r="A42" s="22"/>
      <c r="B42" s="28"/>
      <c r="C42" s="29">
        <v>21100</v>
      </c>
      <c r="D42" s="30" t="s">
        <v>46</v>
      </c>
      <c r="E42" s="36"/>
      <c r="F42" s="31">
        <f t="shared" ref="F42:J42" si="24">SUM(F43:F45)</f>
        <v>38213.629999999997</v>
      </c>
      <c r="G42" s="31">
        <f t="shared" si="24"/>
        <v>15620</v>
      </c>
      <c r="H42" s="59">
        <f t="shared" si="24"/>
        <v>53833.63</v>
      </c>
      <c r="I42" s="75">
        <f t="shared" si="24"/>
        <v>83205.600000000006</v>
      </c>
      <c r="J42" s="68">
        <f t="shared" si="24"/>
        <v>29371.970000000008</v>
      </c>
      <c r="K42" s="92">
        <f t="shared" si="22"/>
        <v>54.560634309817146</v>
      </c>
    </row>
    <row r="43" spans="1:11" x14ac:dyDescent="0.25">
      <c r="A43" s="22"/>
      <c r="B43" s="32"/>
      <c r="C43" s="28"/>
      <c r="D43" s="33">
        <v>21101</v>
      </c>
      <c r="E43" s="34" t="s">
        <v>47</v>
      </c>
      <c r="F43" s="35">
        <v>32833.629999999997</v>
      </c>
      <c r="G43" s="35">
        <v>13000</v>
      </c>
      <c r="H43" s="60">
        <f t="shared" ref="H43:H45" si="25">SUM(F43:G43)</f>
        <v>45833.63</v>
      </c>
      <c r="I43" s="76">
        <v>75205.600000000006</v>
      </c>
      <c r="J43" s="69">
        <f>I43-H43</f>
        <v>29371.970000000008</v>
      </c>
      <c r="K43" s="93">
        <f t="shared" si="22"/>
        <v>64.083883384318483</v>
      </c>
    </row>
    <row r="44" spans="1:11" x14ac:dyDescent="0.25">
      <c r="A44" s="22"/>
      <c r="B44" s="32"/>
      <c r="C44" s="28"/>
      <c r="D44" s="33">
        <v>21102</v>
      </c>
      <c r="E44" s="34" t="s">
        <v>48</v>
      </c>
      <c r="F44" s="35">
        <v>5380</v>
      </c>
      <c r="G44" s="35">
        <v>2620</v>
      </c>
      <c r="H44" s="60">
        <f t="shared" si="25"/>
        <v>8000</v>
      </c>
      <c r="I44" s="76">
        <v>8000</v>
      </c>
      <c r="J44" s="69">
        <f>I44-H44</f>
        <v>0</v>
      </c>
      <c r="K44" s="93">
        <f t="shared" si="22"/>
        <v>0</v>
      </c>
    </row>
    <row r="45" spans="1:11" x14ac:dyDescent="0.25">
      <c r="A45" s="22"/>
      <c r="B45" s="32"/>
      <c r="C45" s="28"/>
      <c r="D45" s="41">
        <v>21103</v>
      </c>
      <c r="E45" s="42" t="s">
        <v>49</v>
      </c>
      <c r="F45" s="35"/>
      <c r="G45" s="35"/>
      <c r="H45" s="60">
        <f t="shared" si="25"/>
        <v>0</v>
      </c>
      <c r="I45" s="76"/>
      <c r="J45" s="69">
        <f>I45-H45</f>
        <v>0</v>
      </c>
      <c r="K45" s="93" t="e">
        <f t="shared" si="22"/>
        <v>#DIV/0!</v>
      </c>
    </row>
    <row r="46" spans="1:11" x14ac:dyDescent="0.25">
      <c r="A46" s="22"/>
      <c r="B46" s="28"/>
      <c r="C46" s="29">
        <v>21200</v>
      </c>
      <c r="D46" s="30" t="s">
        <v>50</v>
      </c>
      <c r="E46" s="36"/>
      <c r="F46" s="31">
        <f t="shared" ref="F46:J46" si="26">SUM(F47)</f>
        <v>0</v>
      </c>
      <c r="G46" s="31">
        <f t="shared" si="26"/>
        <v>0</v>
      </c>
      <c r="H46" s="59">
        <f t="shared" si="26"/>
        <v>0</v>
      </c>
      <c r="I46" s="75">
        <f t="shared" si="26"/>
        <v>8000</v>
      </c>
      <c r="J46" s="68">
        <f t="shared" si="26"/>
        <v>8000</v>
      </c>
      <c r="K46" s="92" t="e">
        <f t="shared" si="22"/>
        <v>#DIV/0!</v>
      </c>
    </row>
    <row r="47" spans="1:11" ht="30" x14ac:dyDescent="0.25">
      <c r="A47" s="22"/>
      <c r="B47" s="32"/>
      <c r="C47" s="28"/>
      <c r="D47" s="33">
        <v>21201</v>
      </c>
      <c r="E47" s="34" t="s">
        <v>50</v>
      </c>
      <c r="F47" s="35"/>
      <c r="G47" s="35"/>
      <c r="H47" s="60">
        <f>SUM(F47:G47)</f>
        <v>0</v>
      </c>
      <c r="I47" s="76">
        <v>8000</v>
      </c>
      <c r="J47" s="69">
        <f>I47-H47</f>
        <v>8000</v>
      </c>
      <c r="K47" s="93" t="e">
        <f t="shared" si="22"/>
        <v>#DIV/0!</v>
      </c>
    </row>
    <row r="48" spans="1:11" x14ac:dyDescent="0.25">
      <c r="A48" s="22"/>
      <c r="B48" s="28"/>
      <c r="C48" s="29">
        <v>21400</v>
      </c>
      <c r="D48" s="30" t="s">
        <v>51</v>
      </c>
      <c r="E48" s="36"/>
      <c r="F48" s="31">
        <f t="shared" ref="F48:J48" si="27">SUM(F49)</f>
        <v>0</v>
      </c>
      <c r="G48" s="31">
        <f t="shared" si="27"/>
        <v>0</v>
      </c>
      <c r="H48" s="59">
        <f t="shared" si="27"/>
        <v>0</v>
      </c>
      <c r="I48" s="75">
        <f t="shared" si="27"/>
        <v>14957.6</v>
      </c>
      <c r="J48" s="68">
        <f t="shared" si="27"/>
        <v>14957.6</v>
      </c>
      <c r="K48" s="92" t="e">
        <f t="shared" si="22"/>
        <v>#DIV/0!</v>
      </c>
    </row>
    <row r="49" spans="1:11" ht="45" x14ac:dyDescent="0.25">
      <c r="A49" s="22"/>
      <c r="B49" s="32"/>
      <c r="C49" s="28"/>
      <c r="D49" s="33">
        <v>21401</v>
      </c>
      <c r="E49" s="34" t="s">
        <v>52</v>
      </c>
      <c r="F49" s="35"/>
      <c r="G49" s="35"/>
      <c r="H49" s="60">
        <f>SUM(F49:G49)</f>
        <v>0</v>
      </c>
      <c r="I49" s="76">
        <v>14957.6</v>
      </c>
      <c r="J49" s="69">
        <f>I49-H49</f>
        <v>14957.6</v>
      </c>
      <c r="K49" s="93" t="e">
        <f t="shared" si="22"/>
        <v>#DIV/0!</v>
      </c>
    </row>
    <row r="50" spans="1:11" x14ac:dyDescent="0.25">
      <c r="A50" s="22"/>
      <c r="B50" s="28"/>
      <c r="C50" s="29">
        <v>21500</v>
      </c>
      <c r="D50" s="30" t="s">
        <v>53</v>
      </c>
      <c r="E50" s="36"/>
      <c r="F50" s="31">
        <f t="shared" ref="F50:J50" si="28">SUM(F51)</f>
        <v>62730.8</v>
      </c>
      <c r="G50" s="31">
        <f t="shared" si="28"/>
        <v>95000</v>
      </c>
      <c r="H50" s="59">
        <f t="shared" si="28"/>
        <v>157730.79999999999</v>
      </c>
      <c r="I50" s="75">
        <f t="shared" si="28"/>
        <v>81000</v>
      </c>
      <c r="J50" s="68">
        <f t="shared" si="28"/>
        <v>-76730.799999999988</v>
      </c>
      <c r="K50" s="92">
        <f t="shared" si="22"/>
        <v>-48.646681561242318</v>
      </c>
    </row>
    <row r="51" spans="1:11" ht="30" x14ac:dyDescent="0.25">
      <c r="A51" s="22"/>
      <c r="B51" s="32"/>
      <c r="C51" s="28"/>
      <c r="D51" s="33">
        <v>21501</v>
      </c>
      <c r="E51" s="34" t="s">
        <v>54</v>
      </c>
      <c r="F51" s="35">
        <v>62730.8</v>
      </c>
      <c r="G51" s="35">
        <v>95000</v>
      </c>
      <c r="H51" s="60">
        <f>SUM(F51:G51)</f>
        <v>157730.79999999999</v>
      </c>
      <c r="I51" s="76">
        <v>81000</v>
      </c>
      <c r="J51" s="69">
        <f>I51-H51</f>
        <v>-76730.799999999988</v>
      </c>
      <c r="K51" s="93">
        <f t="shared" si="22"/>
        <v>-48.646681561242318</v>
      </c>
    </row>
    <row r="52" spans="1:11" x14ac:dyDescent="0.25">
      <c r="A52" s="22"/>
      <c r="B52" s="28"/>
      <c r="C52" s="29">
        <v>21600</v>
      </c>
      <c r="D52" s="30" t="s">
        <v>55</v>
      </c>
      <c r="E52" s="36"/>
      <c r="F52" s="31">
        <f t="shared" ref="F52:J52" si="29">SUM(F53)</f>
        <v>0</v>
      </c>
      <c r="G52" s="31">
        <f t="shared" si="29"/>
        <v>16000</v>
      </c>
      <c r="H52" s="59">
        <f t="shared" si="29"/>
        <v>16000</v>
      </c>
      <c r="I52" s="75">
        <f t="shared" si="29"/>
        <v>20000.04</v>
      </c>
      <c r="J52" s="68">
        <f t="shared" si="29"/>
        <v>4000.0400000000009</v>
      </c>
      <c r="K52" s="92">
        <f t="shared" si="22"/>
        <v>25.000249999999994</v>
      </c>
    </row>
    <row r="53" spans="1:11" x14ac:dyDescent="0.25">
      <c r="A53" s="22"/>
      <c r="B53" s="32"/>
      <c r="C53" s="28"/>
      <c r="D53" s="33">
        <v>21601</v>
      </c>
      <c r="E53" s="34" t="s">
        <v>55</v>
      </c>
      <c r="F53" s="35"/>
      <c r="G53" s="35">
        <v>16000</v>
      </c>
      <c r="H53" s="60">
        <f>SUM(F53:G53)</f>
        <v>16000</v>
      </c>
      <c r="I53" s="76">
        <v>20000.04</v>
      </c>
      <c r="J53" s="69">
        <f>I53-H53</f>
        <v>4000.0400000000009</v>
      </c>
      <c r="K53" s="93">
        <f t="shared" si="22"/>
        <v>25.000249999999994</v>
      </c>
    </row>
    <row r="54" spans="1:11" x14ac:dyDescent="0.25">
      <c r="A54" s="22"/>
      <c r="B54" s="28"/>
      <c r="C54" s="29">
        <v>21700</v>
      </c>
      <c r="D54" s="30" t="s">
        <v>56</v>
      </c>
      <c r="E54" s="36"/>
      <c r="F54" s="31">
        <f t="shared" ref="F54:J54" si="30">SUM(F55)</f>
        <v>0</v>
      </c>
      <c r="G54" s="31">
        <f t="shared" si="30"/>
        <v>0</v>
      </c>
      <c r="H54" s="59">
        <f t="shared" si="30"/>
        <v>0</v>
      </c>
      <c r="I54" s="75">
        <f t="shared" si="30"/>
        <v>0</v>
      </c>
      <c r="J54" s="68">
        <f t="shared" si="30"/>
        <v>0</v>
      </c>
      <c r="K54" s="92" t="e">
        <f t="shared" si="22"/>
        <v>#DIV/0!</v>
      </c>
    </row>
    <row r="55" spans="1:11" x14ac:dyDescent="0.25">
      <c r="A55" s="22"/>
      <c r="B55" s="32"/>
      <c r="C55" s="28"/>
      <c r="D55" s="41">
        <v>21701</v>
      </c>
      <c r="E55" s="42" t="s">
        <v>57</v>
      </c>
      <c r="F55" s="35"/>
      <c r="G55" s="35"/>
      <c r="H55" s="60">
        <f>SUM(F55:G55)</f>
        <v>0</v>
      </c>
      <c r="I55" s="76"/>
      <c r="J55" s="69">
        <f>I55-H55</f>
        <v>0</v>
      </c>
      <c r="K55" s="93" t="e">
        <f t="shared" si="22"/>
        <v>#DIV/0!</v>
      </c>
    </row>
    <row r="56" spans="1:11" x14ac:dyDescent="0.25">
      <c r="A56" s="22"/>
      <c r="B56" s="28"/>
      <c r="C56" s="29">
        <v>21800</v>
      </c>
      <c r="D56" s="30" t="s">
        <v>58</v>
      </c>
      <c r="E56" s="36"/>
      <c r="F56" s="31">
        <f t="shared" ref="F56:J56" si="31">SUM(F57)</f>
        <v>0</v>
      </c>
      <c r="G56" s="31">
        <f t="shared" si="31"/>
        <v>0</v>
      </c>
      <c r="H56" s="59">
        <f t="shared" si="31"/>
        <v>0</v>
      </c>
      <c r="I56" s="75">
        <f t="shared" si="31"/>
        <v>0</v>
      </c>
      <c r="J56" s="68">
        <f t="shared" si="31"/>
        <v>0</v>
      </c>
      <c r="K56" s="92" t="e">
        <f t="shared" si="22"/>
        <v>#DIV/0!</v>
      </c>
    </row>
    <row r="57" spans="1:11" ht="30" x14ac:dyDescent="0.25">
      <c r="A57" s="22"/>
      <c r="B57" s="32"/>
      <c r="C57" s="28"/>
      <c r="D57" s="33">
        <v>21801</v>
      </c>
      <c r="E57" s="34" t="s">
        <v>59</v>
      </c>
      <c r="F57" s="35"/>
      <c r="G57" s="35"/>
      <c r="H57" s="60">
        <f>SUM(F57:G57)</f>
        <v>0</v>
      </c>
      <c r="I57" s="76"/>
      <c r="J57" s="69">
        <f>I57-H57</f>
        <v>0</v>
      </c>
      <c r="K57" s="93" t="e">
        <f t="shared" si="22"/>
        <v>#DIV/0!</v>
      </c>
    </row>
    <row r="58" spans="1:11" x14ac:dyDescent="0.25">
      <c r="A58" s="22"/>
      <c r="B58" s="23">
        <v>22000</v>
      </c>
      <c r="C58" s="24" t="s">
        <v>60</v>
      </c>
      <c r="D58" s="25"/>
      <c r="E58" s="37"/>
      <c r="F58" s="27">
        <f>SUM(F59)</f>
        <v>23729.010000000002</v>
      </c>
      <c r="G58" s="27">
        <f t="shared" ref="G58:J58" si="32">SUM(G59)</f>
        <v>91000</v>
      </c>
      <c r="H58" s="58">
        <f t="shared" si="32"/>
        <v>114729.01</v>
      </c>
      <c r="I58" s="74">
        <f t="shared" si="32"/>
        <v>64138.559999999998</v>
      </c>
      <c r="J58" s="67">
        <f t="shared" si="32"/>
        <v>-50590.44999999999</v>
      </c>
      <c r="K58" s="91">
        <f t="shared" si="22"/>
        <v>-44.095604067358373</v>
      </c>
    </row>
    <row r="59" spans="1:11" x14ac:dyDescent="0.25">
      <c r="A59" s="22"/>
      <c r="B59" s="28"/>
      <c r="C59" s="29">
        <v>22100</v>
      </c>
      <c r="D59" s="30" t="s">
        <v>61</v>
      </c>
      <c r="E59" s="36"/>
      <c r="F59" s="31">
        <f t="shared" ref="F59:J59" si="33">SUM(F61:F62)</f>
        <v>23729.010000000002</v>
      </c>
      <c r="G59" s="31">
        <f t="shared" si="33"/>
        <v>91000</v>
      </c>
      <c r="H59" s="59">
        <f t="shared" si="33"/>
        <v>114729.01</v>
      </c>
      <c r="I59" s="75">
        <f t="shared" si="33"/>
        <v>64138.559999999998</v>
      </c>
      <c r="J59" s="68">
        <f t="shared" si="33"/>
        <v>-50590.44999999999</v>
      </c>
      <c r="K59" s="92">
        <f t="shared" si="22"/>
        <v>-44.095604067358373</v>
      </c>
    </row>
    <row r="60" spans="1:11" x14ac:dyDescent="0.25">
      <c r="A60" s="22"/>
      <c r="B60" s="32"/>
      <c r="C60" s="28"/>
      <c r="D60" s="33">
        <v>22104</v>
      </c>
      <c r="E60" s="34" t="s">
        <v>62</v>
      </c>
      <c r="F60" s="35"/>
      <c r="G60" s="35"/>
      <c r="H60" s="60">
        <f t="shared" ref="H60:H62" si="34">SUM(F60:G60)</f>
        <v>0</v>
      </c>
      <c r="I60" s="76"/>
      <c r="J60" s="69">
        <f>I60-H60</f>
        <v>0</v>
      </c>
      <c r="K60" s="93" t="e">
        <f t="shared" si="22"/>
        <v>#DIV/0!</v>
      </c>
    </row>
    <row r="61" spans="1:11" ht="30" x14ac:dyDescent="0.25">
      <c r="A61" s="22"/>
      <c r="B61" s="32"/>
      <c r="C61" s="28"/>
      <c r="D61" s="33">
        <v>22105</v>
      </c>
      <c r="E61" s="34" t="s">
        <v>63</v>
      </c>
      <c r="F61" s="35">
        <v>5936.26</v>
      </c>
      <c r="G61" s="35">
        <v>69000</v>
      </c>
      <c r="H61" s="60">
        <f t="shared" si="34"/>
        <v>74936.259999999995</v>
      </c>
      <c r="I61" s="76">
        <v>28900.02</v>
      </c>
      <c r="J61" s="69">
        <f>I61-H61</f>
        <v>-46036.239999999991</v>
      </c>
      <c r="K61" s="93">
        <f t="shared" si="22"/>
        <v>-61.433863926488989</v>
      </c>
    </row>
    <row r="62" spans="1:11" x14ac:dyDescent="0.25">
      <c r="A62" s="22"/>
      <c r="B62" s="32"/>
      <c r="C62" s="28"/>
      <c r="D62" s="33">
        <v>22106</v>
      </c>
      <c r="E62" s="34" t="s">
        <v>64</v>
      </c>
      <c r="F62" s="35">
        <v>17792.75</v>
      </c>
      <c r="G62" s="35">
        <v>22000</v>
      </c>
      <c r="H62" s="60">
        <f t="shared" si="34"/>
        <v>39792.75</v>
      </c>
      <c r="I62" s="76">
        <v>35238.54</v>
      </c>
      <c r="J62" s="69">
        <f>I62-H62</f>
        <v>-4554.2099999999991</v>
      </c>
      <c r="K62" s="93">
        <f t="shared" si="22"/>
        <v>-11.444823491716463</v>
      </c>
    </row>
    <row r="63" spans="1:11" x14ac:dyDescent="0.25">
      <c r="A63" s="22"/>
      <c r="B63" s="23">
        <v>24000</v>
      </c>
      <c r="C63" s="24" t="s">
        <v>65</v>
      </c>
      <c r="D63" s="25"/>
      <c r="E63" s="37"/>
      <c r="F63" s="27">
        <f>SUM(F64,F66)</f>
        <v>0</v>
      </c>
      <c r="G63" s="27">
        <f t="shared" ref="G63:J63" si="35">SUM(G64,G66)</f>
        <v>12000</v>
      </c>
      <c r="H63" s="58">
        <f t="shared" si="35"/>
        <v>12000</v>
      </c>
      <c r="I63" s="74">
        <f t="shared" si="35"/>
        <v>47044.04</v>
      </c>
      <c r="J63" s="67">
        <f t="shared" si="35"/>
        <v>35044.04</v>
      </c>
      <c r="K63" s="91">
        <f t="shared" si="22"/>
        <v>292.03366666666665</v>
      </c>
    </row>
    <row r="64" spans="1:11" x14ac:dyDescent="0.25">
      <c r="A64" s="22"/>
      <c r="B64" s="28"/>
      <c r="C64" s="29">
        <v>24600</v>
      </c>
      <c r="D64" s="30" t="s">
        <v>66</v>
      </c>
      <c r="E64" s="36"/>
      <c r="F64" s="31">
        <f t="shared" ref="F64:J64" si="36">SUM(F65)</f>
        <v>0</v>
      </c>
      <c r="G64" s="31">
        <f t="shared" si="36"/>
        <v>0</v>
      </c>
      <c r="H64" s="59">
        <f t="shared" si="36"/>
        <v>0</v>
      </c>
      <c r="I64" s="75">
        <f t="shared" si="36"/>
        <v>47044.04</v>
      </c>
      <c r="J64" s="68">
        <f t="shared" si="36"/>
        <v>47044.04</v>
      </c>
      <c r="K64" s="92" t="e">
        <f t="shared" si="22"/>
        <v>#DIV/0!</v>
      </c>
    </row>
    <row r="65" spans="1:11" x14ac:dyDescent="0.25">
      <c r="A65" s="22"/>
      <c r="B65" s="32"/>
      <c r="C65" s="28"/>
      <c r="D65" s="33">
        <v>24601</v>
      </c>
      <c r="E65" s="34" t="s">
        <v>67</v>
      </c>
      <c r="F65" s="35"/>
      <c r="G65" s="35"/>
      <c r="H65" s="60">
        <f>SUM(F65:G65)</f>
        <v>0</v>
      </c>
      <c r="I65" s="76">
        <v>47044.04</v>
      </c>
      <c r="J65" s="69">
        <f>I65-H65</f>
        <v>47044.04</v>
      </c>
      <c r="K65" s="93" t="e">
        <f t="shared" si="22"/>
        <v>#DIV/0!</v>
      </c>
    </row>
    <row r="66" spans="1:11" x14ac:dyDescent="0.25">
      <c r="A66" s="22"/>
      <c r="B66" s="28"/>
      <c r="C66" s="29">
        <v>24800</v>
      </c>
      <c r="D66" s="30" t="s">
        <v>68</v>
      </c>
      <c r="E66" s="36"/>
      <c r="F66" s="31">
        <f t="shared" ref="F66:J66" si="37">SUM(F67)</f>
        <v>0</v>
      </c>
      <c r="G66" s="31">
        <f t="shared" si="37"/>
        <v>12000</v>
      </c>
      <c r="H66" s="59">
        <f t="shared" si="37"/>
        <v>12000</v>
      </c>
      <c r="I66" s="75">
        <f t="shared" si="37"/>
        <v>0</v>
      </c>
      <c r="J66" s="68">
        <f t="shared" si="37"/>
        <v>-12000</v>
      </c>
      <c r="K66" s="92">
        <f t="shared" si="22"/>
        <v>-100</v>
      </c>
    </row>
    <row r="67" spans="1:11" x14ac:dyDescent="0.25">
      <c r="A67" s="22"/>
      <c r="B67" s="32"/>
      <c r="C67" s="28"/>
      <c r="D67" s="33">
        <v>24801</v>
      </c>
      <c r="E67" s="34" t="s">
        <v>68</v>
      </c>
      <c r="F67" s="35"/>
      <c r="G67" s="35">
        <v>12000</v>
      </c>
      <c r="H67" s="60">
        <f>SUM(F67:G67)</f>
        <v>12000</v>
      </c>
      <c r="I67" s="76"/>
      <c r="J67" s="69">
        <f>I67-H67</f>
        <v>-12000</v>
      </c>
      <c r="K67" s="93">
        <f t="shared" si="22"/>
        <v>-100</v>
      </c>
    </row>
    <row r="68" spans="1:11" x14ac:dyDescent="0.25">
      <c r="A68" s="22"/>
      <c r="B68" s="23">
        <v>25000</v>
      </c>
      <c r="C68" s="24" t="s">
        <v>69</v>
      </c>
      <c r="D68" s="25"/>
      <c r="E68" s="37"/>
      <c r="F68" s="27">
        <f>SUM(F69)</f>
        <v>0</v>
      </c>
      <c r="G68" s="27">
        <f t="shared" ref="G68:J68" si="38">SUM(G69)</f>
        <v>26000</v>
      </c>
      <c r="H68" s="58">
        <f t="shared" si="38"/>
        <v>26000</v>
      </c>
      <c r="I68" s="74">
        <f t="shared" si="38"/>
        <v>0</v>
      </c>
      <c r="J68" s="67">
        <f t="shared" si="38"/>
        <v>-26000</v>
      </c>
      <c r="K68" s="91">
        <f t="shared" si="22"/>
        <v>-100</v>
      </c>
    </row>
    <row r="69" spans="1:11" x14ac:dyDescent="0.25">
      <c r="A69" s="22"/>
      <c r="B69" s="28"/>
      <c r="C69" s="29">
        <v>25600</v>
      </c>
      <c r="D69" s="30" t="s">
        <v>70</v>
      </c>
      <c r="E69" s="36"/>
      <c r="F69" s="31">
        <f t="shared" ref="F69:J69" si="39">SUM(F70)</f>
        <v>0</v>
      </c>
      <c r="G69" s="31">
        <f t="shared" si="39"/>
        <v>26000</v>
      </c>
      <c r="H69" s="59">
        <f t="shared" si="39"/>
        <v>26000</v>
      </c>
      <c r="I69" s="75">
        <f t="shared" si="39"/>
        <v>0</v>
      </c>
      <c r="J69" s="68">
        <f t="shared" si="39"/>
        <v>-26000</v>
      </c>
      <c r="K69" s="92">
        <f t="shared" si="22"/>
        <v>-100</v>
      </c>
    </row>
    <row r="70" spans="1:11" ht="30" x14ac:dyDescent="0.25">
      <c r="A70" s="22"/>
      <c r="B70" s="32"/>
      <c r="C70" s="43"/>
      <c r="D70" s="44">
        <v>25601</v>
      </c>
      <c r="E70" s="45" t="s">
        <v>70</v>
      </c>
      <c r="F70" s="35"/>
      <c r="G70" s="35">
        <v>26000</v>
      </c>
      <c r="H70" s="60">
        <f>SUM(F70:G70)</f>
        <v>26000</v>
      </c>
      <c r="I70" s="76"/>
      <c r="J70" s="69">
        <f>I70-H70</f>
        <v>-26000</v>
      </c>
      <c r="K70" s="93">
        <f t="shared" si="22"/>
        <v>-100</v>
      </c>
    </row>
    <row r="71" spans="1:11" x14ac:dyDescent="0.25">
      <c r="A71" s="22"/>
      <c r="B71" s="23">
        <v>26000</v>
      </c>
      <c r="C71" s="24" t="s">
        <v>71</v>
      </c>
      <c r="D71" s="25"/>
      <c r="E71" s="37"/>
      <c r="F71" s="27">
        <f t="shared" ref="F71:J71" si="40">SUM(F72)</f>
        <v>0</v>
      </c>
      <c r="G71" s="27">
        <f t="shared" si="40"/>
        <v>88000</v>
      </c>
      <c r="H71" s="58">
        <f t="shared" si="40"/>
        <v>88000</v>
      </c>
      <c r="I71" s="74">
        <f t="shared" si="40"/>
        <v>99505.919999999998</v>
      </c>
      <c r="J71" s="67">
        <f t="shared" si="40"/>
        <v>11505.919999999998</v>
      </c>
      <c r="K71" s="91">
        <f t="shared" si="22"/>
        <v>13.074909090909088</v>
      </c>
    </row>
    <row r="72" spans="1:11" x14ac:dyDescent="0.25">
      <c r="A72" s="22"/>
      <c r="B72" s="28"/>
      <c r="C72" s="29">
        <v>26100</v>
      </c>
      <c r="D72" s="30" t="s">
        <v>71</v>
      </c>
      <c r="E72" s="36"/>
      <c r="F72" s="31">
        <f>SUM(F73:F73)</f>
        <v>0</v>
      </c>
      <c r="G72" s="31">
        <f>SUM(G73:G73)</f>
        <v>88000</v>
      </c>
      <c r="H72" s="59">
        <f>SUM(H73:H73)</f>
        <v>88000</v>
      </c>
      <c r="I72" s="75">
        <f>SUM(I73:I73)</f>
        <v>99505.919999999998</v>
      </c>
      <c r="J72" s="68">
        <f>SUM(J73:J73)</f>
        <v>11505.919999999998</v>
      </c>
      <c r="K72" s="92">
        <f t="shared" si="22"/>
        <v>13.074909090909088</v>
      </c>
    </row>
    <row r="73" spans="1:11" x14ac:dyDescent="0.25">
      <c r="A73" s="22"/>
      <c r="B73" s="32"/>
      <c r="C73" s="28"/>
      <c r="D73" s="33">
        <v>26101</v>
      </c>
      <c r="E73" s="34" t="s">
        <v>72</v>
      </c>
      <c r="F73" s="35"/>
      <c r="G73" s="35">
        <v>88000</v>
      </c>
      <c r="H73" s="60">
        <f t="shared" ref="H73" si="41">SUM(F73:G73)</f>
        <v>88000</v>
      </c>
      <c r="I73" s="76">
        <v>99505.919999999998</v>
      </c>
      <c r="J73" s="69">
        <f>I73-H73</f>
        <v>11505.919999999998</v>
      </c>
      <c r="K73" s="93">
        <f t="shared" si="22"/>
        <v>13.074909090909088</v>
      </c>
    </row>
    <row r="74" spans="1:11" x14ac:dyDescent="0.25">
      <c r="A74" s="22"/>
      <c r="B74" s="23">
        <v>29000</v>
      </c>
      <c r="C74" s="24" t="s">
        <v>73</v>
      </c>
      <c r="D74" s="25"/>
      <c r="E74" s="37"/>
      <c r="F74" s="27">
        <f>SUM(F75,F77,F79,F81)</f>
        <v>0</v>
      </c>
      <c r="G74" s="27">
        <f t="shared" ref="G74:J74" si="42">SUM(G75,G77,G79,G81)</f>
        <v>0</v>
      </c>
      <c r="H74" s="58">
        <f t="shared" si="42"/>
        <v>0</v>
      </c>
      <c r="I74" s="74">
        <f t="shared" si="42"/>
        <v>654270.41</v>
      </c>
      <c r="J74" s="67">
        <f t="shared" si="42"/>
        <v>654270.41</v>
      </c>
      <c r="K74" s="91" t="e">
        <f t="shared" si="22"/>
        <v>#DIV/0!</v>
      </c>
    </row>
    <row r="75" spans="1:11" x14ac:dyDescent="0.25">
      <c r="A75" s="22"/>
      <c r="B75" s="28"/>
      <c r="C75" s="29">
        <v>29100</v>
      </c>
      <c r="D75" s="30" t="s">
        <v>74</v>
      </c>
      <c r="E75" s="36"/>
      <c r="F75" s="31">
        <f t="shared" ref="F75:J75" si="43">SUM(F76)</f>
        <v>0</v>
      </c>
      <c r="G75" s="31">
        <f t="shared" si="43"/>
        <v>0</v>
      </c>
      <c r="H75" s="59">
        <f t="shared" si="43"/>
        <v>0</v>
      </c>
      <c r="I75" s="75">
        <f t="shared" si="43"/>
        <v>3000</v>
      </c>
      <c r="J75" s="68">
        <f t="shared" si="43"/>
        <v>3000</v>
      </c>
      <c r="K75" s="92" t="e">
        <f t="shared" si="22"/>
        <v>#DIV/0!</v>
      </c>
    </row>
    <row r="76" spans="1:11" x14ac:dyDescent="0.25">
      <c r="A76" s="22"/>
      <c r="B76" s="32"/>
      <c r="C76" s="28"/>
      <c r="D76" s="33">
        <v>29101</v>
      </c>
      <c r="E76" s="34" t="s">
        <v>75</v>
      </c>
      <c r="F76" s="35"/>
      <c r="G76" s="35"/>
      <c r="H76" s="60">
        <f>SUM(F76:G76)</f>
        <v>0</v>
      </c>
      <c r="I76" s="76">
        <v>3000</v>
      </c>
      <c r="J76" s="69">
        <f>I76-H76</f>
        <v>3000</v>
      </c>
      <c r="K76" s="93" t="e">
        <f t="shared" si="22"/>
        <v>#DIV/0!</v>
      </c>
    </row>
    <row r="77" spans="1:11" x14ac:dyDescent="0.25">
      <c r="A77" s="22"/>
      <c r="B77" s="28"/>
      <c r="C77" s="29">
        <v>29200</v>
      </c>
      <c r="D77" s="30" t="s">
        <v>76</v>
      </c>
      <c r="E77" s="36"/>
      <c r="F77" s="31">
        <f t="shared" ref="F77:J77" si="44">SUM(F78)</f>
        <v>0</v>
      </c>
      <c r="G77" s="31">
        <f t="shared" si="44"/>
        <v>0</v>
      </c>
      <c r="H77" s="59">
        <f t="shared" si="44"/>
        <v>0</v>
      </c>
      <c r="I77" s="75">
        <f t="shared" si="44"/>
        <v>1000</v>
      </c>
      <c r="J77" s="68">
        <f t="shared" si="44"/>
        <v>1000</v>
      </c>
      <c r="K77" s="92" t="e">
        <f t="shared" si="22"/>
        <v>#DIV/0!</v>
      </c>
    </row>
    <row r="78" spans="1:11" ht="30" x14ac:dyDescent="0.25">
      <c r="A78" s="22"/>
      <c r="B78" s="32"/>
      <c r="C78" s="28"/>
      <c r="D78" s="33">
        <v>29201</v>
      </c>
      <c r="E78" s="34" t="s">
        <v>76</v>
      </c>
      <c r="F78" s="35"/>
      <c r="G78" s="35"/>
      <c r="H78" s="60">
        <f>SUM(F78:G78)</f>
        <v>0</v>
      </c>
      <c r="I78" s="76">
        <v>1000</v>
      </c>
      <c r="J78" s="69">
        <f>I78-H78</f>
        <v>1000</v>
      </c>
      <c r="K78" s="93" t="e">
        <f t="shared" si="22"/>
        <v>#DIV/0!</v>
      </c>
    </row>
    <row r="79" spans="1:11" x14ac:dyDescent="0.25">
      <c r="A79" s="22"/>
      <c r="B79" s="28"/>
      <c r="C79" s="29">
        <v>29300</v>
      </c>
      <c r="D79" s="30" t="s">
        <v>77</v>
      </c>
      <c r="E79" s="36"/>
      <c r="F79" s="31">
        <f t="shared" ref="F79:K79" si="45">SUM(F80:F80)</f>
        <v>0</v>
      </c>
      <c r="G79" s="31">
        <f t="shared" si="45"/>
        <v>0</v>
      </c>
      <c r="H79" s="59">
        <f t="shared" si="45"/>
        <v>0</v>
      </c>
      <c r="I79" s="75">
        <f t="shared" si="45"/>
        <v>56927</v>
      </c>
      <c r="J79" s="68">
        <f t="shared" si="45"/>
        <v>56927</v>
      </c>
      <c r="K79" s="92" t="e">
        <f t="shared" si="45"/>
        <v>#DIV/0!</v>
      </c>
    </row>
    <row r="80" spans="1:11" ht="45" x14ac:dyDescent="0.25">
      <c r="A80" s="22"/>
      <c r="B80" s="32"/>
      <c r="C80" s="28"/>
      <c r="D80" s="33">
        <v>29302</v>
      </c>
      <c r="E80" s="34" t="s">
        <v>78</v>
      </c>
      <c r="F80" s="35"/>
      <c r="G80" s="35"/>
      <c r="H80" s="60">
        <f t="shared" ref="H80" si="46">SUM(F80:G80)</f>
        <v>0</v>
      </c>
      <c r="I80" s="76">
        <v>56927</v>
      </c>
      <c r="J80" s="69">
        <f>I80-H80</f>
        <v>56927</v>
      </c>
      <c r="K80" s="93" t="e">
        <f>(I80*100/H80)-100</f>
        <v>#DIV/0!</v>
      </c>
    </row>
    <row r="81" spans="1:11" x14ac:dyDescent="0.25">
      <c r="A81" s="22"/>
      <c r="B81" s="28"/>
      <c r="C81" s="29">
        <v>29400</v>
      </c>
      <c r="D81" s="30" t="s">
        <v>79</v>
      </c>
      <c r="E81" s="36"/>
      <c r="F81" s="31">
        <f t="shared" ref="F81:J81" si="47">SUM(F82)</f>
        <v>0</v>
      </c>
      <c r="G81" s="31">
        <f t="shared" si="47"/>
        <v>0</v>
      </c>
      <c r="H81" s="59">
        <f t="shared" si="47"/>
        <v>0</v>
      </c>
      <c r="I81" s="75">
        <f t="shared" si="47"/>
        <v>593343.41</v>
      </c>
      <c r="J81" s="68">
        <f t="shared" si="47"/>
        <v>593343.41</v>
      </c>
      <c r="K81" s="92" t="e">
        <f>(I81*100/H81)-100</f>
        <v>#DIV/0!</v>
      </c>
    </row>
    <row r="82" spans="1:11" ht="60" x14ac:dyDescent="0.25">
      <c r="A82" s="22"/>
      <c r="B82" s="32"/>
      <c r="C82" s="28"/>
      <c r="D82" s="33">
        <v>29401</v>
      </c>
      <c r="E82" s="34" t="s">
        <v>79</v>
      </c>
      <c r="F82" s="35"/>
      <c r="G82" s="35"/>
      <c r="H82" s="60">
        <f>SUM(F82:G82)</f>
        <v>0</v>
      </c>
      <c r="I82" s="76">
        <v>593343.41</v>
      </c>
      <c r="J82" s="69">
        <f>I82-H82</f>
        <v>593343.41</v>
      </c>
      <c r="K82" s="93" t="e">
        <f>(I82*100/H82)-100</f>
        <v>#DIV/0!</v>
      </c>
    </row>
    <row r="83" spans="1:11" x14ac:dyDescent="0.25">
      <c r="A83" s="22"/>
      <c r="B83" s="32"/>
      <c r="C83" s="28"/>
      <c r="D83" s="33"/>
      <c r="E83" s="34"/>
      <c r="F83" s="35"/>
      <c r="G83" s="35"/>
      <c r="H83" s="60"/>
      <c r="I83" s="76"/>
      <c r="J83" s="69"/>
      <c r="K83" s="93"/>
    </row>
    <row r="84" spans="1:11" x14ac:dyDescent="0.25">
      <c r="A84" s="17">
        <v>30000</v>
      </c>
      <c r="B84" s="18" t="s">
        <v>80</v>
      </c>
      <c r="C84" s="19"/>
      <c r="D84" s="19"/>
      <c r="E84" s="39"/>
      <c r="F84" s="40">
        <f>SUM(F85,F90,F97,F105,F110,F119,F130)</f>
        <v>8651896.1999999993</v>
      </c>
      <c r="G84" s="40">
        <f t="shared" ref="G84:J84" si="48">SUM(G85,G90,G97,G105,G110,G119,G130)</f>
        <v>4855492.75</v>
      </c>
      <c r="H84" s="61">
        <f t="shared" si="48"/>
        <v>13507388.949999999</v>
      </c>
      <c r="I84" s="77">
        <f t="shared" si="48"/>
        <v>17008241.470000003</v>
      </c>
      <c r="J84" s="70">
        <f t="shared" si="48"/>
        <v>3500852.5200000014</v>
      </c>
      <c r="K84" s="94">
        <f t="shared" ref="K84:K115" si="49">(I84*100/H84)-100</f>
        <v>25.918055169352357</v>
      </c>
    </row>
    <row r="85" spans="1:11" x14ac:dyDescent="0.25">
      <c r="A85" s="22"/>
      <c r="B85" s="23">
        <v>31000</v>
      </c>
      <c r="C85" s="24" t="s">
        <v>81</v>
      </c>
      <c r="D85" s="25"/>
      <c r="E85" s="37"/>
      <c r="F85" s="27">
        <f>SUM(F86,F88)</f>
        <v>0</v>
      </c>
      <c r="G85" s="27">
        <f t="shared" ref="G85:J85" si="50">SUM(G86,G88)</f>
        <v>0</v>
      </c>
      <c r="H85" s="58">
        <f t="shared" si="50"/>
        <v>0</v>
      </c>
      <c r="I85" s="74">
        <f t="shared" si="50"/>
        <v>578082.89</v>
      </c>
      <c r="J85" s="67">
        <f t="shared" si="50"/>
        <v>578082.89</v>
      </c>
      <c r="K85" s="91" t="e">
        <f t="shared" si="49"/>
        <v>#DIV/0!</v>
      </c>
    </row>
    <row r="86" spans="1:11" x14ac:dyDescent="0.25">
      <c r="A86" s="22"/>
      <c r="B86" s="28"/>
      <c r="C86" s="29">
        <v>31700</v>
      </c>
      <c r="D86" s="30" t="s">
        <v>82</v>
      </c>
      <c r="E86" s="36"/>
      <c r="F86" s="31">
        <f t="shared" ref="F86:J86" si="51">SUM(F87)</f>
        <v>0</v>
      </c>
      <c r="G86" s="31">
        <f t="shared" si="51"/>
        <v>0</v>
      </c>
      <c r="H86" s="59">
        <f t="shared" si="51"/>
        <v>0</v>
      </c>
      <c r="I86" s="75">
        <f t="shared" si="51"/>
        <v>573082.85</v>
      </c>
      <c r="J86" s="68">
        <f t="shared" si="51"/>
        <v>573082.85</v>
      </c>
      <c r="K86" s="92" t="e">
        <f t="shared" si="49"/>
        <v>#DIV/0!</v>
      </c>
    </row>
    <row r="87" spans="1:11" ht="45" x14ac:dyDescent="0.25">
      <c r="A87" s="22"/>
      <c r="B87" s="32"/>
      <c r="C87" s="28"/>
      <c r="D87" s="33">
        <v>31701</v>
      </c>
      <c r="E87" s="34" t="s">
        <v>82</v>
      </c>
      <c r="F87" s="35"/>
      <c r="G87" s="35"/>
      <c r="H87" s="60">
        <f>SUM(F87:G87)</f>
        <v>0</v>
      </c>
      <c r="I87" s="76">
        <v>573082.85</v>
      </c>
      <c r="J87" s="69">
        <f>I87-H87</f>
        <v>573082.85</v>
      </c>
      <c r="K87" s="93" t="e">
        <f t="shared" si="49"/>
        <v>#DIV/0!</v>
      </c>
    </row>
    <row r="88" spans="1:11" x14ac:dyDescent="0.25">
      <c r="A88" s="22"/>
      <c r="B88" s="28"/>
      <c r="C88" s="29">
        <v>31800</v>
      </c>
      <c r="D88" s="30" t="s">
        <v>83</v>
      </c>
      <c r="E88" s="36"/>
      <c r="F88" s="31">
        <f t="shared" ref="F88:J88" si="52">SUM(F89)</f>
        <v>0</v>
      </c>
      <c r="G88" s="31">
        <f t="shared" si="52"/>
        <v>0</v>
      </c>
      <c r="H88" s="59">
        <f t="shared" si="52"/>
        <v>0</v>
      </c>
      <c r="I88" s="75">
        <f t="shared" si="52"/>
        <v>5000.04</v>
      </c>
      <c r="J88" s="68">
        <f t="shared" si="52"/>
        <v>5000.04</v>
      </c>
      <c r="K88" s="92" t="e">
        <f t="shared" si="49"/>
        <v>#DIV/0!</v>
      </c>
    </row>
    <row r="89" spans="1:11" ht="30" x14ac:dyDescent="0.25">
      <c r="A89" s="22"/>
      <c r="B89" s="32"/>
      <c r="C89" s="28"/>
      <c r="D89" s="33">
        <v>31801</v>
      </c>
      <c r="E89" s="34" t="s">
        <v>84</v>
      </c>
      <c r="F89" s="35"/>
      <c r="G89" s="35"/>
      <c r="H89" s="60">
        <f>SUM(F89:G89)</f>
        <v>0</v>
      </c>
      <c r="I89" s="76">
        <v>5000.04</v>
      </c>
      <c r="J89" s="69">
        <f>I89-H89</f>
        <v>5000.04</v>
      </c>
      <c r="K89" s="93" t="e">
        <f t="shared" si="49"/>
        <v>#DIV/0!</v>
      </c>
    </row>
    <row r="90" spans="1:11" x14ac:dyDescent="0.25">
      <c r="A90" s="22"/>
      <c r="B90" s="23">
        <v>32000</v>
      </c>
      <c r="C90" s="24" t="s">
        <v>85</v>
      </c>
      <c r="D90" s="25"/>
      <c r="E90" s="37"/>
      <c r="F90" s="27">
        <f>SUM(F91,F93,F95)</f>
        <v>3226905.44</v>
      </c>
      <c r="G90" s="27">
        <f t="shared" ref="G90:J90" si="53">SUM(G91,G93,G95)</f>
        <v>1182900</v>
      </c>
      <c r="H90" s="58">
        <f t="shared" si="53"/>
        <v>4409805.4399999995</v>
      </c>
      <c r="I90" s="74">
        <f t="shared" si="53"/>
        <v>4808741.7600000007</v>
      </c>
      <c r="J90" s="67">
        <f t="shared" si="53"/>
        <v>398936.32000000076</v>
      </c>
      <c r="K90" s="91">
        <f t="shared" si="49"/>
        <v>9.0465741726691959</v>
      </c>
    </row>
    <row r="91" spans="1:11" x14ac:dyDescent="0.25">
      <c r="A91" s="22"/>
      <c r="B91" s="28"/>
      <c r="C91" s="29">
        <v>32200</v>
      </c>
      <c r="D91" s="30" t="s">
        <v>86</v>
      </c>
      <c r="E91" s="36"/>
      <c r="F91" s="31">
        <f t="shared" ref="F91:J91" si="54">SUM(F92)</f>
        <v>11100</v>
      </c>
      <c r="G91" s="31">
        <f t="shared" si="54"/>
        <v>8900</v>
      </c>
      <c r="H91" s="59">
        <f t="shared" si="54"/>
        <v>20000</v>
      </c>
      <c r="I91" s="75">
        <f t="shared" si="54"/>
        <v>30000</v>
      </c>
      <c r="J91" s="68">
        <f t="shared" si="54"/>
        <v>10000</v>
      </c>
      <c r="K91" s="92">
        <f t="shared" si="49"/>
        <v>50</v>
      </c>
    </row>
    <row r="92" spans="1:11" ht="30" x14ac:dyDescent="0.25">
      <c r="A92" s="22"/>
      <c r="B92" s="32"/>
      <c r="C92" s="28"/>
      <c r="D92" s="33">
        <v>32201</v>
      </c>
      <c r="E92" s="34" t="s">
        <v>87</v>
      </c>
      <c r="F92" s="35">
        <v>11100</v>
      </c>
      <c r="G92" s="35">
        <v>8900</v>
      </c>
      <c r="H92" s="60">
        <f>SUM(F92:G92)</f>
        <v>20000</v>
      </c>
      <c r="I92" s="76">
        <v>30000</v>
      </c>
      <c r="J92" s="69">
        <f>I92-H92</f>
        <v>10000</v>
      </c>
      <c r="K92" s="93">
        <f t="shared" si="49"/>
        <v>50</v>
      </c>
    </row>
    <row r="93" spans="1:11" x14ac:dyDescent="0.25">
      <c r="A93" s="22"/>
      <c r="B93" s="28"/>
      <c r="C93" s="29">
        <v>32300</v>
      </c>
      <c r="D93" s="30" t="s">
        <v>88</v>
      </c>
      <c r="E93" s="36"/>
      <c r="F93" s="31">
        <f t="shared" ref="F93:J93" si="55">SUM(F94)</f>
        <v>3183949.52</v>
      </c>
      <c r="G93" s="31">
        <f t="shared" si="55"/>
        <v>1029000</v>
      </c>
      <c r="H93" s="59">
        <f t="shared" si="55"/>
        <v>4212949.5199999996</v>
      </c>
      <c r="I93" s="75">
        <f t="shared" si="55"/>
        <v>4639746.3600000003</v>
      </c>
      <c r="J93" s="68">
        <f t="shared" si="55"/>
        <v>426796.84000000078</v>
      </c>
      <c r="K93" s="92">
        <f t="shared" si="49"/>
        <v>10.130594681324382</v>
      </c>
    </row>
    <row r="94" spans="1:11" ht="60" x14ac:dyDescent="0.25">
      <c r="A94" s="22"/>
      <c r="B94" s="32"/>
      <c r="C94" s="28"/>
      <c r="D94" s="33">
        <v>32301</v>
      </c>
      <c r="E94" s="34" t="s">
        <v>89</v>
      </c>
      <c r="F94" s="35">
        <v>3183949.52</v>
      </c>
      <c r="G94" s="35">
        <v>1029000</v>
      </c>
      <c r="H94" s="60">
        <f>SUM(F94:G94)</f>
        <v>4212949.5199999996</v>
      </c>
      <c r="I94" s="76">
        <v>4639746.3600000003</v>
      </c>
      <c r="J94" s="69">
        <f>I94-H94</f>
        <v>426796.84000000078</v>
      </c>
      <c r="K94" s="93">
        <f t="shared" si="49"/>
        <v>10.130594681324382</v>
      </c>
    </row>
    <row r="95" spans="1:11" x14ac:dyDescent="0.25">
      <c r="A95" s="22"/>
      <c r="B95" s="28"/>
      <c r="C95" s="29">
        <v>32700</v>
      </c>
      <c r="D95" s="30" t="s">
        <v>90</v>
      </c>
      <c r="E95" s="36"/>
      <c r="F95" s="31">
        <f t="shared" ref="F95:J95" si="56">SUM(F96)</f>
        <v>31855.919999999998</v>
      </c>
      <c r="G95" s="31">
        <f t="shared" si="56"/>
        <v>145000</v>
      </c>
      <c r="H95" s="59">
        <f t="shared" si="56"/>
        <v>176855.91999999998</v>
      </c>
      <c r="I95" s="75">
        <f t="shared" si="56"/>
        <v>138995.4</v>
      </c>
      <c r="J95" s="68">
        <f t="shared" si="56"/>
        <v>-37860.51999999999</v>
      </c>
      <c r="K95" s="92">
        <f t="shared" si="49"/>
        <v>-21.407550281607755</v>
      </c>
    </row>
    <row r="96" spans="1:11" ht="30" x14ac:dyDescent="0.25">
      <c r="A96" s="22"/>
      <c r="B96" s="32"/>
      <c r="C96" s="28"/>
      <c r="D96" s="33">
        <v>32701</v>
      </c>
      <c r="E96" s="34" t="s">
        <v>90</v>
      </c>
      <c r="F96" s="35">
        <v>31855.919999999998</v>
      </c>
      <c r="G96" s="35">
        <v>145000</v>
      </c>
      <c r="H96" s="60">
        <f>SUM(F96:G96)</f>
        <v>176855.91999999998</v>
      </c>
      <c r="I96" s="76">
        <v>138995.4</v>
      </c>
      <c r="J96" s="69">
        <f>I96-H96</f>
        <v>-37860.51999999999</v>
      </c>
      <c r="K96" s="93">
        <f t="shared" si="49"/>
        <v>-21.407550281607755</v>
      </c>
    </row>
    <row r="97" spans="1:11" x14ac:dyDescent="0.25">
      <c r="A97" s="22"/>
      <c r="B97" s="23">
        <v>33000</v>
      </c>
      <c r="C97" s="24" t="s">
        <v>91</v>
      </c>
      <c r="D97" s="25"/>
      <c r="E97" s="37"/>
      <c r="F97" s="27">
        <f>SUM(F98,F100,F103)</f>
        <v>4283246.0599999996</v>
      </c>
      <c r="G97" s="27">
        <f t="shared" ref="G97:J97" si="57">SUM(G98,G100,G103)</f>
        <v>2381000</v>
      </c>
      <c r="H97" s="58">
        <f t="shared" si="57"/>
        <v>6664246.0599999996</v>
      </c>
      <c r="I97" s="74">
        <f t="shared" si="57"/>
        <v>9854798.1600000001</v>
      </c>
      <c r="J97" s="67">
        <f t="shared" si="57"/>
        <v>3190552.1</v>
      </c>
      <c r="K97" s="91">
        <f t="shared" si="49"/>
        <v>47.875664722979934</v>
      </c>
    </row>
    <row r="98" spans="1:11" x14ac:dyDescent="0.25">
      <c r="A98" s="22"/>
      <c r="B98" s="28"/>
      <c r="C98" s="29">
        <v>33400</v>
      </c>
      <c r="D98" s="30" t="s">
        <v>92</v>
      </c>
      <c r="E98" s="36"/>
      <c r="F98" s="31">
        <f t="shared" ref="F98:J98" si="58">SUM(F99)</f>
        <v>303136.65999999997</v>
      </c>
      <c r="G98" s="31">
        <f t="shared" si="58"/>
        <v>716000</v>
      </c>
      <c r="H98" s="59">
        <f t="shared" si="58"/>
        <v>1019136.6599999999</v>
      </c>
      <c r="I98" s="75">
        <f t="shared" si="58"/>
        <v>630000</v>
      </c>
      <c r="J98" s="68">
        <f t="shared" si="58"/>
        <v>-389136.65999999992</v>
      </c>
      <c r="K98" s="92">
        <f t="shared" si="49"/>
        <v>-38.18297145742946</v>
      </c>
    </row>
    <row r="99" spans="1:11" x14ac:dyDescent="0.25">
      <c r="A99" s="22"/>
      <c r="B99" s="32"/>
      <c r="C99" s="28"/>
      <c r="D99" s="33">
        <v>33401</v>
      </c>
      <c r="E99" s="34" t="s">
        <v>92</v>
      </c>
      <c r="F99" s="35">
        <v>303136.65999999997</v>
      </c>
      <c r="G99" s="35">
        <v>716000</v>
      </c>
      <c r="H99" s="60">
        <f>SUM(F99:G99)</f>
        <v>1019136.6599999999</v>
      </c>
      <c r="I99" s="76">
        <v>630000</v>
      </c>
      <c r="J99" s="69">
        <f>I99-H99</f>
        <v>-389136.65999999992</v>
      </c>
      <c r="K99" s="93">
        <f t="shared" si="49"/>
        <v>-38.18297145742946</v>
      </c>
    </row>
    <row r="100" spans="1:11" x14ac:dyDescent="0.25">
      <c r="A100" s="22"/>
      <c r="B100" s="28"/>
      <c r="C100" s="29">
        <v>33600</v>
      </c>
      <c r="D100" s="30" t="s">
        <v>93</v>
      </c>
      <c r="E100" s="36"/>
      <c r="F100" s="31">
        <f>SUM(F101:F102)</f>
        <v>1767.4</v>
      </c>
      <c r="G100" s="31">
        <f>SUM(G101:G102)</f>
        <v>16000</v>
      </c>
      <c r="H100" s="59">
        <f>SUM(H101:H102)</f>
        <v>17767.400000000001</v>
      </c>
      <c r="I100" s="75">
        <f>SUM(I101:I102)</f>
        <v>24000</v>
      </c>
      <c r="J100" s="68">
        <f>SUM(J101:J102)</f>
        <v>6232.5999999999985</v>
      </c>
      <c r="K100" s="92">
        <f t="shared" si="49"/>
        <v>35.078852280018452</v>
      </c>
    </row>
    <row r="101" spans="1:11" ht="30" x14ac:dyDescent="0.25">
      <c r="A101" s="22"/>
      <c r="B101" s="32"/>
      <c r="C101" s="28"/>
      <c r="D101" s="33">
        <v>33601</v>
      </c>
      <c r="E101" s="34" t="s">
        <v>94</v>
      </c>
      <c r="F101" s="35"/>
      <c r="G101" s="35"/>
      <c r="H101" s="60">
        <f t="shared" ref="H101:H102" si="59">SUM(F101:G101)</f>
        <v>0</v>
      </c>
      <c r="I101" s="76"/>
      <c r="J101" s="69">
        <f>I101-H101</f>
        <v>0</v>
      </c>
      <c r="K101" s="93" t="e">
        <f t="shared" si="49"/>
        <v>#DIV/0!</v>
      </c>
    </row>
    <row r="102" spans="1:11" x14ac:dyDescent="0.25">
      <c r="A102" s="22"/>
      <c r="B102" s="32"/>
      <c r="C102" s="28"/>
      <c r="D102" s="33">
        <v>33602</v>
      </c>
      <c r="E102" s="34" t="s">
        <v>95</v>
      </c>
      <c r="F102" s="35">
        <v>1767.4</v>
      </c>
      <c r="G102" s="35">
        <v>16000</v>
      </c>
      <c r="H102" s="60">
        <f t="shared" si="59"/>
        <v>17767.400000000001</v>
      </c>
      <c r="I102" s="76">
        <v>24000</v>
      </c>
      <c r="J102" s="69">
        <f>I102-H102</f>
        <v>6232.5999999999985</v>
      </c>
      <c r="K102" s="93">
        <f t="shared" si="49"/>
        <v>35.078852280018452</v>
      </c>
    </row>
    <row r="103" spans="1:11" x14ac:dyDescent="0.25">
      <c r="A103" s="22"/>
      <c r="B103" s="28"/>
      <c r="C103" s="29">
        <v>33800</v>
      </c>
      <c r="D103" s="30" t="s">
        <v>96</v>
      </c>
      <c r="E103" s="36"/>
      <c r="F103" s="31">
        <f t="shared" ref="F103:J103" si="60">SUM(F104)</f>
        <v>3978342</v>
      </c>
      <c r="G103" s="31">
        <f t="shared" si="60"/>
        <v>1649000</v>
      </c>
      <c r="H103" s="59">
        <f t="shared" si="60"/>
        <v>5627342</v>
      </c>
      <c r="I103" s="75">
        <f t="shared" si="60"/>
        <v>9200798.1600000001</v>
      </c>
      <c r="J103" s="68">
        <f t="shared" si="60"/>
        <v>3573456.16</v>
      </c>
      <c r="K103" s="92">
        <f t="shared" si="49"/>
        <v>63.501670237920507</v>
      </c>
    </row>
    <row r="104" spans="1:11" ht="30" x14ac:dyDescent="0.25">
      <c r="A104" s="22"/>
      <c r="B104" s="32"/>
      <c r="C104" s="28"/>
      <c r="D104" s="33">
        <v>33801</v>
      </c>
      <c r="E104" s="34" t="s">
        <v>97</v>
      </c>
      <c r="F104" s="35">
        <v>3978342</v>
      </c>
      <c r="G104" s="35">
        <v>1649000</v>
      </c>
      <c r="H104" s="60">
        <f>SUM(F104:G104)</f>
        <v>5627342</v>
      </c>
      <c r="I104" s="76">
        <v>9200798.1600000001</v>
      </c>
      <c r="J104" s="69">
        <f>I104-H104</f>
        <v>3573456.16</v>
      </c>
      <c r="K104" s="93">
        <f t="shared" si="49"/>
        <v>63.501670237920507</v>
      </c>
    </row>
    <row r="105" spans="1:11" x14ac:dyDescent="0.25">
      <c r="A105" s="22"/>
      <c r="B105" s="23">
        <v>34000</v>
      </c>
      <c r="C105" s="24" t="s">
        <v>98</v>
      </c>
      <c r="D105" s="25"/>
      <c r="E105" s="37"/>
      <c r="F105" s="27">
        <f>SUM(F106,F108)</f>
        <v>642230.09</v>
      </c>
      <c r="G105" s="27">
        <f t="shared" ref="G105:J105" si="61">SUM(G106,G108)</f>
        <v>602769.90999999992</v>
      </c>
      <c r="H105" s="58">
        <f t="shared" si="61"/>
        <v>1245000</v>
      </c>
      <c r="I105" s="74">
        <f t="shared" si="61"/>
        <v>903276.84000000008</v>
      </c>
      <c r="J105" s="67">
        <f t="shared" si="61"/>
        <v>-341723.15999999992</v>
      </c>
      <c r="K105" s="91">
        <f t="shared" si="49"/>
        <v>-27.44764337349396</v>
      </c>
    </row>
    <row r="106" spans="1:11" x14ac:dyDescent="0.25">
      <c r="A106" s="22"/>
      <c r="B106" s="28"/>
      <c r="C106" s="29">
        <v>34100</v>
      </c>
      <c r="D106" s="30" t="s">
        <v>99</v>
      </c>
      <c r="E106" s="36"/>
      <c r="F106" s="31">
        <f t="shared" ref="F106:J106" si="62">SUM(F107)</f>
        <v>145286.09</v>
      </c>
      <c r="G106" s="31">
        <f t="shared" si="62"/>
        <v>394713.91</v>
      </c>
      <c r="H106" s="59">
        <f t="shared" si="62"/>
        <v>540000</v>
      </c>
      <c r="I106" s="75">
        <f t="shared" si="62"/>
        <v>170000.04</v>
      </c>
      <c r="J106" s="68">
        <f t="shared" si="62"/>
        <v>-369999.95999999996</v>
      </c>
      <c r="K106" s="92">
        <f t="shared" si="49"/>
        <v>-68.51851111111111</v>
      </c>
    </row>
    <row r="107" spans="1:11" ht="30" x14ac:dyDescent="0.25">
      <c r="A107" s="22"/>
      <c r="B107" s="32"/>
      <c r="C107" s="28"/>
      <c r="D107" s="33">
        <v>34101</v>
      </c>
      <c r="E107" s="34" t="s">
        <v>100</v>
      </c>
      <c r="F107" s="35">
        <v>145286.09</v>
      </c>
      <c r="G107" s="35">
        <v>394713.91</v>
      </c>
      <c r="H107" s="60">
        <f t="shared" ref="H107" si="63">SUM(F107:G107)</f>
        <v>540000</v>
      </c>
      <c r="I107" s="76">
        <v>170000.04</v>
      </c>
      <c r="J107" s="69">
        <f>I107-H107</f>
        <v>-369999.95999999996</v>
      </c>
      <c r="K107" s="93">
        <f t="shared" si="49"/>
        <v>-68.51851111111111</v>
      </c>
    </row>
    <row r="108" spans="1:11" x14ac:dyDescent="0.25">
      <c r="A108" s="22"/>
      <c r="B108" s="28"/>
      <c r="C108" s="29">
        <v>34300</v>
      </c>
      <c r="D108" s="30" t="s">
        <v>101</v>
      </c>
      <c r="E108" s="36"/>
      <c r="F108" s="31">
        <f t="shared" ref="F108:J108" si="64">SUM(F109)</f>
        <v>496944</v>
      </c>
      <c r="G108" s="31">
        <f t="shared" si="64"/>
        <v>208056</v>
      </c>
      <c r="H108" s="59">
        <f t="shared" si="64"/>
        <v>705000</v>
      </c>
      <c r="I108" s="75">
        <f t="shared" si="64"/>
        <v>733276.8</v>
      </c>
      <c r="J108" s="68">
        <f t="shared" si="64"/>
        <v>28276.800000000047</v>
      </c>
      <c r="K108" s="92">
        <f t="shared" si="49"/>
        <v>4.0108936170212814</v>
      </c>
    </row>
    <row r="109" spans="1:11" ht="30" x14ac:dyDescent="0.25">
      <c r="A109" s="22"/>
      <c r="B109" s="32"/>
      <c r="C109" s="28"/>
      <c r="D109" s="33">
        <v>34302</v>
      </c>
      <c r="E109" s="34" t="s">
        <v>102</v>
      </c>
      <c r="F109" s="35">
        <v>496944</v>
      </c>
      <c r="G109" s="35">
        <v>208056</v>
      </c>
      <c r="H109" s="60">
        <f>SUM(F109:G109)</f>
        <v>705000</v>
      </c>
      <c r="I109" s="76">
        <v>733276.8</v>
      </c>
      <c r="J109" s="69">
        <f>I109-H109</f>
        <v>28276.800000000047</v>
      </c>
      <c r="K109" s="93">
        <f t="shared" si="49"/>
        <v>4.0108936170212814</v>
      </c>
    </row>
    <row r="110" spans="1:11" x14ac:dyDescent="0.25">
      <c r="A110" s="22"/>
      <c r="B110" s="23">
        <v>35000</v>
      </c>
      <c r="C110" s="24" t="s">
        <v>103</v>
      </c>
      <c r="D110" s="25"/>
      <c r="E110" s="37"/>
      <c r="F110" s="27">
        <f>SUM(F111,F113,F115)</f>
        <v>1026</v>
      </c>
      <c r="G110" s="27">
        <f t="shared" ref="G110:J110" si="65">SUM(G111,G113,G115)</f>
        <v>270000</v>
      </c>
      <c r="H110" s="58">
        <f t="shared" si="65"/>
        <v>271026</v>
      </c>
      <c r="I110" s="74">
        <f t="shared" si="65"/>
        <v>12000.02</v>
      </c>
      <c r="J110" s="67">
        <f t="shared" si="65"/>
        <v>-259025.98</v>
      </c>
      <c r="K110" s="91">
        <f t="shared" si="49"/>
        <v>-95.572373130253183</v>
      </c>
    </row>
    <row r="111" spans="1:11" x14ac:dyDescent="0.25">
      <c r="A111" s="22"/>
      <c r="B111" s="28"/>
      <c r="C111" s="29">
        <v>35100</v>
      </c>
      <c r="D111" s="30" t="s">
        <v>104</v>
      </c>
      <c r="E111" s="36"/>
      <c r="F111" s="31">
        <f t="shared" ref="F111:J111" si="66">SUM(F112)</f>
        <v>0</v>
      </c>
      <c r="G111" s="31">
        <f t="shared" si="66"/>
        <v>270000</v>
      </c>
      <c r="H111" s="59">
        <f t="shared" si="66"/>
        <v>270000</v>
      </c>
      <c r="I111" s="75">
        <f t="shared" si="66"/>
        <v>0</v>
      </c>
      <c r="J111" s="68">
        <f t="shared" si="66"/>
        <v>-270000</v>
      </c>
      <c r="K111" s="92">
        <f t="shared" si="49"/>
        <v>-100</v>
      </c>
    </row>
    <row r="112" spans="1:11" ht="45" x14ac:dyDescent="0.25">
      <c r="A112" s="22"/>
      <c r="B112" s="32"/>
      <c r="C112" s="28"/>
      <c r="D112" s="33">
        <v>35101</v>
      </c>
      <c r="E112" s="34" t="s">
        <v>105</v>
      </c>
      <c r="F112" s="35"/>
      <c r="G112" s="35">
        <v>270000</v>
      </c>
      <c r="H112" s="60">
        <f>SUM(F112:G112)</f>
        <v>270000</v>
      </c>
      <c r="I112" s="76"/>
      <c r="J112" s="69">
        <f>I112-H112</f>
        <v>-270000</v>
      </c>
      <c r="K112" s="93">
        <f t="shared" si="49"/>
        <v>-100</v>
      </c>
    </row>
    <row r="113" spans="1:11" x14ac:dyDescent="0.25">
      <c r="A113" s="22"/>
      <c r="B113" s="28"/>
      <c r="C113" s="29">
        <v>35200</v>
      </c>
      <c r="D113" s="30" t="s">
        <v>106</v>
      </c>
      <c r="E113" s="36"/>
      <c r="F113" s="31">
        <f t="shared" ref="F113:J113" si="67">SUM(F114)</f>
        <v>1026</v>
      </c>
      <c r="G113" s="31">
        <f t="shared" si="67"/>
        <v>0</v>
      </c>
      <c r="H113" s="59">
        <f t="shared" si="67"/>
        <v>1026</v>
      </c>
      <c r="I113" s="75">
        <f t="shared" si="67"/>
        <v>2000</v>
      </c>
      <c r="J113" s="68">
        <f t="shared" si="67"/>
        <v>974</v>
      </c>
      <c r="K113" s="92">
        <f t="shared" si="49"/>
        <v>94.931773879142298</v>
      </c>
    </row>
    <row r="114" spans="1:11" ht="45" x14ac:dyDescent="0.25">
      <c r="A114" s="22"/>
      <c r="B114" s="32"/>
      <c r="C114" s="28"/>
      <c r="D114" s="33">
        <v>35201</v>
      </c>
      <c r="E114" s="34" t="s">
        <v>107</v>
      </c>
      <c r="F114" s="35">
        <v>1026</v>
      </c>
      <c r="G114" s="35"/>
      <c r="H114" s="60">
        <f>SUM(F114:G114)</f>
        <v>1026</v>
      </c>
      <c r="I114" s="76">
        <v>2000</v>
      </c>
      <c r="J114" s="69">
        <f>I114-H114</f>
        <v>974</v>
      </c>
      <c r="K114" s="93">
        <f t="shared" si="49"/>
        <v>94.931773879142298</v>
      </c>
    </row>
    <row r="115" spans="1:11" x14ac:dyDescent="0.25">
      <c r="A115" s="22"/>
      <c r="B115" s="28"/>
      <c r="C115" s="29">
        <v>35800</v>
      </c>
      <c r="D115" s="30" t="s">
        <v>108</v>
      </c>
      <c r="E115" s="36"/>
      <c r="F115" s="31">
        <f t="shared" ref="F115:J115" si="68">SUM(F116:F118)</f>
        <v>0</v>
      </c>
      <c r="G115" s="31">
        <f t="shared" si="68"/>
        <v>0</v>
      </c>
      <c r="H115" s="59">
        <f t="shared" si="68"/>
        <v>0</v>
      </c>
      <c r="I115" s="75">
        <f t="shared" si="68"/>
        <v>10000.02</v>
      </c>
      <c r="J115" s="68">
        <f t="shared" si="68"/>
        <v>10000.02</v>
      </c>
      <c r="K115" s="92" t="e">
        <f t="shared" si="49"/>
        <v>#DIV/0!</v>
      </c>
    </row>
    <row r="116" spans="1:11" x14ac:dyDescent="0.25">
      <c r="A116" s="22"/>
      <c r="B116" s="32"/>
      <c r="C116" s="28"/>
      <c r="D116" s="33">
        <v>35801</v>
      </c>
      <c r="E116" s="34" t="s">
        <v>109</v>
      </c>
      <c r="F116" s="35"/>
      <c r="G116" s="35"/>
      <c r="H116" s="60">
        <f t="shared" ref="H116:H118" si="69">SUM(F116:G116)</f>
        <v>0</v>
      </c>
      <c r="I116" s="76"/>
      <c r="J116" s="69">
        <f>I116-H116</f>
        <v>0</v>
      </c>
      <c r="K116" s="93" t="e">
        <f t="shared" ref="K116:K133" si="70">(I116*100/H116)-100</f>
        <v>#DIV/0!</v>
      </c>
    </row>
    <row r="117" spans="1:11" x14ac:dyDescent="0.25">
      <c r="A117" s="22"/>
      <c r="B117" s="32"/>
      <c r="C117" s="28"/>
      <c r="D117" s="33">
        <v>35802</v>
      </c>
      <c r="E117" s="34" t="s">
        <v>110</v>
      </c>
      <c r="F117" s="35"/>
      <c r="G117" s="35"/>
      <c r="H117" s="60">
        <f t="shared" si="69"/>
        <v>0</v>
      </c>
      <c r="I117" s="76">
        <v>10000.02</v>
      </c>
      <c r="J117" s="69">
        <f>I117-H117</f>
        <v>10000.02</v>
      </c>
      <c r="K117" s="93" t="e">
        <f t="shared" si="70"/>
        <v>#DIV/0!</v>
      </c>
    </row>
    <row r="118" spans="1:11" ht="30" x14ac:dyDescent="0.25">
      <c r="A118" s="22"/>
      <c r="B118" s="32"/>
      <c r="C118" s="28"/>
      <c r="D118" s="33">
        <v>35804</v>
      </c>
      <c r="E118" s="34" t="s">
        <v>111</v>
      </c>
      <c r="F118" s="35"/>
      <c r="G118" s="35"/>
      <c r="H118" s="60">
        <f t="shared" si="69"/>
        <v>0</v>
      </c>
      <c r="I118" s="76"/>
      <c r="J118" s="69">
        <f>I118-H118</f>
        <v>0</v>
      </c>
      <c r="K118" s="93" t="e">
        <f t="shared" si="70"/>
        <v>#DIV/0!</v>
      </c>
    </row>
    <row r="119" spans="1:11" x14ac:dyDescent="0.25">
      <c r="A119" s="22"/>
      <c r="B119" s="23">
        <v>37000</v>
      </c>
      <c r="C119" s="24" t="s">
        <v>112</v>
      </c>
      <c r="D119" s="25"/>
      <c r="E119" s="37"/>
      <c r="F119" s="27">
        <f>SUM(F120,F122,F124,F127)</f>
        <v>457386.62</v>
      </c>
      <c r="G119" s="27">
        <f t="shared" ref="G119:J119" si="71">SUM(G120,G122,G124,G127)</f>
        <v>395042.82999999996</v>
      </c>
      <c r="H119" s="58">
        <f t="shared" si="71"/>
        <v>852429.45</v>
      </c>
      <c r="I119" s="74">
        <f t="shared" si="71"/>
        <v>785541.84000000008</v>
      </c>
      <c r="J119" s="67">
        <f t="shared" si="71"/>
        <v>-66887.609999999957</v>
      </c>
      <c r="K119" s="91">
        <f t="shared" si="70"/>
        <v>-7.8467033254188721</v>
      </c>
    </row>
    <row r="120" spans="1:11" x14ac:dyDescent="0.25">
      <c r="A120" s="22"/>
      <c r="B120" s="28"/>
      <c r="C120" s="29">
        <v>37100</v>
      </c>
      <c r="D120" s="30" t="s">
        <v>113</v>
      </c>
      <c r="E120" s="36"/>
      <c r="F120" s="31">
        <f t="shared" ref="F120:J120" si="72">SUM(F121)</f>
        <v>25245.98</v>
      </c>
      <c r="G120" s="31">
        <f t="shared" si="72"/>
        <v>20700</v>
      </c>
      <c r="H120" s="59">
        <f t="shared" si="72"/>
        <v>45945.979999999996</v>
      </c>
      <c r="I120" s="75">
        <f t="shared" si="72"/>
        <v>105000</v>
      </c>
      <c r="J120" s="68">
        <f t="shared" si="72"/>
        <v>59054.020000000004</v>
      </c>
      <c r="K120" s="92">
        <f t="shared" si="70"/>
        <v>128.5292423842086</v>
      </c>
    </row>
    <row r="121" spans="1:11" x14ac:dyDescent="0.25">
      <c r="A121" s="22"/>
      <c r="B121" s="32"/>
      <c r="C121" s="28"/>
      <c r="D121" s="33">
        <v>37101</v>
      </c>
      <c r="E121" s="34" t="s">
        <v>113</v>
      </c>
      <c r="F121" s="35">
        <v>25245.98</v>
      </c>
      <c r="G121" s="35">
        <v>20700</v>
      </c>
      <c r="H121" s="60">
        <f>SUM(F121:G121)</f>
        <v>45945.979999999996</v>
      </c>
      <c r="I121" s="76">
        <v>105000</v>
      </c>
      <c r="J121" s="69">
        <f>I121-H121</f>
        <v>59054.020000000004</v>
      </c>
      <c r="K121" s="93">
        <f t="shared" si="70"/>
        <v>128.5292423842086</v>
      </c>
    </row>
    <row r="122" spans="1:11" x14ac:dyDescent="0.25">
      <c r="A122" s="22"/>
      <c r="B122" s="28"/>
      <c r="C122" s="29">
        <v>37200</v>
      </c>
      <c r="D122" s="30" t="s">
        <v>114</v>
      </c>
      <c r="E122" s="36"/>
      <c r="F122" s="31">
        <f>SUM(F123:F123)</f>
        <v>395</v>
      </c>
      <c r="G122" s="31">
        <f>SUM(G123:G123)</f>
        <v>5605</v>
      </c>
      <c r="H122" s="59">
        <f>SUM(H123:H123)</f>
        <v>6000</v>
      </c>
      <c r="I122" s="75">
        <f>SUM(I123:I123)</f>
        <v>7700.04</v>
      </c>
      <c r="J122" s="68">
        <f>SUM(J123:J123)</f>
        <v>1700.04</v>
      </c>
      <c r="K122" s="92">
        <f t="shared" si="70"/>
        <v>28.334000000000003</v>
      </c>
    </row>
    <row r="123" spans="1:11" x14ac:dyDescent="0.25">
      <c r="A123" s="22"/>
      <c r="B123" s="32"/>
      <c r="C123" s="28"/>
      <c r="D123" s="33">
        <v>37201</v>
      </c>
      <c r="E123" s="34" t="s">
        <v>114</v>
      </c>
      <c r="F123" s="35">
        <v>395</v>
      </c>
      <c r="G123" s="35">
        <v>5605</v>
      </c>
      <c r="H123" s="60">
        <f t="shared" ref="H123" si="73">SUM(F123:G123)</f>
        <v>6000</v>
      </c>
      <c r="I123" s="76">
        <v>7700.04</v>
      </c>
      <c r="J123" s="69">
        <f>I123-H123</f>
        <v>1700.04</v>
      </c>
      <c r="K123" s="93">
        <f t="shared" si="70"/>
        <v>28.334000000000003</v>
      </c>
    </row>
    <row r="124" spans="1:11" x14ac:dyDescent="0.25">
      <c r="A124" s="22"/>
      <c r="B124" s="28"/>
      <c r="C124" s="29">
        <v>37500</v>
      </c>
      <c r="D124" s="30" t="s">
        <v>115</v>
      </c>
      <c r="E124" s="36"/>
      <c r="F124" s="31">
        <f>SUM(F125:F126)</f>
        <v>211179.47</v>
      </c>
      <c r="G124" s="31">
        <f>SUM(G125:G126)</f>
        <v>151800</v>
      </c>
      <c r="H124" s="59">
        <f>SUM(H125:H126)</f>
        <v>362979.47</v>
      </c>
      <c r="I124" s="75">
        <f>SUM(I125:I126)</f>
        <v>330100.08</v>
      </c>
      <c r="J124" s="68">
        <f>SUM(J125:J126)</f>
        <v>-32879.38999999997</v>
      </c>
      <c r="K124" s="92">
        <f t="shared" si="70"/>
        <v>-9.0581954951887411</v>
      </c>
    </row>
    <row r="125" spans="1:11" x14ac:dyDescent="0.25">
      <c r="A125" s="22"/>
      <c r="B125" s="32"/>
      <c r="C125" s="28"/>
      <c r="D125" s="33">
        <v>37501</v>
      </c>
      <c r="E125" s="34" t="s">
        <v>115</v>
      </c>
      <c r="F125" s="35">
        <v>53600</v>
      </c>
      <c r="G125" s="35">
        <v>41800</v>
      </c>
      <c r="H125" s="60">
        <f t="shared" ref="H125:H126" si="74">SUM(F125:G125)</f>
        <v>95400</v>
      </c>
      <c r="I125" s="76">
        <v>129100.08</v>
      </c>
      <c r="J125" s="69">
        <f>I125-H125</f>
        <v>33700.080000000002</v>
      </c>
      <c r="K125" s="93">
        <f t="shared" si="70"/>
        <v>35.325031446540891</v>
      </c>
    </row>
    <row r="126" spans="1:11" x14ac:dyDescent="0.25">
      <c r="A126" s="22"/>
      <c r="B126" s="32"/>
      <c r="C126" s="28"/>
      <c r="D126" s="33">
        <v>37502</v>
      </c>
      <c r="E126" s="34" t="s">
        <v>116</v>
      </c>
      <c r="F126" s="35">
        <v>157579.47</v>
      </c>
      <c r="G126" s="35">
        <v>110000</v>
      </c>
      <c r="H126" s="60">
        <f t="shared" si="74"/>
        <v>267579.46999999997</v>
      </c>
      <c r="I126" s="76">
        <v>201000</v>
      </c>
      <c r="J126" s="69">
        <f>I126-H126</f>
        <v>-66579.469999999972</v>
      </c>
      <c r="K126" s="93">
        <f t="shared" si="70"/>
        <v>-24.882129410002932</v>
      </c>
    </row>
    <row r="127" spans="1:11" x14ac:dyDescent="0.25">
      <c r="A127" s="22"/>
      <c r="B127" s="28"/>
      <c r="C127" s="29">
        <v>37900</v>
      </c>
      <c r="D127" s="30" t="s">
        <v>117</v>
      </c>
      <c r="E127" s="36"/>
      <c r="F127" s="31">
        <f>SUM(F128:F129)</f>
        <v>220566.17</v>
      </c>
      <c r="G127" s="31">
        <f>SUM(G128:G129)</f>
        <v>216937.83</v>
      </c>
      <c r="H127" s="59">
        <f>SUM(H128:H129)</f>
        <v>437504</v>
      </c>
      <c r="I127" s="75">
        <f>SUM(I128:I129)</f>
        <v>342741.72000000003</v>
      </c>
      <c r="J127" s="68">
        <f>SUM(J128:J129)</f>
        <v>-94762.279999999984</v>
      </c>
      <c r="K127" s="92">
        <f t="shared" si="70"/>
        <v>-21.65975168227034</v>
      </c>
    </row>
    <row r="128" spans="1:11" x14ac:dyDescent="0.25">
      <c r="A128" s="22"/>
      <c r="B128" s="32"/>
      <c r="C128" s="28"/>
      <c r="D128" s="33">
        <v>37902</v>
      </c>
      <c r="E128" s="34" t="s">
        <v>118</v>
      </c>
      <c r="F128" s="35">
        <v>22600</v>
      </c>
      <c r="G128" s="35">
        <v>9904</v>
      </c>
      <c r="H128" s="60">
        <f t="shared" ref="H128:H129" si="75">SUM(F128:G128)</f>
        <v>32504</v>
      </c>
      <c r="I128" s="76">
        <v>49841.64</v>
      </c>
      <c r="J128" s="69">
        <f>I128-H128</f>
        <v>17337.64</v>
      </c>
      <c r="K128" s="93">
        <f t="shared" si="70"/>
        <v>53.340019689884315</v>
      </c>
    </row>
    <row r="129" spans="1:11" ht="30" x14ac:dyDescent="0.25">
      <c r="A129" s="22"/>
      <c r="B129" s="32"/>
      <c r="C129" s="28"/>
      <c r="D129" s="33">
        <v>37903</v>
      </c>
      <c r="E129" s="34" t="s">
        <v>119</v>
      </c>
      <c r="F129" s="35">
        <v>197966.17</v>
      </c>
      <c r="G129" s="35">
        <v>207033.83</v>
      </c>
      <c r="H129" s="60">
        <f t="shared" si="75"/>
        <v>405000</v>
      </c>
      <c r="I129" s="76">
        <v>292900.08</v>
      </c>
      <c r="J129" s="69">
        <f>I129-H129</f>
        <v>-112099.91999999998</v>
      </c>
      <c r="K129" s="93">
        <f t="shared" si="70"/>
        <v>-27.678992592592593</v>
      </c>
    </row>
    <row r="130" spans="1:11" x14ac:dyDescent="0.25">
      <c r="A130" s="22"/>
      <c r="B130" s="23">
        <v>38000</v>
      </c>
      <c r="C130" s="24" t="s">
        <v>120</v>
      </c>
      <c r="D130" s="25"/>
      <c r="E130" s="37"/>
      <c r="F130" s="27">
        <f>SUM(F131)</f>
        <v>41101.990000000005</v>
      </c>
      <c r="G130" s="27">
        <f t="shared" ref="G130:J130" si="76">SUM(G131)</f>
        <v>23780.01</v>
      </c>
      <c r="H130" s="58">
        <f t="shared" si="76"/>
        <v>64882</v>
      </c>
      <c r="I130" s="74">
        <f t="shared" si="76"/>
        <v>65799.959999999992</v>
      </c>
      <c r="J130" s="67">
        <f t="shared" si="76"/>
        <v>917.95999999999913</v>
      </c>
      <c r="K130" s="91">
        <f t="shared" si="70"/>
        <v>1.4148145864800625</v>
      </c>
    </row>
    <row r="131" spans="1:11" x14ac:dyDescent="0.25">
      <c r="A131" s="22"/>
      <c r="B131" s="28"/>
      <c r="C131" s="29">
        <v>38500</v>
      </c>
      <c r="D131" s="30" t="s">
        <v>121</v>
      </c>
      <c r="E131" s="36"/>
      <c r="F131" s="31">
        <f t="shared" ref="F131:J131" si="77">SUM(F132:F133)</f>
        <v>41101.990000000005</v>
      </c>
      <c r="G131" s="31">
        <f t="shared" si="77"/>
        <v>23780.01</v>
      </c>
      <c r="H131" s="59">
        <f t="shared" si="77"/>
        <v>64882</v>
      </c>
      <c r="I131" s="75">
        <f t="shared" si="77"/>
        <v>65799.959999999992</v>
      </c>
      <c r="J131" s="68">
        <f t="shared" si="77"/>
        <v>917.95999999999913</v>
      </c>
      <c r="K131" s="92">
        <f t="shared" si="70"/>
        <v>1.4148145864800625</v>
      </c>
    </row>
    <row r="132" spans="1:11" x14ac:dyDescent="0.25">
      <c r="A132" s="22"/>
      <c r="B132" s="32"/>
      <c r="C132" s="28"/>
      <c r="D132" s="33">
        <v>38501</v>
      </c>
      <c r="E132" s="34" t="s">
        <v>122</v>
      </c>
      <c r="F132" s="35">
        <v>31219.99</v>
      </c>
      <c r="G132" s="35">
        <v>18780.009999999998</v>
      </c>
      <c r="H132" s="60">
        <f t="shared" ref="H132:H133" si="78">SUM(F132:G132)</f>
        <v>50000</v>
      </c>
      <c r="I132" s="76">
        <v>50199.96</v>
      </c>
      <c r="J132" s="69">
        <f>I132-H132</f>
        <v>199.95999999999913</v>
      </c>
      <c r="K132" s="93">
        <f t="shared" si="70"/>
        <v>0.3999199999999945</v>
      </c>
    </row>
    <row r="133" spans="1:11" x14ac:dyDescent="0.25">
      <c r="A133" s="22"/>
      <c r="B133" s="32"/>
      <c r="C133" s="28"/>
      <c r="D133" s="33">
        <v>38503</v>
      </c>
      <c r="E133" s="34" t="s">
        <v>121</v>
      </c>
      <c r="F133" s="35">
        <v>9882</v>
      </c>
      <c r="G133" s="35">
        <v>5000</v>
      </c>
      <c r="H133" s="60">
        <f t="shared" si="78"/>
        <v>14882</v>
      </c>
      <c r="I133" s="76">
        <v>15600</v>
      </c>
      <c r="J133" s="69">
        <f>I133-H133</f>
        <v>718</v>
      </c>
      <c r="K133" s="93">
        <f t="shared" si="70"/>
        <v>4.8246203467275848</v>
      </c>
    </row>
    <row r="134" spans="1:11" x14ac:dyDescent="0.25">
      <c r="A134" s="22"/>
      <c r="B134" s="32"/>
      <c r="C134" s="28"/>
      <c r="D134" s="33"/>
      <c r="E134" s="34"/>
      <c r="F134" s="35"/>
      <c r="G134" s="35"/>
      <c r="H134" s="60"/>
      <c r="I134" s="76"/>
      <c r="J134" s="69"/>
      <c r="K134" s="93"/>
    </row>
    <row r="135" spans="1:11" x14ac:dyDescent="0.25">
      <c r="A135" s="17">
        <v>50000</v>
      </c>
      <c r="B135" s="18" t="s">
        <v>123</v>
      </c>
      <c r="C135" s="19"/>
      <c r="D135" s="19"/>
      <c r="E135" s="39"/>
      <c r="F135" s="40">
        <f>SUM(F136,F145,F150,F153)</f>
        <v>6156838.9800000004</v>
      </c>
      <c r="G135" s="40">
        <f t="shared" ref="G135:J135" si="79">SUM(G136,G145,G150,G153)</f>
        <v>1062778.02</v>
      </c>
      <c r="H135" s="61">
        <f t="shared" si="79"/>
        <v>7219617</v>
      </c>
      <c r="I135" s="77">
        <f t="shared" si="79"/>
        <v>8126452.8500000015</v>
      </c>
      <c r="J135" s="70">
        <f t="shared" si="79"/>
        <v>906835.85000000009</v>
      </c>
      <c r="K135" s="94">
        <f t="shared" ref="K135:K157" si="80">(I135*100/H135)-100</f>
        <v>12.560719633742366</v>
      </c>
    </row>
    <row r="136" spans="1:11" x14ac:dyDescent="0.25">
      <c r="A136" s="22"/>
      <c r="B136" s="23">
        <v>51000</v>
      </c>
      <c r="C136" s="24" t="s">
        <v>124</v>
      </c>
      <c r="D136" s="25"/>
      <c r="E136" s="37"/>
      <c r="F136" s="27">
        <f>SUM(F137,F139,F143)</f>
        <v>6156838.9800000004</v>
      </c>
      <c r="G136" s="27">
        <f t="shared" ref="G136:J136" si="81">SUM(G137,G139,G143)</f>
        <v>753734.02</v>
      </c>
      <c r="H136" s="58">
        <f t="shared" si="81"/>
        <v>6910573</v>
      </c>
      <c r="I136" s="74">
        <f t="shared" si="81"/>
        <v>5887544.6700000009</v>
      </c>
      <c r="J136" s="67">
        <f t="shared" si="81"/>
        <v>-1023028.3299999998</v>
      </c>
      <c r="K136" s="91">
        <f t="shared" si="80"/>
        <v>-14.803813374086332</v>
      </c>
    </row>
    <row r="137" spans="1:11" x14ac:dyDescent="0.25">
      <c r="A137" s="22"/>
      <c r="B137" s="28"/>
      <c r="C137" s="29">
        <v>51100</v>
      </c>
      <c r="D137" s="30" t="s">
        <v>125</v>
      </c>
      <c r="E137" s="36"/>
      <c r="F137" s="31">
        <f t="shared" ref="F137:J137" si="82">SUM(F138)</f>
        <v>1863140.74</v>
      </c>
      <c r="G137" s="31">
        <f t="shared" si="82"/>
        <v>232859.26</v>
      </c>
      <c r="H137" s="59">
        <f t="shared" si="82"/>
        <v>2096000</v>
      </c>
      <c r="I137" s="75">
        <f t="shared" si="82"/>
        <v>96319.66</v>
      </c>
      <c r="J137" s="68">
        <f t="shared" si="82"/>
        <v>-1999680.34</v>
      </c>
      <c r="K137" s="92">
        <f t="shared" si="80"/>
        <v>-95.404596374045795</v>
      </c>
    </row>
    <row r="138" spans="1:11" ht="30" x14ac:dyDescent="0.25">
      <c r="A138" s="22"/>
      <c r="B138" s="32"/>
      <c r="C138" s="28"/>
      <c r="D138" s="33">
        <v>51101</v>
      </c>
      <c r="E138" s="34" t="s">
        <v>125</v>
      </c>
      <c r="F138" s="35">
        <v>1863140.74</v>
      </c>
      <c r="G138" s="35">
        <v>232859.26</v>
      </c>
      <c r="H138" s="60">
        <f>SUM(F138:G138)</f>
        <v>2096000</v>
      </c>
      <c r="I138" s="76">
        <v>96319.66</v>
      </c>
      <c r="J138" s="69">
        <f>I138-H138</f>
        <v>-1999680.34</v>
      </c>
      <c r="K138" s="93">
        <f t="shared" si="80"/>
        <v>-95.404596374045795</v>
      </c>
    </row>
    <row r="139" spans="1:11" x14ac:dyDescent="0.25">
      <c r="A139" s="22"/>
      <c r="B139" s="28"/>
      <c r="C139" s="29">
        <v>51500</v>
      </c>
      <c r="D139" s="30" t="s">
        <v>126</v>
      </c>
      <c r="E139" s="36"/>
      <c r="F139" s="31">
        <f t="shared" ref="F139:J139" si="83">SUM(F140:F142)</f>
        <v>4260374.2300000004</v>
      </c>
      <c r="G139" s="31">
        <f t="shared" si="83"/>
        <v>488298.77</v>
      </c>
      <c r="H139" s="59">
        <f t="shared" si="83"/>
        <v>4748673</v>
      </c>
      <c r="I139" s="75">
        <f t="shared" si="83"/>
        <v>5451918.3100000005</v>
      </c>
      <c r="J139" s="68">
        <f t="shared" si="83"/>
        <v>703245.31000000029</v>
      </c>
      <c r="K139" s="92">
        <f t="shared" si="80"/>
        <v>14.809301672277712</v>
      </c>
    </row>
    <row r="140" spans="1:11" ht="30" x14ac:dyDescent="0.25">
      <c r="A140" s="22"/>
      <c r="B140" s="32"/>
      <c r="C140" s="28"/>
      <c r="D140" s="33">
        <v>51501</v>
      </c>
      <c r="E140" s="34" t="s">
        <v>127</v>
      </c>
      <c r="F140" s="35">
        <v>2549931.71</v>
      </c>
      <c r="G140" s="35">
        <v>200068.29</v>
      </c>
      <c r="H140" s="60">
        <f t="shared" ref="H140:H142" si="84">SUM(F140:G140)</f>
        <v>2750000</v>
      </c>
      <c r="I140" s="76">
        <v>5114062.1500000004</v>
      </c>
      <c r="J140" s="69">
        <f>I140-H140</f>
        <v>2364062.1500000004</v>
      </c>
      <c r="K140" s="93">
        <f t="shared" si="80"/>
        <v>85.965896363636375</v>
      </c>
    </row>
    <row r="141" spans="1:11" x14ac:dyDescent="0.25">
      <c r="A141" s="22"/>
      <c r="B141" s="32"/>
      <c r="C141" s="28"/>
      <c r="D141" s="33">
        <v>51502</v>
      </c>
      <c r="E141" s="34" t="s">
        <v>128</v>
      </c>
      <c r="F141" s="35">
        <v>1593786.24</v>
      </c>
      <c r="G141" s="35">
        <v>266195.76</v>
      </c>
      <c r="H141" s="60">
        <f t="shared" si="84"/>
        <v>1859982</v>
      </c>
      <c r="I141" s="76">
        <v>170477.63</v>
      </c>
      <c r="J141" s="69">
        <f>I141-H141</f>
        <v>-1689504.37</v>
      </c>
      <c r="K141" s="93">
        <f t="shared" si="80"/>
        <v>-90.834447322608497</v>
      </c>
    </row>
    <row r="142" spans="1:11" x14ac:dyDescent="0.25">
      <c r="A142" s="22"/>
      <c r="B142" s="32"/>
      <c r="C142" s="28"/>
      <c r="D142" s="33">
        <v>51503</v>
      </c>
      <c r="E142" s="34" t="s">
        <v>129</v>
      </c>
      <c r="F142" s="35">
        <v>116656.28</v>
      </c>
      <c r="G142" s="35">
        <v>22034.720000000001</v>
      </c>
      <c r="H142" s="60">
        <f t="shared" si="84"/>
        <v>138691</v>
      </c>
      <c r="I142" s="76">
        <v>167378.53</v>
      </c>
      <c r="J142" s="69">
        <f>I142-H142</f>
        <v>28687.53</v>
      </c>
      <c r="K142" s="93">
        <f t="shared" si="80"/>
        <v>20.684492865434677</v>
      </c>
    </row>
    <row r="143" spans="1:11" x14ac:dyDescent="0.25">
      <c r="A143" s="22"/>
      <c r="B143" s="28"/>
      <c r="C143" s="29">
        <v>51900</v>
      </c>
      <c r="D143" s="30" t="s">
        <v>130</v>
      </c>
      <c r="E143" s="36"/>
      <c r="F143" s="31">
        <f t="shared" ref="F143:J143" si="85">SUM(F144)</f>
        <v>33324.01</v>
      </c>
      <c r="G143" s="31">
        <f t="shared" si="85"/>
        <v>32575.99</v>
      </c>
      <c r="H143" s="59">
        <f t="shared" si="85"/>
        <v>65900</v>
      </c>
      <c r="I143" s="75">
        <f t="shared" si="85"/>
        <v>339306.7</v>
      </c>
      <c r="J143" s="68">
        <f t="shared" si="85"/>
        <v>273406.7</v>
      </c>
      <c r="K143" s="92">
        <f t="shared" si="80"/>
        <v>414.88118361153261</v>
      </c>
    </row>
    <row r="144" spans="1:11" ht="30" x14ac:dyDescent="0.25">
      <c r="A144" s="22"/>
      <c r="B144" s="32"/>
      <c r="C144" s="43"/>
      <c r="D144" s="44">
        <v>51901</v>
      </c>
      <c r="E144" s="42" t="s">
        <v>130</v>
      </c>
      <c r="F144" s="35">
        <v>33324.01</v>
      </c>
      <c r="G144" s="35">
        <v>32575.99</v>
      </c>
      <c r="H144" s="60">
        <f>SUM(F144:G144)</f>
        <v>65900</v>
      </c>
      <c r="I144" s="76">
        <v>339306.7</v>
      </c>
      <c r="J144" s="69">
        <f>I144-H144</f>
        <v>273406.7</v>
      </c>
      <c r="K144" s="93">
        <f t="shared" si="80"/>
        <v>414.88118361153261</v>
      </c>
    </row>
    <row r="145" spans="1:11" x14ac:dyDescent="0.25">
      <c r="A145" s="22"/>
      <c r="B145" s="23">
        <v>52000</v>
      </c>
      <c r="C145" s="24" t="s">
        <v>131</v>
      </c>
      <c r="D145" s="25"/>
      <c r="E145" s="37"/>
      <c r="F145" s="27">
        <f>SUM(F146,F148)</f>
        <v>0</v>
      </c>
      <c r="G145" s="27">
        <f t="shared" ref="G145:J145" si="86">SUM(G146,G148)</f>
        <v>2000</v>
      </c>
      <c r="H145" s="58">
        <f t="shared" si="86"/>
        <v>2000</v>
      </c>
      <c r="I145" s="74">
        <f t="shared" si="86"/>
        <v>392952.52</v>
      </c>
      <c r="J145" s="67">
        <f t="shared" si="86"/>
        <v>390952.52</v>
      </c>
      <c r="K145" s="91">
        <f t="shared" si="80"/>
        <v>19547.626</v>
      </c>
    </row>
    <row r="146" spans="1:11" x14ac:dyDescent="0.25">
      <c r="A146" s="22"/>
      <c r="B146" s="28"/>
      <c r="C146" s="29">
        <v>52100</v>
      </c>
      <c r="D146" s="30" t="s">
        <v>132</v>
      </c>
      <c r="E146" s="36"/>
      <c r="F146" s="31">
        <f t="shared" ref="F146:J146" si="87">SUM(F147)</f>
        <v>0</v>
      </c>
      <c r="G146" s="31">
        <f t="shared" si="87"/>
        <v>0</v>
      </c>
      <c r="H146" s="59">
        <f t="shared" si="87"/>
        <v>0</v>
      </c>
      <c r="I146" s="75">
        <f t="shared" si="87"/>
        <v>392952.52</v>
      </c>
      <c r="J146" s="68">
        <f t="shared" si="87"/>
        <v>392952.52</v>
      </c>
      <c r="K146" s="92" t="e">
        <f t="shared" si="80"/>
        <v>#DIV/0!</v>
      </c>
    </row>
    <row r="147" spans="1:11" ht="30" x14ac:dyDescent="0.25">
      <c r="A147" s="22"/>
      <c r="B147" s="32"/>
      <c r="C147" s="43"/>
      <c r="D147" s="44">
        <v>52101</v>
      </c>
      <c r="E147" s="42" t="s">
        <v>132</v>
      </c>
      <c r="F147" s="35"/>
      <c r="G147" s="35"/>
      <c r="H147" s="60">
        <f>SUM(F147:G147)</f>
        <v>0</v>
      </c>
      <c r="I147" s="76">
        <v>392952.52</v>
      </c>
      <c r="J147" s="69">
        <f>I147-H147</f>
        <v>392952.52</v>
      </c>
      <c r="K147" s="93" t="e">
        <f t="shared" si="80"/>
        <v>#DIV/0!</v>
      </c>
    </row>
    <row r="148" spans="1:11" x14ac:dyDescent="0.25">
      <c r="A148" s="22"/>
      <c r="B148" s="28"/>
      <c r="C148" s="29">
        <v>52300</v>
      </c>
      <c r="D148" s="30" t="s">
        <v>133</v>
      </c>
      <c r="E148" s="36"/>
      <c r="F148" s="31">
        <f t="shared" ref="F148:J148" si="88">SUM(F149)</f>
        <v>0</v>
      </c>
      <c r="G148" s="31">
        <f t="shared" si="88"/>
        <v>2000</v>
      </c>
      <c r="H148" s="59">
        <f t="shared" si="88"/>
        <v>2000</v>
      </c>
      <c r="I148" s="75">
        <f t="shared" si="88"/>
        <v>0</v>
      </c>
      <c r="J148" s="68">
        <f t="shared" si="88"/>
        <v>-2000</v>
      </c>
      <c r="K148" s="92">
        <f t="shared" si="80"/>
        <v>-100</v>
      </c>
    </row>
    <row r="149" spans="1:11" ht="30" x14ac:dyDescent="0.25">
      <c r="A149" s="22"/>
      <c r="B149" s="32"/>
      <c r="C149" s="43"/>
      <c r="D149" s="44">
        <v>52301</v>
      </c>
      <c r="E149" s="42" t="s">
        <v>133</v>
      </c>
      <c r="F149" s="35"/>
      <c r="G149" s="35">
        <v>2000</v>
      </c>
      <c r="H149" s="60">
        <f>SUM(F149:G149)</f>
        <v>2000</v>
      </c>
      <c r="I149" s="76"/>
      <c r="J149" s="69">
        <f>I149-H149</f>
        <v>-2000</v>
      </c>
      <c r="K149" s="93">
        <f t="shared" si="80"/>
        <v>-100</v>
      </c>
    </row>
    <row r="150" spans="1:11" x14ac:dyDescent="0.25">
      <c r="A150" s="22"/>
      <c r="B150" s="23">
        <v>54000</v>
      </c>
      <c r="C150" s="24" t="s">
        <v>134</v>
      </c>
      <c r="D150" s="25"/>
      <c r="E150" s="37"/>
      <c r="F150" s="27">
        <f t="shared" ref="F150:J151" si="89">SUM(F151)</f>
        <v>0</v>
      </c>
      <c r="G150" s="27">
        <f t="shared" si="89"/>
        <v>0</v>
      </c>
      <c r="H150" s="58">
        <f t="shared" si="89"/>
        <v>0</v>
      </c>
      <c r="I150" s="74">
        <f t="shared" si="89"/>
        <v>1500000</v>
      </c>
      <c r="J150" s="67">
        <f t="shared" si="89"/>
        <v>1500000</v>
      </c>
      <c r="K150" s="91" t="e">
        <f t="shared" si="80"/>
        <v>#DIV/0!</v>
      </c>
    </row>
    <row r="151" spans="1:11" x14ac:dyDescent="0.25">
      <c r="A151" s="22"/>
      <c r="B151" s="28"/>
      <c r="C151" s="29">
        <v>54100</v>
      </c>
      <c r="D151" s="30" t="s">
        <v>134</v>
      </c>
      <c r="E151" s="36"/>
      <c r="F151" s="31">
        <f t="shared" si="89"/>
        <v>0</v>
      </c>
      <c r="G151" s="31">
        <f t="shared" si="89"/>
        <v>0</v>
      </c>
      <c r="H151" s="59">
        <f t="shared" si="89"/>
        <v>0</v>
      </c>
      <c r="I151" s="75">
        <f t="shared" si="89"/>
        <v>1500000</v>
      </c>
      <c r="J151" s="68">
        <f t="shared" si="89"/>
        <v>1500000</v>
      </c>
      <c r="K151" s="92" t="e">
        <f t="shared" si="80"/>
        <v>#DIV/0!</v>
      </c>
    </row>
    <row r="152" spans="1:11" x14ac:dyDescent="0.25">
      <c r="A152" s="22"/>
      <c r="B152" s="32"/>
      <c r="C152" s="43"/>
      <c r="D152" s="44">
        <v>54101</v>
      </c>
      <c r="E152" s="42" t="s">
        <v>134</v>
      </c>
      <c r="F152" s="35"/>
      <c r="G152" s="35"/>
      <c r="H152" s="60">
        <f>SUM(F152:G152)</f>
        <v>0</v>
      </c>
      <c r="I152" s="76">
        <v>1500000</v>
      </c>
      <c r="J152" s="69">
        <f>I152-H152</f>
        <v>1500000</v>
      </c>
      <c r="K152" s="93" t="e">
        <f t="shared" si="80"/>
        <v>#DIV/0!</v>
      </c>
    </row>
    <row r="153" spans="1:11" x14ac:dyDescent="0.25">
      <c r="A153" s="22"/>
      <c r="B153" s="23">
        <v>56000</v>
      </c>
      <c r="C153" s="24" t="s">
        <v>135</v>
      </c>
      <c r="D153" s="25"/>
      <c r="E153" s="37"/>
      <c r="F153" s="27">
        <f>SUM(F154,F156)</f>
        <v>0</v>
      </c>
      <c r="G153" s="27">
        <f t="shared" ref="G153:J153" si="90">SUM(G154,G156)</f>
        <v>307044</v>
      </c>
      <c r="H153" s="58">
        <f t="shared" si="90"/>
        <v>307044</v>
      </c>
      <c r="I153" s="74">
        <f t="shared" si="90"/>
        <v>345955.66</v>
      </c>
      <c r="J153" s="67">
        <f t="shared" si="90"/>
        <v>38911.659999999974</v>
      </c>
      <c r="K153" s="91">
        <f t="shared" si="80"/>
        <v>12.672991493075912</v>
      </c>
    </row>
    <row r="154" spans="1:11" x14ac:dyDescent="0.25">
      <c r="A154" s="22"/>
      <c r="B154" s="28"/>
      <c r="C154" s="29">
        <v>56500</v>
      </c>
      <c r="D154" s="30" t="s">
        <v>136</v>
      </c>
      <c r="E154" s="36"/>
      <c r="F154" s="31">
        <f t="shared" ref="F154:J154" si="91">SUM(F155)</f>
        <v>0</v>
      </c>
      <c r="G154" s="31">
        <f t="shared" si="91"/>
        <v>307044</v>
      </c>
      <c r="H154" s="59">
        <f t="shared" si="91"/>
        <v>307044</v>
      </c>
      <c r="I154" s="75">
        <f t="shared" si="91"/>
        <v>329370.90999999997</v>
      </c>
      <c r="J154" s="68">
        <f t="shared" si="91"/>
        <v>22326.909999999974</v>
      </c>
      <c r="K154" s="92">
        <f t="shared" si="80"/>
        <v>7.2715669415458279</v>
      </c>
    </row>
    <row r="155" spans="1:11" ht="30" x14ac:dyDescent="0.25">
      <c r="A155" s="22"/>
      <c r="B155" s="32"/>
      <c r="C155" s="28"/>
      <c r="D155" s="33">
        <v>56501</v>
      </c>
      <c r="E155" s="34" t="s">
        <v>136</v>
      </c>
      <c r="F155" s="35"/>
      <c r="G155" s="35">
        <v>307044</v>
      </c>
      <c r="H155" s="60">
        <f>SUM(F155:G155)</f>
        <v>307044</v>
      </c>
      <c r="I155" s="76">
        <v>329370.90999999997</v>
      </c>
      <c r="J155" s="69">
        <f>I155-H155</f>
        <v>22326.909999999974</v>
      </c>
      <c r="K155" s="93">
        <f t="shared" si="80"/>
        <v>7.2715669415458279</v>
      </c>
    </row>
    <row r="156" spans="1:11" x14ac:dyDescent="0.25">
      <c r="A156" s="22"/>
      <c r="B156" s="28"/>
      <c r="C156" s="29">
        <v>56600</v>
      </c>
      <c r="D156" s="30" t="s">
        <v>137</v>
      </c>
      <c r="E156" s="36"/>
      <c r="F156" s="31">
        <f t="shared" ref="F156:J156" si="92">SUM(F157)</f>
        <v>0</v>
      </c>
      <c r="G156" s="31">
        <f t="shared" si="92"/>
        <v>0</v>
      </c>
      <c r="H156" s="59">
        <f t="shared" si="92"/>
        <v>0</v>
      </c>
      <c r="I156" s="75">
        <f t="shared" si="92"/>
        <v>16584.75</v>
      </c>
      <c r="J156" s="68">
        <f t="shared" si="92"/>
        <v>16584.75</v>
      </c>
      <c r="K156" s="92" t="e">
        <f t="shared" si="80"/>
        <v>#DIV/0!</v>
      </c>
    </row>
    <row r="157" spans="1:11" ht="45" x14ac:dyDescent="0.25">
      <c r="A157" s="22"/>
      <c r="B157" s="32"/>
      <c r="C157" s="28"/>
      <c r="D157" s="41">
        <v>56601</v>
      </c>
      <c r="E157" s="46" t="s">
        <v>137</v>
      </c>
      <c r="F157" s="35"/>
      <c r="G157" s="35"/>
      <c r="H157" s="60">
        <f>SUM(F157:G157)</f>
        <v>0</v>
      </c>
      <c r="I157" s="76">
        <v>16584.75</v>
      </c>
      <c r="J157" s="69">
        <f>I157-H157</f>
        <v>16584.75</v>
      </c>
      <c r="K157" s="93" t="e">
        <f t="shared" si="80"/>
        <v>#DIV/0!</v>
      </c>
    </row>
    <row r="158" spans="1:11" ht="15.75" thickBot="1" x14ac:dyDescent="0.3">
      <c r="A158" s="47"/>
      <c r="B158" s="48"/>
      <c r="C158" s="49"/>
      <c r="D158" s="50"/>
      <c r="E158" s="51"/>
      <c r="F158" s="52"/>
      <c r="G158" s="52"/>
      <c r="H158" s="62"/>
      <c r="I158" s="78"/>
      <c r="J158" s="53"/>
      <c r="K158" s="95"/>
    </row>
  </sheetData>
  <mergeCells count="6">
    <mergeCell ref="J2:K2"/>
    <mergeCell ref="J3:K3"/>
    <mergeCell ref="A2:A4"/>
    <mergeCell ref="B2:B4"/>
    <mergeCell ref="C2:E3"/>
    <mergeCell ref="I2:I4"/>
  </mergeCells>
  <pageMargins left="0.51181102362204722" right="0.43307086614173229" top="1.6929133858267718" bottom="0.43307086614173229" header="0.35433070866141736" footer="0.27559055118110237"/>
  <pageSetup scale="72" fitToHeight="0" orientation="portrait" r:id="rId1"/>
  <headerFooter>
    <oddHeader>&amp;L&amp;G&amp;C&amp;"-,Negrita"&amp;14
PODER JUDICIAL DEL ESTADO DE BAJA CALIFORNIA
&amp;"-,Negrita Cursiva"CONSEJO DE LA JUDICATURA&amp;"-,Normal"
Fondo Auxiliar para la Administracion de Justicia del Estado de Baja California
Proyecto de Presupuesto 2023&amp;R&amp;G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FA_DEVENGADO_VS_DEVENGADO</vt:lpstr>
      <vt:lpstr>FA_DEVENGADO_VS_DEVENGADO!Área_de_impresión</vt:lpstr>
      <vt:lpstr>FA_DEVENGADO_VS_DEVENGADO!Print_Titles</vt:lpstr>
      <vt:lpstr>FA_DEVENGADO_VS_DEVENGADO!Títulos_a_imprimir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Margarita Uribe Perdomo</cp:lastModifiedBy>
  <cp:lastPrinted>2022-12-07T21:16:10Z</cp:lastPrinted>
  <dcterms:created xsi:type="dcterms:W3CDTF">2022-11-19T01:14:26Z</dcterms:created>
  <dcterms:modified xsi:type="dcterms:W3CDTF">2022-12-07T21:16:15Z</dcterms:modified>
</cp:coreProperties>
</file>