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PJ_DEVENGADO_VS_DEVENGADO" sheetId="1" r:id="rId1"/>
  </sheets>
  <definedNames>
    <definedName name="_xlnm.Print_Area" localSheetId="0">PJ_DEVENGADO_VS_DEVENGADO!$A$6:$K$271</definedName>
    <definedName name="Print_Area" localSheetId="0">PJ_DEVENGADO_VS_DEVENGADO!#REF!</definedName>
    <definedName name="Print_Titles" localSheetId="0">PJ_DEVENGADO_VS_DEVENGADO!$5:$8</definedName>
    <definedName name="_xlnm.Print_Titles" localSheetId="0">PJ_DEVENGADO_VS_DEVENGADO!$1:$5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6" i="1" l="1"/>
  <c r="I206" i="1"/>
  <c r="H206" i="1"/>
  <c r="G206" i="1"/>
  <c r="F206" i="1"/>
  <c r="K208" i="1"/>
  <c r="J208" i="1"/>
  <c r="H208" i="1"/>
  <c r="F10" i="1"/>
  <c r="F9" i="1" s="1"/>
  <c r="G10" i="1"/>
  <c r="G9" i="1" s="1"/>
  <c r="H10" i="1"/>
  <c r="J14" i="1"/>
  <c r="I14" i="1"/>
  <c r="J86" i="1"/>
  <c r="J99" i="1"/>
  <c r="G99" i="1"/>
  <c r="F99" i="1"/>
  <c r="J149" i="1"/>
  <c r="I174" i="1"/>
  <c r="G200" i="1"/>
  <c r="F200" i="1"/>
  <c r="J224" i="1"/>
  <c r="J249" i="1"/>
  <c r="G249" i="1"/>
  <c r="F249" i="1"/>
  <c r="K248" i="1"/>
  <c r="K85" i="1"/>
  <c r="H270" i="1"/>
  <c r="H269" i="1" s="1"/>
  <c r="I269" i="1"/>
  <c r="I268" i="1" s="1"/>
  <c r="G269" i="1"/>
  <c r="G268" i="1" s="1"/>
  <c r="G267" i="1" s="1"/>
  <c r="F269" i="1"/>
  <c r="F268" i="1" s="1"/>
  <c r="F267" i="1" s="1"/>
  <c r="H265" i="1"/>
  <c r="H264" i="1" s="1"/>
  <c r="I264" i="1"/>
  <c r="I263" i="1" s="1"/>
  <c r="G264" i="1"/>
  <c r="G263" i="1" s="1"/>
  <c r="G262" i="1" s="1"/>
  <c r="F264" i="1"/>
  <c r="F263" i="1" s="1"/>
  <c r="F262" i="1" s="1"/>
  <c r="H260" i="1"/>
  <c r="H259" i="1" s="1"/>
  <c r="I259" i="1"/>
  <c r="I258" i="1" s="1"/>
  <c r="G259" i="1"/>
  <c r="G258" i="1" s="1"/>
  <c r="F259" i="1"/>
  <c r="H257" i="1"/>
  <c r="H256" i="1" s="1"/>
  <c r="I256" i="1"/>
  <c r="G256" i="1"/>
  <c r="F256" i="1"/>
  <c r="H255" i="1"/>
  <c r="K255" i="1" s="1"/>
  <c r="I254" i="1"/>
  <c r="G254" i="1"/>
  <c r="F254" i="1"/>
  <c r="H253" i="1"/>
  <c r="H252" i="1" s="1"/>
  <c r="I252" i="1"/>
  <c r="I249" i="1" s="1"/>
  <c r="G252" i="1"/>
  <c r="F252" i="1"/>
  <c r="H251" i="1"/>
  <c r="J251" i="1" s="1"/>
  <c r="J250" i="1" s="1"/>
  <c r="I250" i="1"/>
  <c r="G250" i="1"/>
  <c r="F250" i="1"/>
  <c r="J247" i="1"/>
  <c r="J246" i="1" s="1"/>
  <c r="I247" i="1"/>
  <c r="I246" i="1" s="1"/>
  <c r="H247" i="1"/>
  <c r="H246" i="1" s="1"/>
  <c r="G247" i="1"/>
  <c r="G246" i="1" s="1"/>
  <c r="F247" i="1"/>
  <c r="F246" i="1" s="1"/>
  <c r="H245" i="1"/>
  <c r="H244" i="1" s="1"/>
  <c r="H243" i="1" s="1"/>
  <c r="I244" i="1"/>
  <c r="I243" i="1" s="1"/>
  <c r="G244" i="1"/>
  <c r="G243" i="1" s="1"/>
  <c r="F244" i="1"/>
  <c r="F243" i="1" s="1"/>
  <c r="H242" i="1"/>
  <c r="H241" i="1" s="1"/>
  <c r="I241" i="1"/>
  <c r="G241" i="1"/>
  <c r="F241" i="1"/>
  <c r="H240" i="1"/>
  <c r="J240" i="1" s="1"/>
  <c r="J239" i="1" s="1"/>
  <c r="I239" i="1"/>
  <c r="G239" i="1"/>
  <c r="F239" i="1"/>
  <c r="H238" i="1"/>
  <c r="K238" i="1" s="1"/>
  <c r="I237" i="1"/>
  <c r="G237" i="1"/>
  <c r="F237" i="1"/>
  <c r="H235" i="1"/>
  <c r="K235" i="1" s="1"/>
  <c r="I234" i="1"/>
  <c r="G234" i="1"/>
  <c r="F234" i="1"/>
  <c r="H233" i="1"/>
  <c r="K233" i="1" s="1"/>
  <c r="H232" i="1"/>
  <c r="K232" i="1" s="1"/>
  <c r="G231" i="1"/>
  <c r="H231" i="1" s="1"/>
  <c r="K231" i="1" s="1"/>
  <c r="I230" i="1"/>
  <c r="F230" i="1"/>
  <c r="H229" i="1"/>
  <c r="K229" i="1" s="1"/>
  <c r="I228" i="1"/>
  <c r="G228" i="1"/>
  <c r="F228" i="1"/>
  <c r="H227" i="1"/>
  <c r="H226" i="1" s="1"/>
  <c r="I226" i="1"/>
  <c r="G226" i="1"/>
  <c r="F226" i="1"/>
  <c r="H222" i="1"/>
  <c r="H221" i="1" s="1"/>
  <c r="I221" i="1"/>
  <c r="I220" i="1" s="1"/>
  <c r="G221" i="1"/>
  <c r="G220" i="1" s="1"/>
  <c r="F221" i="1"/>
  <c r="F220" i="1" s="1"/>
  <c r="H219" i="1"/>
  <c r="K219" i="1" s="1"/>
  <c r="I218" i="1"/>
  <c r="G218" i="1"/>
  <c r="G217" i="1" s="1"/>
  <c r="F218" i="1"/>
  <c r="F217" i="1" s="1"/>
  <c r="H214" i="1"/>
  <c r="K214" i="1" s="1"/>
  <c r="H213" i="1"/>
  <c r="K213" i="1" s="1"/>
  <c r="I212" i="1"/>
  <c r="G212" i="1"/>
  <c r="F212" i="1"/>
  <c r="H211" i="1"/>
  <c r="J211" i="1" s="1"/>
  <c r="J210" i="1" s="1"/>
  <c r="I210" i="1"/>
  <c r="G210" i="1"/>
  <c r="F210" i="1"/>
  <c r="H207" i="1"/>
  <c r="K207" i="1" s="1"/>
  <c r="H205" i="1"/>
  <c r="K205" i="1" s="1"/>
  <c r="H204" i="1"/>
  <c r="J204" i="1" s="1"/>
  <c r="I203" i="1"/>
  <c r="G203" i="1"/>
  <c r="F203" i="1"/>
  <c r="H202" i="1"/>
  <c r="J202" i="1" s="1"/>
  <c r="J201" i="1" s="1"/>
  <c r="I201" i="1"/>
  <c r="G201" i="1"/>
  <c r="F201" i="1"/>
  <c r="H199" i="1"/>
  <c r="K199" i="1" s="1"/>
  <c r="H198" i="1"/>
  <c r="K198" i="1" s="1"/>
  <c r="I197" i="1"/>
  <c r="G197" i="1"/>
  <c r="F197" i="1"/>
  <c r="H196" i="1"/>
  <c r="K196" i="1" s="1"/>
  <c r="H195" i="1"/>
  <c r="K195" i="1" s="1"/>
  <c r="H194" i="1"/>
  <c r="K194" i="1" s="1"/>
  <c r="I193" i="1"/>
  <c r="G193" i="1"/>
  <c r="F193" i="1"/>
  <c r="H192" i="1"/>
  <c r="J192" i="1" s="1"/>
  <c r="H191" i="1"/>
  <c r="J191" i="1" s="1"/>
  <c r="H190" i="1"/>
  <c r="K190" i="1" s="1"/>
  <c r="H189" i="1"/>
  <c r="K189" i="1" s="1"/>
  <c r="I188" i="1"/>
  <c r="G188" i="1"/>
  <c r="F188" i="1"/>
  <c r="H187" i="1"/>
  <c r="H186" i="1" s="1"/>
  <c r="I186" i="1"/>
  <c r="G186" i="1"/>
  <c r="F186" i="1"/>
  <c r="H185" i="1"/>
  <c r="K185" i="1" s="1"/>
  <c r="I184" i="1"/>
  <c r="G184" i="1"/>
  <c r="F184" i="1"/>
  <c r="H183" i="1"/>
  <c r="K183" i="1" s="1"/>
  <c r="I182" i="1"/>
  <c r="G182" i="1"/>
  <c r="F182" i="1"/>
  <c r="H181" i="1"/>
  <c r="H180" i="1" s="1"/>
  <c r="I180" i="1"/>
  <c r="I179" i="1" s="1"/>
  <c r="G180" i="1"/>
  <c r="G179" i="1" s="1"/>
  <c r="F180" i="1"/>
  <c r="F179" i="1" s="1"/>
  <c r="H178" i="1"/>
  <c r="J178" i="1" s="1"/>
  <c r="J177" i="1" s="1"/>
  <c r="I177" i="1"/>
  <c r="G177" i="1"/>
  <c r="G174" i="1" s="1"/>
  <c r="F177" i="1"/>
  <c r="F174" i="1" s="1"/>
  <c r="H176" i="1"/>
  <c r="K176" i="1" s="1"/>
  <c r="I175" i="1"/>
  <c r="G175" i="1"/>
  <c r="F175" i="1"/>
  <c r="H173" i="1"/>
  <c r="K173" i="1" s="1"/>
  <c r="I172" i="1"/>
  <c r="G172" i="1"/>
  <c r="F172" i="1"/>
  <c r="H171" i="1"/>
  <c r="H170" i="1"/>
  <c r="K170" i="1" s="1"/>
  <c r="H169" i="1"/>
  <c r="K169" i="1" s="1"/>
  <c r="I168" i="1"/>
  <c r="G168" i="1"/>
  <c r="F168" i="1"/>
  <c r="H167" i="1"/>
  <c r="J167" i="1" s="1"/>
  <c r="J166" i="1" s="1"/>
  <c r="I166" i="1"/>
  <c r="G166" i="1"/>
  <c r="F166" i="1"/>
  <c r="H165" i="1"/>
  <c r="K165" i="1" s="1"/>
  <c r="H164" i="1"/>
  <c r="K164" i="1" s="1"/>
  <c r="I163" i="1"/>
  <c r="G163" i="1"/>
  <c r="F163" i="1"/>
  <c r="H162" i="1"/>
  <c r="H161" i="1" s="1"/>
  <c r="I161" i="1"/>
  <c r="G161" i="1"/>
  <c r="F161" i="1"/>
  <c r="I160" i="1"/>
  <c r="H160" i="1"/>
  <c r="H159" i="1" s="1"/>
  <c r="G159" i="1"/>
  <c r="F159" i="1"/>
  <c r="H157" i="1"/>
  <c r="K157" i="1" s="1"/>
  <c r="I156" i="1"/>
  <c r="G156" i="1"/>
  <c r="F156" i="1"/>
  <c r="H155" i="1"/>
  <c r="K155" i="1" s="1"/>
  <c r="I154" i="1"/>
  <c r="G154" i="1"/>
  <c r="F154" i="1"/>
  <c r="H153" i="1"/>
  <c r="H152" i="1" s="1"/>
  <c r="I152" i="1"/>
  <c r="G152" i="1"/>
  <c r="G149" i="1" s="1"/>
  <c r="F152" i="1"/>
  <c r="F149" i="1" s="1"/>
  <c r="H151" i="1"/>
  <c r="K151" i="1" s="1"/>
  <c r="I150" i="1"/>
  <c r="I149" i="1" s="1"/>
  <c r="G150" i="1"/>
  <c r="F150" i="1"/>
  <c r="H148" i="1"/>
  <c r="J148" i="1" s="1"/>
  <c r="J147" i="1" s="1"/>
  <c r="I147" i="1"/>
  <c r="G147" i="1"/>
  <c r="F147" i="1"/>
  <c r="H146" i="1"/>
  <c r="K146" i="1" s="1"/>
  <c r="I145" i="1"/>
  <c r="G145" i="1"/>
  <c r="F145" i="1"/>
  <c r="H144" i="1"/>
  <c r="K144" i="1" s="1"/>
  <c r="I143" i="1"/>
  <c r="G143" i="1"/>
  <c r="F143" i="1"/>
  <c r="H142" i="1"/>
  <c r="J142" i="1" s="1"/>
  <c r="J141" i="1" s="1"/>
  <c r="I141" i="1"/>
  <c r="G141" i="1"/>
  <c r="F141" i="1"/>
  <c r="H140" i="1"/>
  <c r="K140" i="1" s="1"/>
  <c r="I139" i="1"/>
  <c r="G139" i="1"/>
  <c r="F139" i="1"/>
  <c r="H138" i="1"/>
  <c r="J138" i="1" s="1"/>
  <c r="J137" i="1" s="1"/>
  <c r="I137" i="1"/>
  <c r="G137" i="1"/>
  <c r="F137" i="1"/>
  <c r="H136" i="1"/>
  <c r="K136" i="1" s="1"/>
  <c r="I135" i="1"/>
  <c r="G135" i="1"/>
  <c r="F135" i="1"/>
  <c r="H131" i="1"/>
  <c r="K131" i="1" s="1"/>
  <c r="H130" i="1"/>
  <c r="K130" i="1" s="1"/>
  <c r="I129" i="1"/>
  <c r="G129" i="1"/>
  <c r="F129" i="1"/>
  <c r="H128" i="1"/>
  <c r="K128" i="1" s="1"/>
  <c r="I127" i="1"/>
  <c r="G127" i="1"/>
  <c r="F127" i="1"/>
  <c r="H126" i="1"/>
  <c r="K126" i="1" s="1"/>
  <c r="I125" i="1"/>
  <c r="G125" i="1"/>
  <c r="F125" i="1"/>
  <c r="H124" i="1"/>
  <c r="K124" i="1" s="1"/>
  <c r="H123" i="1"/>
  <c r="K123" i="1" s="1"/>
  <c r="I122" i="1"/>
  <c r="G122" i="1"/>
  <c r="F122" i="1"/>
  <c r="H121" i="1"/>
  <c r="K121" i="1" s="1"/>
  <c r="I120" i="1"/>
  <c r="G120" i="1"/>
  <c r="F120" i="1"/>
  <c r="H119" i="1"/>
  <c r="J119" i="1" s="1"/>
  <c r="J118" i="1" s="1"/>
  <c r="I118" i="1"/>
  <c r="G118" i="1"/>
  <c r="F118" i="1"/>
  <c r="H116" i="1"/>
  <c r="K116" i="1" s="1"/>
  <c r="I115" i="1"/>
  <c r="G115" i="1"/>
  <c r="F115" i="1"/>
  <c r="H114" i="1"/>
  <c r="K114" i="1" s="1"/>
  <c r="I113" i="1"/>
  <c r="G113" i="1"/>
  <c r="F113" i="1"/>
  <c r="H112" i="1"/>
  <c r="K112" i="1" s="1"/>
  <c r="I111" i="1"/>
  <c r="G111" i="1"/>
  <c r="F111" i="1"/>
  <c r="H109" i="1"/>
  <c r="K109" i="1" s="1"/>
  <c r="H108" i="1"/>
  <c r="J108" i="1" s="1"/>
  <c r="I107" i="1"/>
  <c r="I106" i="1" s="1"/>
  <c r="G107" i="1"/>
  <c r="G106" i="1" s="1"/>
  <c r="F107" i="1"/>
  <c r="F106" i="1" s="1"/>
  <c r="H105" i="1"/>
  <c r="K105" i="1" s="1"/>
  <c r="I104" i="1"/>
  <c r="G104" i="1"/>
  <c r="F104" i="1"/>
  <c r="H103" i="1"/>
  <c r="K103" i="1" s="1"/>
  <c r="I102" i="1"/>
  <c r="G102" i="1"/>
  <c r="F102" i="1"/>
  <c r="H101" i="1"/>
  <c r="K101" i="1" s="1"/>
  <c r="I100" i="1"/>
  <c r="I99" i="1" s="1"/>
  <c r="G100" i="1"/>
  <c r="F100" i="1"/>
  <c r="H98" i="1"/>
  <c r="J98" i="1" s="1"/>
  <c r="J97" i="1" s="1"/>
  <c r="I97" i="1"/>
  <c r="G97" i="1"/>
  <c r="F97" i="1"/>
  <c r="H96" i="1"/>
  <c r="K96" i="1" s="1"/>
  <c r="I95" i="1"/>
  <c r="G95" i="1"/>
  <c r="F95" i="1"/>
  <c r="H94" i="1"/>
  <c r="J94" i="1" s="1"/>
  <c r="J93" i="1" s="1"/>
  <c r="I93" i="1"/>
  <c r="G93" i="1"/>
  <c r="F93" i="1"/>
  <c r="H92" i="1"/>
  <c r="K92" i="1" s="1"/>
  <c r="I91" i="1"/>
  <c r="G91" i="1"/>
  <c r="F91" i="1"/>
  <c r="H90" i="1"/>
  <c r="J90" i="1" s="1"/>
  <c r="J89" i="1" s="1"/>
  <c r="I89" i="1"/>
  <c r="G89" i="1"/>
  <c r="F89" i="1"/>
  <c r="H88" i="1"/>
  <c r="K88" i="1" s="1"/>
  <c r="I87" i="1"/>
  <c r="I86" i="1" s="1"/>
  <c r="G87" i="1"/>
  <c r="G86" i="1" s="1"/>
  <c r="F87" i="1"/>
  <c r="F86" i="1" s="1"/>
  <c r="J84" i="1"/>
  <c r="J83" i="1" s="1"/>
  <c r="I84" i="1"/>
  <c r="I83" i="1" s="1"/>
  <c r="H84" i="1"/>
  <c r="H83" i="1" s="1"/>
  <c r="G84" i="1"/>
  <c r="G83" i="1" s="1"/>
  <c r="F84" i="1"/>
  <c r="F83" i="1" s="1"/>
  <c r="H82" i="1"/>
  <c r="J82" i="1" s="1"/>
  <c r="J81" i="1" s="1"/>
  <c r="I81" i="1"/>
  <c r="G81" i="1"/>
  <c r="F81" i="1"/>
  <c r="H80" i="1"/>
  <c r="J80" i="1" s="1"/>
  <c r="H79" i="1"/>
  <c r="K79" i="1" s="1"/>
  <c r="H78" i="1"/>
  <c r="K78" i="1" s="1"/>
  <c r="I77" i="1"/>
  <c r="G77" i="1"/>
  <c r="F77" i="1"/>
  <c r="H75" i="1"/>
  <c r="K75" i="1" s="1"/>
  <c r="I74" i="1"/>
  <c r="G74" i="1"/>
  <c r="F74" i="1"/>
  <c r="H73" i="1"/>
  <c r="K73" i="1" s="1"/>
  <c r="I72" i="1"/>
  <c r="G72" i="1"/>
  <c r="F72" i="1"/>
  <c r="H71" i="1"/>
  <c r="J71" i="1" s="1"/>
  <c r="J70" i="1" s="1"/>
  <c r="I70" i="1"/>
  <c r="G70" i="1"/>
  <c r="F70" i="1"/>
  <c r="H69" i="1"/>
  <c r="K69" i="1" s="1"/>
  <c r="I68" i="1"/>
  <c r="G68" i="1"/>
  <c r="F68" i="1"/>
  <c r="H67" i="1"/>
  <c r="J67" i="1" s="1"/>
  <c r="J66" i="1" s="1"/>
  <c r="I66" i="1"/>
  <c r="G66" i="1"/>
  <c r="F66" i="1"/>
  <c r="H65" i="1"/>
  <c r="K65" i="1" s="1"/>
  <c r="I64" i="1"/>
  <c r="G64" i="1"/>
  <c r="F64" i="1"/>
  <c r="H63" i="1"/>
  <c r="J63" i="1" s="1"/>
  <c r="H62" i="1"/>
  <c r="K62" i="1" s="1"/>
  <c r="H61" i="1"/>
  <c r="K61" i="1" s="1"/>
  <c r="I60" i="1"/>
  <c r="G60" i="1"/>
  <c r="F60" i="1"/>
  <c r="G56" i="1"/>
  <c r="H56" i="1" s="1"/>
  <c r="K56" i="1" s="1"/>
  <c r="I55" i="1"/>
  <c r="I54" i="1" s="1"/>
  <c r="F55" i="1"/>
  <c r="F54" i="1" s="1"/>
  <c r="H53" i="1"/>
  <c r="K53" i="1" s="1"/>
  <c r="I52" i="1"/>
  <c r="I51" i="1" s="1"/>
  <c r="G52" i="1"/>
  <c r="G51" i="1" s="1"/>
  <c r="F52" i="1"/>
  <c r="F51" i="1" s="1"/>
  <c r="H50" i="1"/>
  <c r="J50" i="1" s="1"/>
  <c r="J49" i="1" s="1"/>
  <c r="I49" i="1"/>
  <c r="G49" i="1"/>
  <c r="F49" i="1"/>
  <c r="H48" i="1"/>
  <c r="K48" i="1" s="1"/>
  <c r="G47" i="1"/>
  <c r="H47" i="1" s="1"/>
  <c r="K47" i="1" s="1"/>
  <c r="H46" i="1"/>
  <c r="J46" i="1" s="1"/>
  <c r="H45" i="1"/>
  <c r="K45" i="1" s="1"/>
  <c r="G44" i="1"/>
  <c r="H44" i="1" s="1"/>
  <c r="J44" i="1" s="1"/>
  <c r="H43" i="1"/>
  <c r="K43" i="1" s="1"/>
  <c r="H42" i="1"/>
  <c r="K42" i="1" s="1"/>
  <c r="I41" i="1"/>
  <c r="F41" i="1"/>
  <c r="H40" i="1"/>
  <c r="H39" i="1" s="1"/>
  <c r="I39" i="1"/>
  <c r="G39" i="1"/>
  <c r="F39" i="1"/>
  <c r="H37" i="1"/>
  <c r="K37" i="1" s="1"/>
  <c r="H36" i="1"/>
  <c r="J36" i="1" s="1"/>
  <c r="I35" i="1"/>
  <c r="I34" i="1" s="1"/>
  <c r="H35" i="1"/>
  <c r="G34" i="1"/>
  <c r="F34" i="1"/>
  <c r="G33" i="1"/>
  <c r="H33" i="1" s="1"/>
  <c r="K33" i="1" s="1"/>
  <c r="G32" i="1"/>
  <c r="H32" i="1" s="1"/>
  <c r="K32" i="1" s="1"/>
  <c r="I31" i="1"/>
  <c r="F31" i="1"/>
  <c r="H29" i="1"/>
  <c r="H28" i="1" s="1"/>
  <c r="I28" i="1"/>
  <c r="G28" i="1"/>
  <c r="F28" i="1"/>
  <c r="H27" i="1"/>
  <c r="K27" i="1" s="1"/>
  <c r="I26" i="1"/>
  <c r="G26" i="1"/>
  <c r="F26" i="1"/>
  <c r="G25" i="1"/>
  <c r="H25" i="1" s="1"/>
  <c r="K25" i="1" s="1"/>
  <c r="G24" i="1"/>
  <c r="H24" i="1" s="1"/>
  <c r="K24" i="1" s="1"/>
  <c r="I23" i="1"/>
  <c r="F23" i="1"/>
  <c r="H22" i="1"/>
  <c r="K22" i="1" s="1"/>
  <c r="H21" i="1"/>
  <c r="K21" i="1" s="1"/>
  <c r="I20" i="1"/>
  <c r="G20" i="1"/>
  <c r="F20" i="1"/>
  <c r="H18" i="1"/>
  <c r="K18" i="1" s="1"/>
  <c r="I17" i="1"/>
  <c r="G17" i="1"/>
  <c r="F17" i="1"/>
  <c r="H16" i="1"/>
  <c r="K16" i="1" s="1"/>
  <c r="I15" i="1"/>
  <c r="G15" i="1"/>
  <c r="G14" i="1" s="1"/>
  <c r="F15" i="1"/>
  <c r="F14" i="1" s="1"/>
  <c r="H13" i="1"/>
  <c r="K13" i="1" s="1"/>
  <c r="I12" i="1"/>
  <c r="G12" i="1"/>
  <c r="F12" i="1"/>
  <c r="I11" i="1"/>
  <c r="H11" i="1"/>
  <c r="I200" i="1" l="1"/>
  <c r="K39" i="1"/>
  <c r="K180" i="1"/>
  <c r="G230" i="1"/>
  <c r="G225" i="1" s="1"/>
  <c r="G224" i="1" s="1"/>
  <c r="H70" i="1"/>
  <c r="K70" i="1" s="1"/>
  <c r="I30" i="1"/>
  <c r="H172" i="1"/>
  <c r="K172" i="1" s="1"/>
  <c r="H201" i="1"/>
  <c r="K161" i="1"/>
  <c r="K241" i="1"/>
  <c r="K246" i="1"/>
  <c r="K160" i="1"/>
  <c r="H68" i="1"/>
  <c r="K68" i="1" s="1"/>
  <c r="H239" i="1"/>
  <c r="K239" i="1" s="1"/>
  <c r="K11" i="1"/>
  <c r="K152" i="1"/>
  <c r="K226" i="1"/>
  <c r="K119" i="1"/>
  <c r="K252" i="1"/>
  <c r="G134" i="1"/>
  <c r="K187" i="1"/>
  <c r="K186" i="1"/>
  <c r="K40" i="1"/>
  <c r="K28" i="1"/>
  <c r="K256" i="1"/>
  <c r="K83" i="1"/>
  <c r="K245" i="1"/>
  <c r="K80" i="1"/>
  <c r="K98" i="1"/>
  <c r="K202" i="1"/>
  <c r="K29" i="1"/>
  <c r="K82" i="1"/>
  <c r="K162" i="1"/>
  <c r="K211" i="1"/>
  <c r="K251" i="1"/>
  <c r="K44" i="1"/>
  <c r="K191" i="1"/>
  <c r="K253" i="1"/>
  <c r="K63" i="1"/>
  <c r="K148" i="1"/>
  <c r="K192" i="1"/>
  <c r="K46" i="1"/>
  <c r="K167" i="1"/>
  <c r="K204" i="1"/>
  <c r="K257" i="1"/>
  <c r="K35" i="1"/>
  <c r="K67" i="1"/>
  <c r="K90" i="1"/>
  <c r="K108" i="1"/>
  <c r="K178" i="1"/>
  <c r="K36" i="1"/>
  <c r="K153" i="1"/>
  <c r="K181" i="1"/>
  <c r="K240" i="1"/>
  <c r="K260" i="1"/>
  <c r="H168" i="1"/>
  <c r="K168" i="1" s="1"/>
  <c r="K71" i="1"/>
  <c r="K138" i="1"/>
  <c r="K171" i="1"/>
  <c r="K222" i="1"/>
  <c r="K242" i="1"/>
  <c r="K265" i="1"/>
  <c r="H137" i="1"/>
  <c r="K137" i="1" s="1"/>
  <c r="K50" i="1"/>
  <c r="F19" i="1"/>
  <c r="F8" i="1" s="1"/>
  <c r="K243" i="1"/>
  <c r="K94" i="1"/>
  <c r="K142" i="1"/>
  <c r="K227" i="1"/>
  <c r="K270" i="1"/>
  <c r="K259" i="1"/>
  <c r="K84" i="1"/>
  <c r="K221" i="1"/>
  <c r="K264" i="1"/>
  <c r="K244" i="1"/>
  <c r="K247" i="1"/>
  <c r="K269" i="1"/>
  <c r="F38" i="1"/>
  <c r="F236" i="1"/>
  <c r="H102" i="1"/>
  <c r="K102" i="1" s="1"/>
  <c r="H111" i="1"/>
  <c r="K111" i="1" s="1"/>
  <c r="H20" i="1"/>
  <c r="K20" i="1" s="1"/>
  <c r="J112" i="1"/>
  <c r="I134" i="1"/>
  <c r="F30" i="1"/>
  <c r="F59" i="1"/>
  <c r="H66" i="1"/>
  <c r="K66" i="1" s="1"/>
  <c r="H97" i="1"/>
  <c r="K97" i="1" s="1"/>
  <c r="H125" i="1"/>
  <c r="K125" i="1" s="1"/>
  <c r="F134" i="1"/>
  <c r="H104" i="1"/>
  <c r="K104" i="1" s="1"/>
  <c r="H113" i="1"/>
  <c r="K113" i="1" s="1"/>
  <c r="I110" i="1"/>
  <c r="J205" i="1"/>
  <c r="H34" i="1"/>
  <c r="K34" i="1" s="1"/>
  <c r="I76" i="1"/>
  <c r="F110" i="1"/>
  <c r="H26" i="1"/>
  <c r="K26" i="1" s="1"/>
  <c r="H49" i="1"/>
  <c r="K49" i="1" s="1"/>
  <c r="H115" i="1"/>
  <c r="K115" i="1" s="1"/>
  <c r="G158" i="1"/>
  <c r="J171" i="1"/>
  <c r="F258" i="1"/>
  <c r="G117" i="1"/>
  <c r="G209" i="1"/>
  <c r="G236" i="1"/>
  <c r="H64" i="1"/>
  <c r="K64" i="1" s="1"/>
  <c r="J128" i="1"/>
  <c r="J127" i="1" s="1"/>
  <c r="J164" i="1"/>
  <c r="H188" i="1"/>
  <c r="K188" i="1" s="1"/>
  <c r="H263" i="1"/>
  <c r="H262" i="1" s="1"/>
  <c r="H17" i="1"/>
  <c r="K17" i="1" s="1"/>
  <c r="G76" i="1"/>
  <c r="J196" i="1"/>
  <c r="J232" i="1"/>
  <c r="H268" i="1"/>
  <c r="H267" i="1" s="1"/>
  <c r="H150" i="1"/>
  <c r="J165" i="1"/>
  <c r="J190" i="1"/>
  <c r="H177" i="1"/>
  <c r="K177" i="1" s="1"/>
  <c r="J214" i="1"/>
  <c r="J18" i="1"/>
  <c r="J17" i="1" s="1"/>
  <c r="J75" i="1"/>
  <c r="J74" i="1" s="1"/>
  <c r="H89" i="1"/>
  <c r="K89" i="1" s="1"/>
  <c r="G110" i="1"/>
  <c r="J169" i="1"/>
  <c r="J265" i="1"/>
  <c r="J264" i="1" s="1"/>
  <c r="J263" i="1" s="1"/>
  <c r="J262" i="1" s="1"/>
  <c r="J101" i="1"/>
  <c r="J100" i="1" s="1"/>
  <c r="J162" i="1"/>
  <c r="J161" i="1" s="1"/>
  <c r="H166" i="1"/>
  <c r="K166" i="1" s="1"/>
  <c r="J198" i="1"/>
  <c r="H52" i="1"/>
  <c r="H51" i="1" s="1"/>
  <c r="K51" i="1" s="1"/>
  <c r="J187" i="1"/>
  <c r="J186" i="1" s="1"/>
  <c r="J270" i="1"/>
  <c r="J269" i="1" s="1"/>
  <c r="J268" i="1" s="1"/>
  <c r="J267" i="1" s="1"/>
  <c r="H147" i="1"/>
  <c r="K147" i="1" s="1"/>
  <c r="H175" i="1"/>
  <c r="J33" i="1"/>
  <c r="H100" i="1"/>
  <c r="J109" i="1"/>
  <c r="J107" i="1" s="1"/>
  <c r="J106" i="1" s="1"/>
  <c r="J116" i="1"/>
  <c r="J115" i="1" s="1"/>
  <c r="J126" i="1"/>
  <c r="J125" i="1" s="1"/>
  <c r="J170" i="1"/>
  <c r="I209" i="1"/>
  <c r="G216" i="1"/>
  <c r="J257" i="1"/>
  <c r="J256" i="1" s="1"/>
  <c r="H107" i="1"/>
  <c r="H106" i="1" s="1"/>
  <c r="K106" i="1" s="1"/>
  <c r="J189" i="1"/>
  <c r="F209" i="1"/>
  <c r="J227" i="1"/>
  <c r="J226" i="1" s="1"/>
  <c r="J253" i="1"/>
  <c r="J252" i="1" s="1"/>
  <c r="H258" i="1"/>
  <c r="K258" i="1" s="1"/>
  <c r="H15" i="1"/>
  <c r="H14" i="1" s="1"/>
  <c r="J29" i="1"/>
  <c r="J28" i="1" s="1"/>
  <c r="J35" i="1"/>
  <c r="I38" i="1"/>
  <c r="J79" i="1"/>
  <c r="J77" i="1" s="1"/>
  <c r="J76" i="1" s="1"/>
  <c r="F117" i="1"/>
  <c r="H141" i="1"/>
  <c r="K141" i="1" s="1"/>
  <c r="J153" i="1"/>
  <c r="J152" i="1" s="1"/>
  <c r="J27" i="1"/>
  <c r="J26" i="1" s="1"/>
  <c r="J53" i="1"/>
  <c r="J52" i="1" s="1"/>
  <c r="J51" i="1" s="1"/>
  <c r="J114" i="1"/>
  <c r="J113" i="1" s="1"/>
  <c r="H127" i="1"/>
  <c r="K127" i="1" s="1"/>
  <c r="J130" i="1"/>
  <c r="J176" i="1"/>
  <c r="J175" i="1" s="1"/>
  <c r="J174" i="1" s="1"/>
  <c r="J199" i="1"/>
  <c r="J233" i="1"/>
  <c r="J255" i="1"/>
  <c r="J254" i="1" s="1"/>
  <c r="J62" i="1"/>
  <c r="H74" i="1"/>
  <c r="K74" i="1" s="1"/>
  <c r="H77" i="1"/>
  <c r="K77" i="1" s="1"/>
  <c r="H118" i="1"/>
  <c r="K118" i="1" s="1"/>
  <c r="J124" i="1"/>
  <c r="J151" i="1"/>
  <c r="J150" i="1" s="1"/>
  <c r="J173" i="1"/>
  <c r="J172" i="1" s="1"/>
  <c r="J245" i="1"/>
  <c r="J244" i="1" s="1"/>
  <c r="J243" i="1" s="1"/>
  <c r="H12" i="1"/>
  <c r="J12" i="1" s="1"/>
  <c r="J42" i="1"/>
  <c r="J103" i="1"/>
  <c r="J102" i="1" s="1"/>
  <c r="J105" i="1"/>
  <c r="J104" i="1" s="1"/>
  <c r="J260" i="1"/>
  <c r="J259" i="1" s="1"/>
  <c r="J258" i="1" s="1"/>
  <c r="H197" i="1"/>
  <c r="K197" i="1" s="1"/>
  <c r="J22" i="1"/>
  <c r="G59" i="1"/>
  <c r="F216" i="1"/>
  <c r="F225" i="1"/>
  <c r="F224" i="1" s="1"/>
  <c r="G31" i="1"/>
  <c r="G30" i="1" s="1"/>
  <c r="J45" i="1"/>
  <c r="J48" i="1"/>
  <c r="G55" i="1"/>
  <c r="G54" i="1" s="1"/>
  <c r="H72" i="1"/>
  <c r="K72" i="1" s="1"/>
  <c r="H93" i="1"/>
  <c r="K93" i="1" s="1"/>
  <c r="J16" i="1"/>
  <c r="J15" i="1" s="1"/>
  <c r="I19" i="1"/>
  <c r="G23" i="1"/>
  <c r="G19" i="1" s="1"/>
  <c r="G8" i="1" s="1"/>
  <c r="J40" i="1"/>
  <c r="J39" i="1" s="1"/>
  <c r="H55" i="1"/>
  <c r="H54" i="1" s="1"/>
  <c r="K54" i="1" s="1"/>
  <c r="J78" i="1"/>
  <c r="H31" i="1"/>
  <c r="K31" i="1" s="1"/>
  <c r="J32" i="1"/>
  <c r="J24" i="1"/>
  <c r="H23" i="1"/>
  <c r="K23" i="1" s="1"/>
  <c r="J47" i="1"/>
  <c r="J25" i="1"/>
  <c r="J11" i="1"/>
  <c r="J10" i="1" s="1"/>
  <c r="G41" i="1"/>
  <c r="G38" i="1" s="1"/>
  <c r="H41" i="1"/>
  <c r="J43" i="1"/>
  <c r="I59" i="1"/>
  <c r="J21" i="1"/>
  <c r="J37" i="1"/>
  <c r="I10" i="1"/>
  <c r="K10" i="1" s="1"/>
  <c r="J13" i="1"/>
  <c r="J56" i="1"/>
  <c r="J55" i="1" s="1"/>
  <c r="J54" i="1" s="1"/>
  <c r="J121" i="1"/>
  <c r="J120" i="1" s="1"/>
  <c r="H120" i="1"/>
  <c r="K120" i="1" s="1"/>
  <c r="J61" i="1"/>
  <c r="H60" i="1"/>
  <c r="K60" i="1" s="1"/>
  <c r="I117" i="1"/>
  <c r="J65" i="1"/>
  <c r="J64" i="1" s="1"/>
  <c r="J69" i="1"/>
  <c r="J68" i="1" s="1"/>
  <c r="J73" i="1"/>
  <c r="J72" i="1" s="1"/>
  <c r="H91" i="1"/>
  <c r="K91" i="1" s="1"/>
  <c r="J92" i="1"/>
  <c r="J91" i="1" s="1"/>
  <c r="J123" i="1"/>
  <c r="J122" i="1" s="1"/>
  <c r="H81" i="1"/>
  <c r="K81" i="1" s="1"/>
  <c r="H129" i="1"/>
  <c r="K129" i="1" s="1"/>
  <c r="J131" i="1"/>
  <c r="J195" i="1"/>
  <c r="F76" i="1"/>
  <c r="H87" i="1"/>
  <c r="J88" i="1"/>
  <c r="J87" i="1" s="1"/>
  <c r="H95" i="1"/>
  <c r="K95" i="1" s="1"/>
  <c r="J96" i="1"/>
  <c r="J95" i="1" s="1"/>
  <c r="H122" i="1"/>
  <c r="K122" i="1" s="1"/>
  <c r="H156" i="1"/>
  <c r="K156" i="1" s="1"/>
  <c r="J157" i="1"/>
  <c r="J156" i="1" s="1"/>
  <c r="H184" i="1"/>
  <c r="K184" i="1" s="1"/>
  <c r="J185" i="1"/>
  <c r="J184" i="1" s="1"/>
  <c r="H143" i="1"/>
  <c r="K143" i="1" s="1"/>
  <c r="J144" i="1"/>
  <c r="J143" i="1" s="1"/>
  <c r="J155" i="1"/>
  <c r="J154" i="1" s="1"/>
  <c r="H154" i="1"/>
  <c r="K154" i="1" s="1"/>
  <c r="I159" i="1"/>
  <c r="K159" i="1" s="1"/>
  <c r="J160" i="1"/>
  <c r="J159" i="1" s="1"/>
  <c r="H135" i="1"/>
  <c r="K135" i="1" s="1"/>
  <c r="J136" i="1"/>
  <c r="J135" i="1" s="1"/>
  <c r="H145" i="1"/>
  <c r="K145" i="1" s="1"/>
  <c r="J146" i="1"/>
  <c r="J145" i="1" s="1"/>
  <c r="J183" i="1"/>
  <c r="J182" i="1" s="1"/>
  <c r="H182" i="1"/>
  <c r="K182" i="1" s="1"/>
  <c r="H220" i="1"/>
  <c r="K220" i="1" s="1"/>
  <c r="H139" i="1"/>
  <c r="K139" i="1" s="1"/>
  <c r="J140" i="1"/>
  <c r="J139" i="1" s="1"/>
  <c r="H210" i="1"/>
  <c r="K210" i="1" s="1"/>
  <c r="J219" i="1"/>
  <c r="J218" i="1" s="1"/>
  <c r="J217" i="1" s="1"/>
  <c r="H218" i="1"/>
  <c r="H217" i="1" s="1"/>
  <c r="K206" i="1"/>
  <c r="J207" i="1"/>
  <c r="J231" i="1"/>
  <c r="H230" i="1"/>
  <c r="K230" i="1" s="1"/>
  <c r="H228" i="1"/>
  <c r="K228" i="1" s="1"/>
  <c r="J229" i="1"/>
  <c r="J228" i="1" s="1"/>
  <c r="J213" i="1"/>
  <c r="H237" i="1"/>
  <c r="J238" i="1"/>
  <c r="J237" i="1" s="1"/>
  <c r="F158" i="1"/>
  <c r="H163" i="1"/>
  <c r="K163" i="1" s="1"/>
  <c r="J181" i="1"/>
  <c r="J180" i="1" s="1"/>
  <c r="H212" i="1"/>
  <c r="K212" i="1" s="1"/>
  <c r="H193" i="1"/>
  <c r="K193" i="1" s="1"/>
  <c r="J194" i="1"/>
  <c r="J222" i="1"/>
  <c r="J221" i="1" s="1"/>
  <c r="J220" i="1" s="1"/>
  <c r="I225" i="1"/>
  <c r="J235" i="1"/>
  <c r="J234" i="1" s="1"/>
  <c r="H234" i="1"/>
  <c r="K234" i="1" s="1"/>
  <c r="I217" i="1"/>
  <c r="H254" i="1"/>
  <c r="K254" i="1" s="1"/>
  <c r="H203" i="1"/>
  <c r="K203" i="1" s="1"/>
  <c r="J242" i="1"/>
  <c r="J241" i="1" s="1"/>
  <c r="I262" i="1"/>
  <c r="I236" i="1"/>
  <c r="H250" i="1"/>
  <c r="I267" i="1"/>
  <c r="G133" i="1" l="1"/>
  <c r="K201" i="1"/>
  <c r="H200" i="1"/>
  <c r="K200" i="1" s="1"/>
  <c r="K250" i="1"/>
  <c r="H249" i="1"/>
  <c r="K249" i="1" s="1"/>
  <c r="F133" i="1"/>
  <c r="K100" i="1"/>
  <c r="H99" i="1"/>
  <c r="K175" i="1"/>
  <c r="H174" i="1"/>
  <c r="K150" i="1"/>
  <c r="H149" i="1"/>
  <c r="K149" i="1" s="1"/>
  <c r="K87" i="1"/>
  <c r="H86" i="1"/>
  <c r="H179" i="1"/>
  <c r="I224" i="1"/>
  <c r="H9" i="1"/>
  <c r="H236" i="1"/>
  <c r="K236" i="1" s="1"/>
  <c r="K267" i="1"/>
  <c r="K217" i="1"/>
  <c r="J111" i="1"/>
  <c r="J110" i="1" s="1"/>
  <c r="H38" i="1"/>
  <c r="K38" i="1" s="1"/>
  <c r="J9" i="1"/>
  <c r="K12" i="1"/>
  <c r="K107" i="1"/>
  <c r="K14" i="1"/>
  <c r="K262" i="1"/>
  <c r="K52" i="1"/>
  <c r="K55" i="1"/>
  <c r="K237" i="1"/>
  <c r="J163" i="1"/>
  <c r="K41" i="1"/>
  <c r="K263" i="1"/>
  <c r="K15" i="1"/>
  <c r="K218" i="1"/>
  <c r="J203" i="1"/>
  <c r="J200" i="1" s="1"/>
  <c r="K268" i="1"/>
  <c r="J188" i="1"/>
  <c r="J197" i="1"/>
  <c r="F58" i="1"/>
  <c r="J230" i="1"/>
  <c r="J225" i="1" s="1"/>
  <c r="K99" i="1"/>
  <c r="J41" i="1"/>
  <c r="J38" i="1" s="1"/>
  <c r="H110" i="1"/>
  <c r="K110" i="1" s="1"/>
  <c r="J212" i="1"/>
  <c r="J209" i="1" s="1"/>
  <c r="J168" i="1"/>
  <c r="J23" i="1"/>
  <c r="K174" i="1"/>
  <c r="J20" i="1"/>
  <c r="J129" i="1"/>
  <c r="J117" i="1" s="1"/>
  <c r="H76" i="1"/>
  <c r="K76" i="1" s="1"/>
  <c r="H19" i="1"/>
  <c r="K19" i="1" s="1"/>
  <c r="J193" i="1"/>
  <c r="H216" i="1"/>
  <c r="H158" i="1"/>
  <c r="J60" i="1"/>
  <c r="J59" i="1" s="1"/>
  <c r="J31" i="1"/>
  <c r="G58" i="1"/>
  <c r="H117" i="1"/>
  <c r="K117" i="1" s="1"/>
  <c r="J34" i="1"/>
  <c r="J236" i="1"/>
  <c r="J216" i="1"/>
  <c r="I158" i="1"/>
  <c r="I133" i="1" s="1"/>
  <c r="I58" i="1"/>
  <c r="I216" i="1"/>
  <c r="K86" i="1"/>
  <c r="H209" i="1"/>
  <c r="K209" i="1" s="1"/>
  <c r="H134" i="1"/>
  <c r="H59" i="1"/>
  <c r="K59" i="1" s="1"/>
  <c r="J134" i="1"/>
  <c r="K179" i="1"/>
  <c r="H225" i="1"/>
  <c r="H30" i="1"/>
  <c r="K30" i="1" s="1"/>
  <c r="I9" i="1"/>
  <c r="H8" i="1" l="1"/>
  <c r="K134" i="1"/>
  <c r="H133" i="1"/>
  <c r="F6" i="1"/>
  <c r="K225" i="1"/>
  <c r="H224" i="1"/>
  <c r="J179" i="1"/>
  <c r="J19" i="1"/>
  <c r="J30" i="1"/>
  <c r="J158" i="1"/>
  <c r="J133" i="1" s="1"/>
  <c r="K9" i="1"/>
  <c r="K216" i="1"/>
  <c r="K158" i="1"/>
  <c r="H58" i="1"/>
  <c r="K58" i="1" s="1"/>
  <c r="J8" i="1"/>
  <c r="G6" i="1"/>
  <c r="I8" i="1"/>
  <c r="K224" i="1"/>
  <c r="J58" i="1"/>
  <c r="K133" i="1" l="1"/>
  <c r="I6" i="1"/>
  <c r="K8" i="1"/>
  <c r="J6" i="1"/>
  <c r="H6" i="1"/>
  <c r="K6" i="1" l="1"/>
</calcChain>
</file>

<file path=xl/sharedStrings.xml><?xml version="1.0" encoding="utf-8"?>
<sst xmlns="http://schemas.openxmlformats.org/spreadsheetml/2006/main" count="274" uniqueCount="232">
  <si>
    <t>CAPITULO</t>
  </si>
  <si>
    <t>CONCEPTO</t>
  </si>
  <si>
    <t>PARTIDA</t>
  </si>
  <si>
    <t>PROYECTO PRESUPUESTAL 2023</t>
  </si>
  <si>
    <t>DEVENGADO</t>
  </si>
  <si>
    <t>Proyecto 2023 Vs. Presupuesto Inicial 2022</t>
  </si>
  <si>
    <t>GENERICA</t>
  </si>
  <si>
    <t>ESPECIFICA</t>
  </si>
  <si>
    <t>Descripción</t>
  </si>
  <si>
    <t>Al mes de octubre de 2022</t>
  </si>
  <si>
    <t>Proyectado noviembre-diciembre 2022</t>
  </si>
  <si>
    <t>Proyectado al Cierre 2022</t>
  </si>
  <si>
    <t>Cantidad</t>
  </si>
  <si>
    <t>%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</si>
  <si>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</si>
  <si>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</si>
  <si>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</si>
  <si>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</si>
  <si>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</si>
  <si>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</si>
  <si>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</si>
  <si>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</si>
  <si>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12100 Honorarios asimilables a salarios</t>
  </si>
  <si>
    <t>Honorarios asimilables a salarios</t>
  </si>
  <si>
    <t>Sueldos base al personal eventual</t>
  </si>
  <si>
    <t>Sueldo tabular personal eventual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</si>
  <si>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</si>
  <si>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</si>
  <si>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</si>
  <si>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</si>
  <si>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</si>
  <si>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</si>
  <si>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</si>
  <si>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</si>
  <si>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</si>
  <si>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</si>
  <si>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</si>
  <si>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</si>
  <si>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</si>
  <si>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</si>
  <si>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</si>
  <si>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</si>
  <si>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</si>
  <si>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 xml:space="preserve">Seguro Gastos médicos mayores Magistrados, Jueces y Consejeros </t>
  </si>
  <si>
    <t>Otras prestaciones sociales y económicas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</si>
  <si>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</si>
  <si>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</si>
  <si>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</si>
  <si>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</si>
  <si>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</si>
  <si>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</si>
  <si>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</si>
  <si>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</si>
  <si>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</si>
  <si>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</si>
  <si>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Gastos médicos menores Magistrados, Jueces y Consejeros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</si>
  <si>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</si>
  <si>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</si>
  <si>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</si>
  <si>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</si>
  <si>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</si>
  <si>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</si>
  <si>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</si>
  <si>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</si>
  <si>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</si>
  <si>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</si>
  <si>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</si>
  <si>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Otros equipos menores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</si>
  <si>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</si>
  <si>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</si>
  <si>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</si>
  <si>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</si>
  <si>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</si>
  <si>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</si>
  <si>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</si>
  <si>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</si>
  <si>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</si>
  <si>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</si>
  <si>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</si>
  <si>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</si>
  <si>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</si>
  <si>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</si>
  <si>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</si>
  <si>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</si>
  <si>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Materias primas y materiales de produccion y comercializacion</t>
  </si>
  <si>
    <t>Insumos textiles adquiridos como materia prima</t>
  </si>
  <si>
    <t>Materiales y artículos de construcción y de reparación</t>
  </si>
  <si>
    <t>Cemento y productos de concreto</t>
  </si>
  <si>
    <t>Cal, yeso y productos de yeso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</si>
  <si>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</si>
  <si>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</si>
  <si>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</si>
  <si>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</si>
  <si>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</si>
  <si>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</si>
  <si>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</si>
  <si>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</si>
  <si>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</si>
  <si>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</si>
  <si>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</si>
  <si>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</si>
  <si>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</si>
  <si>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</si>
  <si>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</si>
  <si>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</si>
  <si>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</si>
  <si>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</si>
  <si>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</si>
  <si>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</si>
  <si>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</si>
  <si>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</si>
  <si>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</si>
  <si>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</si>
  <si>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</si>
  <si>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</si>
  <si>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</si>
  <si>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</si>
  <si>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</si>
  <si>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</si>
  <si>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</si>
  <si>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</si>
  <si>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</si>
  <si>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</si>
  <si>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</si>
  <si>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</si>
  <si>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</si>
  <si>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</si>
  <si>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</si>
  <si>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</si>
  <si>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</si>
  <si>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</si>
  <si>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</si>
  <si>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</si>
  <si>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</si>
  <si>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</si>
  <si>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</si>
  <si>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</si>
  <si>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</si>
  <si>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</si>
  <si>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</si>
  <si>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</si>
  <si>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</si>
  <si>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</si>
  <si>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</si>
  <si>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</si>
  <si>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</si>
  <si>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administrativa y procesos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</si>
  <si>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</si>
  <si>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</si>
  <si>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</si>
  <si>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</si>
  <si>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</si>
  <si>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</si>
  <si>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</si>
  <si>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</si>
  <si>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</si>
  <si>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</si>
  <si>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</si>
  <si>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</si>
  <si>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</si>
  <si>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</si>
  <si>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</si>
  <si>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</si>
  <si>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</si>
  <si>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</si>
  <si>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</si>
  <si>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</si>
  <si>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</si>
  <si>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</si>
  <si>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</si>
  <si>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</si>
  <si>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</si>
  <si>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</si>
  <si>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</si>
  <si>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</si>
  <si>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</si>
  <si>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</si>
  <si>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</si>
  <si>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</si>
  <si>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traslado y viáticos</t>
  </si>
  <si>
    <t>Pasajes aéreos</t>
  </si>
  <si>
    <t>Viáticos en el país</t>
  </si>
  <si>
    <t>Hospedaje en el país</t>
  </si>
  <si>
    <t>Otros servicios de traslado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</si>
  <si>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</si>
  <si>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</si>
  <si>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</si>
  <si>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</si>
  <si>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</si>
  <si>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</si>
  <si>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TRANSFERENCIAS, ASIGNACIONES, SUBSIDIOS Y OTRAS AYUDAS</t>
  </si>
  <si>
    <t>Transferencias internas y asignaciones al sector público</t>
  </si>
  <si>
    <t>Tansferencias internas otorgadas a entidades para estatales no empresariales y no financieras</t>
  </si>
  <si>
    <t>Transferecias a entidades estatales no empresariales y no financieras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</si>
  <si>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</si>
  <si>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</si>
  <si>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</si>
  <si>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</si>
  <si>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</si>
  <si>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</si>
  <si>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51200 Muebles, excepto de oficina y estanteria</t>
  </si>
  <si>
    <t>Muebles, excepto de oficina y estanteria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</si>
  <si>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</si>
  <si>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</si>
  <si>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</si>
  <si>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</si>
  <si>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</si>
  <si>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</si>
  <si>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</si>
  <si>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</si>
  <si>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52900 Otro mobiliario y equipo educacional y recreativo</t>
  </si>
  <si>
    <t>Otro mobiliario y equipo educacional y recreativo</t>
  </si>
  <si>
    <t>Vehículos y equipo terrestre</t>
  </si>
  <si>
    <t>Equipo de defensa y seguridad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</si>
  <si>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</si>
  <si>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</si>
  <si>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</si>
  <si>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</si>
  <si>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</si>
  <si>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</si>
  <si>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Activos intangibles</t>
  </si>
  <si>
    <t>Licencias informáticas e intelectuales</t>
  </si>
  <si>
    <t>INVERSION PÚBLICA</t>
  </si>
  <si>
    <t>Obra pública en bienes propios</t>
  </si>
  <si>
    <t>Trabajos de acabados en edificaciones y otros trabajos especializados</t>
  </si>
  <si>
    <t>Acabados y otros trabajos especializados en bienes propios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</si>
  <si>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</si>
  <si>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</si>
  <si>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</si>
  <si>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</si>
  <si>
    <t>EJERCICIO PRESUPUESTAL 2022</t>
  </si>
  <si>
    <t>CUADRO COMPARATIVO: PROYECTO DE PRESUPUESTO DEVENGADO 2023 Vs. PRESUPUESTO AUTORIZADO PROYECTADO DEVENGADO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</si>
</sst>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_ ;[Red]\-0\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ont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/>
    <xf numFmtId="165" fontId="4" fillId="0" borderId="4" xfId="0" applyNumberFormat="1" applyFont="1" applyBorder="1" applyAlignment="1" applyProtection="1">
      <alignment horizontal="center" vertical="top"/>
      <protection locked="0"/>
    </xf>
    <xf numFmtId="165" fontId="4" fillId="0" borderId="5" xfId="0" applyNumberFormat="1" applyFont="1" applyBorder="1" applyAlignment="1" applyProtection="1">
      <alignment horizontal="left" vertical="top"/>
      <protection locked="0"/>
    </xf>
    <xf numFmtId="40" fontId="4" fillId="0" borderId="6" xfId="0" applyNumberFormat="1" applyFont="1" applyBorder="1" applyAlignment="1" applyProtection="1">
      <alignment vertical="top"/>
      <protection locked="0"/>
    </xf>
    <xf numFmtId="40" fontId="3" fillId="5" borderId="7" xfId="0" applyNumberFormat="1" applyFont="1" applyFill="1" applyBorder="1" applyAlignment="1" applyProtection="1">
      <alignment vertical="top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/>
    <xf numFmtId="0" fontId="3" fillId="5" borderId="10" xfId="0" applyFont="1" applyFill="1" applyBorder="1" applyAlignment="1"/>
    <xf numFmtId="0" fontId="3" fillId="5" borderId="11" xfId="0" applyFont="1" applyFill="1" applyBorder="1" applyAlignment="1">
      <alignment vertical="top"/>
    </xf>
    <xf numFmtId="0" fontId="4" fillId="0" borderId="5" xfId="0" applyFont="1" applyFill="1" applyBorder="1" applyAlignment="1"/>
    <xf numFmtId="0" fontId="4" fillId="0" borderId="12" xfId="0" applyFont="1" applyFill="1" applyBorder="1" applyAlignment="1"/>
    <xf numFmtId="165" fontId="4" fillId="0" borderId="12" xfId="0" applyNumberFormat="1" applyFont="1" applyFill="1" applyBorder="1" applyAlignment="1" applyProtection="1">
      <alignment horizontal="center" vertical="top"/>
      <protection locked="0"/>
    </xf>
    <xf numFmtId="165" fontId="4" fillId="0" borderId="12" xfId="0" applyNumberFormat="1" applyFont="1" applyFill="1" applyBorder="1" applyAlignment="1" applyProtection="1">
      <alignment horizontal="left" vertical="top"/>
      <protection locked="0"/>
    </xf>
    <xf numFmtId="40" fontId="4" fillId="0" borderId="6" xfId="0" applyNumberFormat="1" applyFont="1" applyFill="1" applyBorder="1" applyAlignment="1" applyProtection="1">
      <alignment vertical="top"/>
      <protection locked="0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>
      <alignment vertical="top"/>
    </xf>
    <xf numFmtId="40" fontId="3" fillId="0" borderId="7" xfId="0" applyNumberFormat="1" applyFont="1" applyFill="1" applyBorder="1" applyAlignment="1" applyProtection="1">
      <alignment vertical="top"/>
    </xf>
    <xf numFmtId="0" fontId="4" fillId="0" borderId="8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/>
    <xf numFmtId="0" fontId="3" fillId="6" borderId="10" xfId="0" applyFont="1" applyFill="1" applyBorder="1" applyAlignment="1"/>
    <xf numFmtId="0" fontId="3" fillId="6" borderId="11" xfId="0" applyFont="1" applyFill="1" applyBorder="1" applyAlignment="1">
      <alignment vertical="top"/>
    </xf>
    <xf numFmtId="40" fontId="3" fillId="6" borderId="7" xfId="0" applyNumberFormat="1" applyFont="1" applyFill="1" applyBorder="1" applyAlignment="1" applyProtection="1">
      <alignment vertical="top"/>
      <protection locked="0"/>
    </xf>
    <xf numFmtId="0" fontId="4" fillId="0" borderId="13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9" xfId="0" applyFont="1" applyFill="1" applyBorder="1" applyAlignment="1"/>
    <xf numFmtId="0" fontId="4" fillId="5" borderId="11" xfId="0" applyFont="1" applyFill="1" applyBorder="1" applyAlignment="1">
      <alignment vertical="top"/>
    </xf>
    <xf numFmtId="40" fontId="4" fillId="5" borderId="7" xfId="0" applyNumberFormat="1" applyFont="1" applyFill="1" applyBorder="1" applyAlignment="1" applyProtection="1">
      <alignment vertical="top"/>
      <protection locked="0"/>
    </xf>
    <xf numFmtId="40" fontId="4" fillId="0" borderId="7" xfId="0" applyNumberFormat="1" applyFont="1" applyFill="1" applyBorder="1" applyAlignment="1" applyProtection="1">
      <alignment vertical="top"/>
      <protection locked="0"/>
    </xf>
    <xf numFmtId="0" fontId="4" fillId="0" borderId="13" xfId="0" applyFont="1" applyFill="1" applyBorder="1" applyAlignment="1"/>
    <xf numFmtId="165" fontId="4" fillId="0" borderId="13" xfId="0" applyNumberFormat="1" applyFont="1" applyBorder="1" applyAlignment="1" applyProtection="1">
      <alignment horizontal="right" vertical="top"/>
      <protection locked="0"/>
    </xf>
    <xf numFmtId="165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5" borderId="11" xfId="0" applyFont="1" applyFill="1" applyBorder="1" applyAlignment="1">
      <alignment vertical="top" wrapText="1"/>
    </xf>
    <xf numFmtId="0" fontId="3" fillId="6" borderId="11" xfId="0" applyFont="1" applyFill="1" applyBorder="1" applyAlignment="1">
      <alignment vertical="top" wrapText="1"/>
    </xf>
    <xf numFmtId="165" fontId="4" fillId="0" borderId="4" xfId="0" applyNumberFormat="1" applyFont="1" applyBorder="1" applyAlignment="1" applyProtection="1">
      <alignment horizontal="right" vertical="top"/>
      <protection locked="0"/>
    </xf>
    <xf numFmtId="165" fontId="4" fillId="0" borderId="5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>
      <alignment vertical="top" wrapText="1"/>
    </xf>
    <xf numFmtId="40" fontId="3" fillId="0" borderId="7" xfId="0" applyNumberFormat="1" applyFont="1" applyFill="1" applyBorder="1" applyAlignment="1" applyProtection="1">
      <alignment vertical="top"/>
      <protection locked="0"/>
    </xf>
    <xf numFmtId="165" fontId="4" fillId="0" borderId="9" xfId="0" applyNumberFormat="1" applyFont="1" applyBorder="1" applyAlignment="1" applyProtection="1">
      <alignment horizontal="right" vertical="top"/>
      <protection locked="0"/>
    </xf>
    <xf numFmtId="165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>
      <alignment horizontal="left"/>
    </xf>
    <xf numFmtId="165" fontId="4" fillId="0" borderId="10" xfId="0" applyNumberFormat="1" applyFont="1" applyBorder="1" applyAlignment="1" applyProtection="1">
      <alignment horizontal="right" vertical="top"/>
      <protection locked="0"/>
    </xf>
    <xf numFmtId="0" fontId="0" fillId="0" borderId="13" xfId="0" applyFont="1" applyFill="1" applyBorder="1" applyAlignment="1"/>
    <xf numFmtId="0" fontId="0" fillId="0" borderId="13" xfId="0" applyFont="1" applyFill="1" applyBorder="1" applyAlignment="1">
      <alignment horizontal="left"/>
    </xf>
    <xf numFmtId="165" fontId="0" fillId="0" borderId="13" xfId="0" applyNumberFormat="1" applyFont="1" applyBorder="1" applyAlignment="1" applyProtection="1">
      <alignment horizontal="right" vertical="top"/>
      <protection locked="0"/>
    </xf>
    <xf numFmtId="165" fontId="0" fillId="0" borderId="9" xfId="0" applyNumberFormat="1" applyFont="1" applyBorder="1" applyAlignment="1" applyProtection="1">
      <alignment horizontal="left" vertical="top" wrapText="1"/>
      <protection locked="0"/>
    </xf>
    <xf numFmtId="165" fontId="0" fillId="0" borderId="9" xfId="0" applyNumberFormat="1" applyFont="1" applyBorder="1" applyAlignment="1" applyProtection="1">
      <alignment horizontal="right" vertical="top"/>
      <protection locked="0"/>
    </xf>
    <xf numFmtId="165" fontId="0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>
      <alignment horizontal="left"/>
    </xf>
    <xf numFmtId="165" fontId="0" fillId="0" borderId="10" xfId="0" applyNumberFormat="1" applyFont="1" applyBorder="1" applyAlignment="1" applyProtection="1">
      <alignment horizontal="right" vertical="top"/>
      <protection locked="0"/>
    </xf>
    <xf numFmtId="165" fontId="4" fillId="0" borderId="9" xfId="0" applyNumberFormat="1" applyFont="1" applyBorder="1" applyAlignment="1" applyProtection="1">
      <alignment vertical="top" wrapText="1"/>
      <protection locked="0"/>
    </xf>
    <xf numFmtId="165" fontId="4" fillId="0" borderId="10" xfId="0" applyNumberFormat="1" applyFont="1" applyBorder="1" applyAlignment="1" applyProtection="1">
      <alignment vertical="top" wrapText="1"/>
      <protection locked="0"/>
    </xf>
    <xf numFmtId="0" fontId="0" fillId="0" borderId="9" xfId="0" applyFont="1" applyFill="1" applyBorder="1" applyAlignment="1"/>
    <xf numFmtId="0" fontId="0" fillId="0" borderId="10" xfId="0" applyFont="1" applyFill="1" applyBorder="1" applyAlignment="1">
      <alignment horizontal="left"/>
    </xf>
    <xf numFmtId="0" fontId="4" fillId="0" borderId="9" xfId="0" applyFont="1" applyFill="1" applyBorder="1" applyAlignment="1"/>
    <xf numFmtId="0" fontId="4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/>
    <xf numFmtId="0" fontId="4" fillId="0" borderId="15" xfId="0" applyFont="1" applyFill="1" applyBorder="1" applyAlignment="1">
      <alignment horizontal="left"/>
    </xf>
    <xf numFmtId="165" fontId="4" fillId="0" borderId="15" xfId="0" applyNumberFormat="1" applyFont="1" applyBorder="1" applyAlignment="1" applyProtection="1">
      <alignment horizontal="right" vertical="top"/>
      <protection locked="0"/>
    </xf>
    <xf numFmtId="165" fontId="4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/>
    <xf numFmtId="0" fontId="4" fillId="0" borderId="18" xfId="0" applyFont="1" applyFill="1" applyBorder="1" applyAlignment="1">
      <alignment horizontal="left"/>
    </xf>
    <xf numFmtId="165" fontId="4" fillId="0" borderId="18" xfId="0" applyNumberFormat="1" applyFont="1" applyBorder="1" applyAlignment="1" applyProtection="1">
      <alignment horizontal="right" vertical="top"/>
      <protection locked="0"/>
    </xf>
    <xf numFmtId="165" fontId="4" fillId="0" borderId="18" xfId="0" applyNumberFormat="1" applyFont="1" applyBorder="1" applyAlignment="1" applyProtection="1">
      <alignment horizontal="left" vertical="top" wrapText="1"/>
      <protection locked="0"/>
    </xf>
    <xf numFmtId="40" fontId="4" fillId="0" borderId="19" xfId="0" applyNumberFormat="1" applyFont="1" applyFill="1" applyBorder="1" applyAlignment="1" applyProtection="1">
      <alignment vertical="top"/>
      <protection locked="0"/>
    </xf>
    <xf numFmtId="40" fontId="4" fillId="0" borderId="20" xfId="0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top" wrapText="1"/>
    </xf>
    <xf numFmtId="40" fontId="4" fillId="0" borderId="0" xfId="0" applyNumberFormat="1" applyFont="1" applyFill="1" applyBorder="1" applyAlignment="1" applyProtection="1">
      <alignment vertical="top"/>
      <protection locked="0"/>
    </xf>
    <xf numFmtId="40" fontId="0" fillId="0" borderId="0" xfId="0" applyNumberFormat="1" applyFont="1" applyBorder="1"/>
    <xf numFmtId="164" fontId="0" fillId="0" borderId="0" xfId="0" applyNumberFormat="1" applyFont="1" applyBorder="1"/>
    <xf numFmtId="0" fontId="2" fillId="0" borderId="0" xfId="0" applyFont="1" applyBorder="1" applyAlignment="1"/>
    <xf numFmtId="40" fontId="4" fillId="0" borderId="26" xfId="0" applyNumberFormat="1" applyFont="1" applyBorder="1" applyAlignment="1" applyProtection="1">
      <alignment vertical="top"/>
      <protection locked="0"/>
    </xf>
    <xf numFmtId="40" fontId="3" fillId="5" borderId="27" xfId="0" applyNumberFormat="1" applyFont="1" applyFill="1" applyBorder="1" applyAlignment="1" applyProtection="1">
      <alignment vertical="top"/>
    </xf>
    <xf numFmtId="40" fontId="4" fillId="0" borderId="26" xfId="0" applyNumberFormat="1" applyFont="1" applyFill="1" applyBorder="1" applyAlignment="1" applyProtection="1">
      <alignment vertical="top"/>
      <protection locked="0"/>
    </xf>
    <xf numFmtId="40" fontId="3" fillId="0" borderId="27" xfId="0" applyNumberFormat="1" applyFont="1" applyFill="1" applyBorder="1" applyAlignment="1" applyProtection="1">
      <alignment vertical="top"/>
    </xf>
    <xf numFmtId="40" fontId="3" fillId="6" borderId="27" xfId="0" applyNumberFormat="1" applyFont="1" applyFill="1" applyBorder="1" applyAlignment="1" applyProtection="1">
      <alignment vertical="top"/>
      <protection locked="0"/>
    </xf>
    <xf numFmtId="40" fontId="4" fillId="5" borderId="27" xfId="0" applyNumberFormat="1" applyFont="1" applyFill="1" applyBorder="1" applyAlignment="1" applyProtection="1">
      <alignment vertical="top"/>
      <protection locked="0"/>
    </xf>
    <xf numFmtId="40" fontId="4" fillId="0" borderId="27" xfId="0" applyNumberFormat="1" applyFont="1" applyFill="1" applyBorder="1" applyAlignment="1" applyProtection="1">
      <alignment vertical="top"/>
      <protection locked="0"/>
    </xf>
    <xf numFmtId="40" fontId="3" fillId="0" borderId="27" xfId="0" applyNumberFormat="1" applyFont="1" applyFill="1" applyBorder="1" applyAlignment="1" applyProtection="1">
      <alignment vertical="top"/>
      <protection locked="0"/>
    </xf>
    <xf numFmtId="40" fontId="4" fillId="0" borderId="28" xfId="0" applyNumberFormat="1" applyFont="1" applyFill="1" applyBorder="1" applyAlignment="1" applyProtection="1">
      <alignment vertical="top"/>
      <protection locked="0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0" fontId="4" fillId="0" borderId="32" xfId="0" applyNumberFormat="1" applyFont="1" applyBorder="1" applyAlignment="1" applyProtection="1">
      <alignment vertical="top"/>
      <protection locked="0"/>
    </xf>
    <xf numFmtId="40" fontId="3" fillId="5" borderId="33" xfId="0" applyNumberFormat="1" applyFont="1" applyFill="1" applyBorder="1" applyAlignment="1" applyProtection="1">
      <alignment vertical="top"/>
    </xf>
    <xf numFmtId="40" fontId="4" fillId="0" borderId="32" xfId="0" applyNumberFormat="1" applyFont="1" applyFill="1" applyBorder="1" applyAlignment="1" applyProtection="1">
      <alignment vertical="top"/>
      <protection locked="0"/>
    </xf>
    <xf numFmtId="40" fontId="3" fillId="0" borderId="33" xfId="0" applyNumberFormat="1" applyFont="1" applyFill="1" applyBorder="1" applyAlignment="1" applyProtection="1">
      <alignment vertical="top"/>
    </xf>
    <xf numFmtId="40" fontId="3" fillId="6" borderId="33" xfId="0" applyNumberFormat="1" applyFont="1" applyFill="1" applyBorder="1" applyAlignment="1" applyProtection="1">
      <alignment vertical="top"/>
      <protection locked="0"/>
    </xf>
    <xf numFmtId="40" fontId="4" fillId="5" borderId="33" xfId="0" applyNumberFormat="1" applyFont="1" applyFill="1" applyBorder="1" applyAlignment="1" applyProtection="1">
      <alignment vertical="top"/>
      <protection locked="0"/>
    </xf>
    <xf numFmtId="40" fontId="4" fillId="0" borderId="33" xfId="0" applyNumberFormat="1" applyFont="1" applyFill="1" applyBorder="1" applyAlignment="1" applyProtection="1">
      <alignment vertical="top"/>
      <protection locked="0"/>
    </xf>
    <xf numFmtId="40" fontId="3" fillId="0" borderId="33" xfId="0" applyNumberFormat="1" applyFont="1" applyFill="1" applyBorder="1" applyAlignment="1" applyProtection="1">
      <alignment vertical="top"/>
      <protection locked="0"/>
    </xf>
    <xf numFmtId="40" fontId="4" fillId="0" borderId="34" xfId="0" applyNumberFormat="1" applyFont="1" applyFill="1" applyBorder="1" applyAlignment="1" applyProtection="1">
      <alignment vertical="top"/>
      <protection locked="0"/>
    </xf>
    <xf numFmtId="40" fontId="4" fillId="0" borderId="35" xfId="0" applyNumberFormat="1" applyFont="1" applyBorder="1" applyAlignment="1" applyProtection="1">
      <alignment vertical="top"/>
      <protection locked="0"/>
    </xf>
    <xf numFmtId="40" fontId="3" fillId="5" borderId="11" xfId="0" applyNumberFormat="1" applyFont="1" applyFill="1" applyBorder="1" applyAlignment="1" applyProtection="1">
      <alignment vertical="top"/>
    </xf>
    <xf numFmtId="40" fontId="4" fillId="0" borderId="35" xfId="0" applyNumberFormat="1" applyFont="1" applyFill="1" applyBorder="1" applyAlignment="1" applyProtection="1">
      <alignment vertical="top"/>
      <protection locked="0"/>
    </xf>
    <xf numFmtId="40" fontId="3" fillId="0" borderId="11" xfId="0" applyNumberFormat="1" applyFont="1" applyFill="1" applyBorder="1" applyAlignment="1" applyProtection="1">
      <alignment vertical="top"/>
    </xf>
    <xf numFmtId="40" fontId="3" fillId="6" borderId="11" xfId="0" applyNumberFormat="1" applyFont="1" applyFill="1" applyBorder="1" applyAlignment="1" applyProtection="1">
      <alignment vertical="top"/>
      <protection locked="0"/>
    </xf>
    <xf numFmtId="40" fontId="4" fillId="5" borderId="11" xfId="0" applyNumberFormat="1" applyFont="1" applyFill="1" applyBorder="1" applyAlignment="1" applyProtection="1">
      <alignment vertical="top"/>
      <protection locked="0"/>
    </xf>
    <xf numFmtId="40" fontId="4" fillId="0" borderId="11" xfId="0" applyNumberFormat="1" applyFont="1" applyFill="1" applyBorder="1" applyAlignment="1" applyProtection="1">
      <alignment vertical="top"/>
      <protection locked="0"/>
    </xf>
    <xf numFmtId="40" fontId="3" fillId="0" borderId="11" xfId="0" applyNumberFormat="1" applyFont="1" applyFill="1" applyBorder="1" applyAlignment="1" applyProtection="1">
      <alignment vertical="top"/>
      <protection locked="0"/>
    </xf>
    <xf numFmtId="40" fontId="4" fillId="0" borderId="2" xfId="0" applyNumberFormat="1" applyFont="1" applyBorder="1" applyAlignment="1" applyProtection="1">
      <alignment vertical="top"/>
      <protection locked="0"/>
    </xf>
    <xf numFmtId="40" fontId="3" fillId="5" borderId="36" xfId="0" applyNumberFormat="1" applyFont="1" applyFill="1" applyBorder="1" applyAlignment="1" applyProtection="1">
      <alignment vertical="top"/>
    </xf>
    <xf numFmtId="40" fontId="4" fillId="0" borderId="37" xfId="0" applyNumberFormat="1" applyFont="1" applyFill="1" applyBorder="1" applyAlignment="1" applyProtection="1">
      <alignment vertical="top"/>
      <protection locked="0"/>
    </xf>
    <xf numFmtId="40" fontId="3" fillId="0" borderId="36" xfId="0" applyNumberFormat="1" applyFont="1" applyFill="1" applyBorder="1" applyAlignment="1" applyProtection="1">
      <alignment vertical="top"/>
    </xf>
    <xf numFmtId="40" fontId="3" fillId="6" borderId="36" xfId="0" applyNumberFormat="1" applyFont="1" applyFill="1" applyBorder="1" applyAlignment="1" applyProtection="1">
      <alignment vertical="top"/>
      <protection locked="0"/>
    </xf>
    <xf numFmtId="40" fontId="4" fillId="5" borderId="36" xfId="0" applyNumberFormat="1" applyFont="1" applyFill="1" applyBorder="1" applyAlignment="1" applyProtection="1">
      <alignment vertical="top"/>
      <protection locked="0"/>
    </xf>
    <xf numFmtId="40" fontId="4" fillId="0" borderId="36" xfId="0" applyNumberFormat="1" applyFont="1" applyFill="1" applyBorder="1" applyAlignment="1" applyProtection="1">
      <alignment vertical="top"/>
      <protection locked="0"/>
    </xf>
    <xf numFmtId="40" fontId="3" fillId="0" borderId="36" xfId="0" applyNumberFormat="1" applyFont="1" applyFill="1" applyBorder="1" applyAlignment="1" applyProtection="1">
      <alignment vertical="top"/>
      <protection locked="0"/>
    </xf>
    <xf numFmtId="40" fontId="4" fillId="0" borderId="38" xfId="0" applyNumberFormat="1" applyFont="1" applyFill="1" applyBorder="1" applyAlignment="1" applyProtection="1">
      <alignment vertical="top"/>
      <protection locked="0"/>
    </xf>
    <xf numFmtId="0" fontId="4" fillId="0" borderId="30" xfId="0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Q273"/>
  <sheetViews>
    <sheetView tabSelected="1" zoomScaleNormal="100" workbookViewId="0">
      <selection activeCell="E47" sqref="E47"/>
    </sheetView>
  </sheetViews>
  <sheetFormatPr baseColWidth="10" defaultRowHeight="15" x14ac:dyDescent="0.25"/>
  <cols>
    <col min="1" max="1" width="10" style="1" customWidth="1"/>
    <col min="2" max="2" width="10.7109375" style="1" customWidth="1"/>
    <col min="3" max="3" width="10" style="1" customWidth="1"/>
    <col min="4" max="4" width="11.7109375" style="1" customWidth="1"/>
    <col min="5" max="5" width="27.7109375" style="1" customWidth="1"/>
    <col min="6" max="8" width="15.28515625" style="1" customWidth="1"/>
    <col min="9" max="9" width="16.140625" style="1" customWidth="1"/>
    <col min="10" max="10" width="18.28515625" style="1" customWidth="1"/>
    <col min="11" max="11" width="11.42578125" style="1" customWidth="1"/>
    <col min="12" max="12" width="11.42578125" style="1"/>
    <col min="13" max="14" width="13.7109375" style="1" bestFit="1" customWidth="1"/>
    <col min="15" max="16" width="15.28515625" style="1" bestFit="1" customWidth="1"/>
    <col min="17" max="17" width="13.7109375" style="1" bestFit="1" customWidth="1"/>
    <col min="18" max="16384" width="11.42578125" style="1"/>
  </cols>
  <sheetData>
    <row r="1" spans="1:17" ht="15.75" thickBot="1" x14ac:dyDescent="0.3">
      <c r="A1" s="78" t="s">
        <v>231</v>
      </c>
      <c r="B1" s="78"/>
      <c r="C1" s="78"/>
      <c r="D1" s="78"/>
      <c r="E1" s="78"/>
      <c r="F1" s="78"/>
      <c r="G1" s="78"/>
      <c r="H1" s="78"/>
      <c r="I1" s="78"/>
    </row>
    <row r="2" spans="1:17" x14ac:dyDescent="0.25">
      <c r="A2" s="124" t="s">
        <v>0</v>
      </c>
      <c r="B2" s="127" t="s">
        <v>1</v>
      </c>
      <c r="C2" s="127" t="s">
        <v>2</v>
      </c>
      <c r="D2" s="127"/>
      <c r="E2" s="127"/>
      <c r="F2" s="133" t="s">
        <v>230</v>
      </c>
      <c r="G2" s="133"/>
      <c r="H2" s="133"/>
      <c r="I2" s="130" t="s">
        <v>3</v>
      </c>
      <c r="J2" s="120" t="s">
        <v>4</v>
      </c>
      <c r="K2" s="121"/>
    </row>
    <row r="3" spans="1:17" ht="41.25" customHeight="1" x14ac:dyDescent="0.25">
      <c r="A3" s="125"/>
      <c r="B3" s="128"/>
      <c r="C3" s="128"/>
      <c r="D3" s="128"/>
      <c r="E3" s="128"/>
      <c r="F3" s="134"/>
      <c r="G3" s="134"/>
      <c r="H3" s="134"/>
      <c r="I3" s="131"/>
      <c r="J3" s="122" t="s">
        <v>5</v>
      </c>
      <c r="K3" s="123"/>
    </row>
    <row r="4" spans="1:17" ht="48" thickBot="1" x14ac:dyDescent="0.3">
      <c r="A4" s="126"/>
      <c r="B4" s="129"/>
      <c r="C4" s="117" t="s">
        <v>6</v>
      </c>
      <c r="D4" s="117" t="s">
        <v>7</v>
      </c>
      <c r="E4" s="88" t="s">
        <v>8</v>
      </c>
      <c r="F4" s="118" t="s">
        <v>9</v>
      </c>
      <c r="G4" s="118" t="s">
        <v>10</v>
      </c>
      <c r="H4" s="119" t="s">
        <v>11</v>
      </c>
      <c r="I4" s="132"/>
      <c r="J4" s="89" t="s">
        <v>12</v>
      </c>
      <c r="K4" s="90" t="s">
        <v>13</v>
      </c>
    </row>
    <row r="5" spans="1:17" x14ac:dyDescent="0.25">
      <c r="A5" s="2"/>
      <c r="B5" s="3"/>
      <c r="C5" s="3"/>
      <c r="D5" s="4"/>
      <c r="E5" s="5"/>
      <c r="F5" s="6"/>
      <c r="G5" s="6"/>
      <c r="H5" s="91"/>
      <c r="I5" s="108"/>
      <c r="J5" s="100"/>
      <c r="K5" s="79"/>
    </row>
    <row r="6" spans="1:17" x14ac:dyDescent="0.25">
      <c r="A6" s="8" t="s">
        <v>14</v>
      </c>
      <c r="B6" s="9"/>
      <c r="C6" s="10"/>
      <c r="D6" s="10"/>
      <c r="E6" s="11"/>
      <c r="F6" s="7">
        <f>SUM(F8,F58,F133,F216,F224,F262,F267)</f>
        <v>899390590.47000015</v>
      </c>
      <c r="G6" s="7">
        <f>SUM(G8,G58,G133,G216,G224,G262,G267)</f>
        <v>347541449.63</v>
      </c>
      <c r="H6" s="92">
        <f>SUM(H8,H58,H133,H216,H224,H262,H267)</f>
        <v>1246932040.0999999</v>
      </c>
      <c r="I6" s="109">
        <f>SUM(I8,I58,I133,I216,I224,I262,I267)</f>
        <v>1708803624.5999999</v>
      </c>
      <c r="J6" s="101">
        <f>SUM(J8,J58,J133,J216,J224,J262,J267)</f>
        <v>461609586.13999999</v>
      </c>
      <c r="K6" s="80">
        <f>(I6*100/H6)-100</f>
        <v>37.040638113923166</v>
      </c>
      <c r="M6" s="76"/>
      <c r="N6" s="76"/>
      <c r="O6" s="76"/>
      <c r="P6" s="76"/>
      <c r="Q6" s="76"/>
    </row>
    <row r="7" spans="1:17" ht="15.75" customHeight="1" x14ac:dyDescent="0.25">
      <c r="A7" s="2"/>
      <c r="B7" s="12"/>
      <c r="C7" s="13"/>
      <c r="D7" s="14"/>
      <c r="E7" s="15"/>
      <c r="F7" s="16"/>
      <c r="G7" s="16"/>
      <c r="H7" s="93"/>
      <c r="I7" s="110"/>
      <c r="J7" s="102"/>
      <c r="K7" s="81"/>
      <c r="M7" s="77"/>
      <c r="N7" s="77"/>
      <c r="O7" s="77"/>
      <c r="P7" s="77"/>
      <c r="Q7" s="77"/>
    </row>
    <row r="8" spans="1:17" x14ac:dyDescent="0.25">
      <c r="A8" s="17">
        <v>10000</v>
      </c>
      <c r="B8" s="18" t="s">
        <v>15</v>
      </c>
      <c r="C8" s="19"/>
      <c r="D8" s="19"/>
      <c r="E8" s="20"/>
      <c r="F8" s="21">
        <f>SUM(F9,F14,F19,F30,F38,F51,F54)</f>
        <v>816930223.85000014</v>
      </c>
      <c r="G8" s="21">
        <f>SUM(G9,G14,G19,G30,G38,G51,G54)</f>
        <v>301812025.30000007</v>
      </c>
      <c r="H8" s="94">
        <f>SUM(H9,H14,H19,H30,H38,H51,H54)</f>
        <v>1118742249.1499999</v>
      </c>
      <c r="I8" s="111">
        <f>SUM(I9,I14,I19,I30,I38,I51,I54)</f>
        <v>1353116702</v>
      </c>
      <c r="J8" s="103">
        <f>SUM(J9,J14,J19,J30,J38,J51,J54)</f>
        <v>234374452.84999999</v>
      </c>
      <c r="K8" s="82">
        <f t="shared" ref="K8:K62" si="0">(I8*100/H8)-100</f>
        <v>20.94981690626895</v>
      </c>
    </row>
    <row r="9" spans="1:17" x14ac:dyDescent="0.25">
      <c r="A9" s="22"/>
      <c r="B9" s="23">
        <v>11000</v>
      </c>
      <c r="C9" s="24" t="s">
        <v>16</v>
      </c>
      <c r="D9" s="25"/>
      <c r="E9" s="26"/>
      <c r="F9" s="27">
        <f t="shared" ref="F9" si="1">SUM(F10,F12)</f>
        <v>346503545.72000003</v>
      </c>
      <c r="G9" s="27">
        <f t="shared" ref="G9:H9" si="2">SUM(G10,G12)</f>
        <v>104575145.08000003</v>
      </c>
      <c r="H9" s="95">
        <f t="shared" si="2"/>
        <v>451078690.80000001</v>
      </c>
      <c r="I9" s="112">
        <f t="shared" ref="I9" si="3">SUM(I10,I12)</f>
        <v>590978252</v>
      </c>
      <c r="J9" s="104">
        <f t="shared" ref="J9" si="4">SUM(J10,J12)</f>
        <v>139899561.19999999</v>
      </c>
      <c r="K9" s="83">
        <f t="shared" si="0"/>
        <v>31.014446936494465</v>
      </c>
    </row>
    <row r="10" spans="1:17" x14ac:dyDescent="0.25">
      <c r="A10" s="22"/>
      <c r="B10" s="28"/>
      <c r="C10" s="29">
        <v>11100</v>
      </c>
      <c r="D10" s="30" t="s">
        <v>17</v>
      </c>
      <c r="E10" s="31"/>
      <c r="F10" s="32">
        <f t="shared" ref="F10:I10" si="5">SUM(F11)</f>
        <v>96322917.400000006</v>
      </c>
      <c r="G10" s="32">
        <f t="shared" si="5"/>
        <v>37806279.549999997</v>
      </c>
      <c r="H10" s="96">
        <f t="shared" si="5"/>
        <v>134129196.95</v>
      </c>
      <c r="I10" s="113">
        <f t="shared" si="5"/>
        <v>228477852</v>
      </c>
      <c r="J10" s="105">
        <f t="shared" ref="J10" si="6">SUM(J11)</f>
        <v>94348655.049999997</v>
      </c>
      <c r="K10" s="84">
        <f t="shared" si="0"/>
        <v>70.341623744434116</v>
      </c>
    </row>
    <row r="11" spans="1:17" x14ac:dyDescent="0.25">
      <c r="A11" s="22"/>
      <c r="B11" s="34"/>
      <c r="C11" s="28"/>
      <c r="D11" s="35">
        <v>11101</v>
      </c>
      <c r="E11" s="36" t="s">
        <v>18</v>
      </c>
      <c r="F11" s="33">
        <v>96322917.400000006</v>
      </c>
      <c r="G11" s="33">
        <v>37806279.549999997</v>
      </c>
      <c r="H11" s="97">
        <f>SUM(F11:G11)</f>
        <v>134129196.95</v>
      </c>
      <c r="I11" s="114">
        <f>227831530+646322</f>
        <v>228477852</v>
      </c>
      <c r="J11" s="106">
        <f>I11-H11</f>
        <v>94348655.049999997</v>
      </c>
      <c r="K11" s="85">
        <f t="shared" si="0"/>
        <v>70.341623744434116</v>
      </c>
    </row>
    <row r="12" spans="1:17" x14ac:dyDescent="0.25">
      <c r="A12" s="22"/>
      <c r="B12" s="28"/>
      <c r="C12" s="29">
        <v>11300</v>
      </c>
      <c r="D12" s="30" t="s">
        <v>19</v>
      </c>
      <c r="E12" s="37"/>
      <c r="F12" s="32">
        <f t="shared" ref="F12:H12" si="7">SUM(F13)</f>
        <v>250180628.31999999</v>
      </c>
      <c r="G12" s="32">
        <f t="shared" si="7"/>
        <v>66768865.530000031</v>
      </c>
      <c r="H12" s="96">
        <f t="shared" si="7"/>
        <v>316949493.85000002</v>
      </c>
      <c r="I12" s="113">
        <f t="shared" ref="I12" si="8">SUM(I13)</f>
        <v>362500400</v>
      </c>
      <c r="J12" s="105">
        <f>I12-H12</f>
        <v>45550906.149999976</v>
      </c>
      <c r="K12" s="84">
        <f t="shared" si="0"/>
        <v>14.371660795759922</v>
      </c>
    </row>
    <row r="13" spans="1:17" ht="30" x14ac:dyDescent="0.25">
      <c r="A13" s="22"/>
      <c r="B13" s="34"/>
      <c r="C13" s="28"/>
      <c r="D13" s="35">
        <v>11301</v>
      </c>
      <c r="E13" s="36" t="s">
        <v>20</v>
      </c>
      <c r="F13" s="33">
        <v>250180628.31999999</v>
      </c>
      <c r="G13" s="33">
        <v>66768865.530000031</v>
      </c>
      <c r="H13" s="97">
        <f>SUM(F13:G13)</f>
        <v>316949493.85000002</v>
      </c>
      <c r="I13" s="114">
        <v>362500400</v>
      </c>
      <c r="J13" s="106">
        <f>I13-H13</f>
        <v>45550906.149999976</v>
      </c>
      <c r="K13" s="85">
        <f t="shared" si="0"/>
        <v>14.371660795759922</v>
      </c>
    </row>
    <row r="14" spans="1:17" x14ac:dyDescent="0.25">
      <c r="A14" s="22"/>
      <c r="B14" s="23">
        <v>12000</v>
      </c>
      <c r="C14" s="24" t="s">
        <v>21</v>
      </c>
      <c r="D14" s="25"/>
      <c r="E14" s="38"/>
      <c r="F14" s="27">
        <f>SUM(F15,F17)</f>
        <v>2902449.72</v>
      </c>
      <c r="G14" s="27">
        <f t="shared" ref="G14:J14" si="9">SUM(G15,G17)</f>
        <v>1246696.2799999998</v>
      </c>
      <c r="H14" s="95">
        <f t="shared" si="9"/>
        <v>4149146</v>
      </c>
      <c r="I14" s="112">
        <f t="shared" si="9"/>
        <v>5360000</v>
      </c>
      <c r="J14" s="104">
        <f t="shared" si="9"/>
        <v>1210854</v>
      </c>
      <c r="K14" s="83">
        <f t="shared" si="0"/>
        <v>29.183210231695881</v>
      </c>
    </row>
    <row r="15" spans="1:17" x14ac:dyDescent="0.25">
      <c r="A15" s="22"/>
      <c r="B15" s="28"/>
      <c r="C15" s="29" t="s">
        <v>22</v>
      </c>
      <c r="D15" s="30"/>
      <c r="E15" s="37"/>
      <c r="F15" s="32">
        <f t="shared" ref="F15:I15" si="10">SUM(F16)</f>
        <v>0</v>
      </c>
      <c r="G15" s="32">
        <f t="shared" si="10"/>
        <v>190800</v>
      </c>
      <c r="H15" s="96">
        <f t="shared" si="10"/>
        <v>190800</v>
      </c>
      <c r="I15" s="113">
        <f t="shared" si="10"/>
        <v>1360000</v>
      </c>
      <c r="J15" s="105">
        <f t="shared" ref="J15" si="11">SUM(J16)</f>
        <v>1169200</v>
      </c>
      <c r="K15" s="84">
        <f t="shared" si="0"/>
        <v>612.78825995807131</v>
      </c>
    </row>
    <row r="16" spans="1:17" ht="30" x14ac:dyDescent="0.25">
      <c r="A16" s="22"/>
      <c r="B16" s="34"/>
      <c r="C16" s="28"/>
      <c r="D16" s="39">
        <v>12101</v>
      </c>
      <c r="E16" s="40" t="s">
        <v>23</v>
      </c>
      <c r="F16" s="33"/>
      <c r="G16" s="33">
        <v>190800</v>
      </c>
      <c r="H16" s="97">
        <f>SUM(F16:G16)</f>
        <v>190800</v>
      </c>
      <c r="I16" s="114">
        <v>1360000</v>
      </c>
      <c r="J16" s="106">
        <f>I16-H16</f>
        <v>1169200</v>
      </c>
      <c r="K16" s="85">
        <f t="shared" si="0"/>
        <v>612.78825995807131</v>
      </c>
    </row>
    <row r="17" spans="1:11" x14ac:dyDescent="0.25">
      <c r="A17" s="22"/>
      <c r="B17" s="28"/>
      <c r="C17" s="29">
        <v>12200</v>
      </c>
      <c r="D17" s="30" t="s">
        <v>24</v>
      </c>
      <c r="E17" s="37"/>
      <c r="F17" s="32">
        <f t="shared" ref="F17:H17" si="12">SUM(F18)</f>
        <v>2902449.72</v>
      </c>
      <c r="G17" s="32">
        <f t="shared" si="12"/>
        <v>1055896.2799999998</v>
      </c>
      <c r="H17" s="96">
        <f t="shared" si="12"/>
        <v>3958346</v>
      </c>
      <c r="I17" s="113">
        <f t="shared" ref="I17" si="13">SUM(I18)</f>
        <v>4000000</v>
      </c>
      <c r="J17" s="105">
        <f t="shared" ref="J17" si="14">SUM(J18)</f>
        <v>41654</v>
      </c>
      <c r="K17" s="84">
        <f t="shared" si="0"/>
        <v>1.0523082115610976</v>
      </c>
    </row>
    <row r="18" spans="1:11" ht="30" x14ac:dyDescent="0.25">
      <c r="A18" s="22"/>
      <c r="B18" s="34"/>
      <c r="C18" s="28"/>
      <c r="D18" s="39">
        <v>12201</v>
      </c>
      <c r="E18" s="40" t="s">
        <v>25</v>
      </c>
      <c r="F18" s="33">
        <v>2902449.72</v>
      </c>
      <c r="G18" s="33">
        <v>1055896.2799999998</v>
      </c>
      <c r="H18" s="97">
        <f>SUM(F18:G18)</f>
        <v>3958346</v>
      </c>
      <c r="I18" s="114">
        <v>4000000</v>
      </c>
      <c r="J18" s="106">
        <f>I18-H18</f>
        <v>41654</v>
      </c>
      <c r="K18" s="85">
        <f t="shared" si="0"/>
        <v>1.0523082115610976</v>
      </c>
    </row>
    <row r="19" spans="1:11" x14ac:dyDescent="0.25">
      <c r="A19" s="22"/>
      <c r="B19" s="23">
        <v>13000</v>
      </c>
      <c r="C19" s="24" t="s">
        <v>26</v>
      </c>
      <c r="D19" s="25"/>
      <c r="E19" s="38"/>
      <c r="F19" s="27">
        <f t="shared" ref="F19:I19" si="15">SUM(F20,F23,F26,F28)</f>
        <v>221844249.09999999</v>
      </c>
      <c r="G19" s="27">
        <f t="shared" si="15"/>
        <v>127943249.97999999</v>
      </c>
      <c r="H19" s="95">
        <f t="shared" si="15"/>
        <v>349787499.07999998</v>
      </c>
      <c r="I19" s="112">
        <f t="shared" si="15"/>
        <v>394832135</v>
      </c>
      <c r="J19" s="104">
        <f t="shared" ref="J19" si="16">SUM(J20,J23,J26,J28)</f>
        <v>45044635.920000017</v>
      </c>
      <c r="K19" s="83">
        <f t="shared" si="0"/>
        <v>12.877714623442799</v>
      </c>
    </row>
    <row r="20" spans="1:11" x14ac:dyDescent="0.25">
      <c r="A20" s="22"/>
      <c r="B20" s="28"/>
      <c r="C20" s="29">
        <v>13100</v>
      </c>
      <c r="D20" s="30" t="s">
        <v>27</v>
      </c>
      <c r="E20" s="37"/>
      <c r="F20" s="32">
        <f t="shared" ref="F20:I20" si="17">SUM(F21:F22)</f>
        <v>14471193.439999999</v>
      </c>
      <c r="G20" s="32">
        <f t="shared" si="17"/>
        <v>845662.18000000063</v>
      </c>
      <c r="H20" s="96">
        <f t="shared" si="17"/>
        <v>15316855.620000001</v>
      </c>
      <c r="I20" s="113">
        <f t="shared" si="17"/>
        <v>3225151</v>
      </c>
      <c r="J20" s="105">
        <f t="shared" ref="J20" si="18">SUM(J21:J22)</f>
        <v>-12091704.620000001</v>
      </c>
      <c r="K20" s="84">
        <f t="shared" si="0"/>
        <v>-78.943778801513574</v>
      </c>
    </row>
    <row r="21" spans="1:11" ht="30" x14ac:dyDescent="0.25">
      <c r="A21" s="22"/>
      <c r="B21" s="34"/>
      <c r="C21" s="28"/>
      <c r="D21" s="35">
        <v>13101</v>
      </c>
      <c r="E21" s="36" t="s">
        <v>28</v>
      </c>
      <c r="F21" s="33">
        <v>2375869.7400000002</v>
      </c>
      <c r="G21" s="33">
        <v>629758.62999999989</v>
      </c>
      <c r="H21" s="97">
        <f t="shared" ref="H21:H22" si="19">SUM(F21:G21)</f>
        <v>3005628.37</v>
      </c>
      <c r="I21" s="114">
        <v>3225151</v>
      </c>
      <c r="J21" s="106">
        <f>I21-H21</f>
        <v>219522.62999999989</v>
      </c>
      <c r="K21" s="85">
        <f t="shared" si="0"/>
        <v>7.3037183236329355</v>
      </c>
    </row>
    <row r="22" spans="1:11" x14ac:dyDescent="0.25">
      <c r="A22" s="22"/>
      <c r="B22" s="34"/>
      <c r="C22" s="28"/>
      <c r="D22" s="35">
        <v>13102</v>
      </c>
      <c r="E22" s="36" t="s">
        <v>29</v>
      </c>
      <c r="F22" s="33">
        <v>12095323.699999999</v>
      </c>
      <c r="G22" s="33">
        <v>215903.55000000075</v>
      </c>
      <c r="H22" s="97">
        <f t="shared" si="19"/>
        <v>12311227.25</v>
      </c>
      <c r="I22" s="114"/>
      <c r="J22" s="106">
        <f>I22-H22</f>
        <v>-12311227.25</v>
      </c>
      <c r="K22" s="85">
        <f t="shared" si="0"/>
        <v>-100</v>
      </c>
    </row>
    <row r="23" spans="1:11" x14ac:dyDescent="0.25">
      <c r="A23" s="22"/>
      <c r="B23" s="28"/>
      <c r="C23" s="29">
        <v>13200</v>
      </c>
      <c r="D23" s="30" t="s">
        <v>30</v>
      </c>
      <c r="E23" s="37"/>
      <c r="F23" s="32">
        <f t="shared" ref="F23:I23" si="20">SUM(F24:F25)</f>
        <v>52767753.280000001</v>
      </c>
      <c r="G23" s="32">
        <f t="shared" si="20"/>
        <v>92050230.789999992</v>
      </c>
      <c r="H23" s="96">
        <f t="shared" si="20"/>
        <v>144817984.06999999</v>
      </c>
      <c r="I23" s="113">
        <f t="shared" si="20"/>
        <v>167351429</v>
      </c>
      <c r="J23" s="105">
        <f>I23-H23</f>
        <v>22533444.930000007</v>
      </c>
      <c r="K23" s="84">
        <f t="shared" si="0"/>
        <v>15.559838838184717</v>
      </c>
    </row>
    <row r="24" spans="1:11" x14ac:dyDescent="0.25">
      <c r="A24" s="22"/>
      <c r="B24" s="34"/>
      <c r="C24" s="28"/>
      <c r="D24" s="35">
        <v>13202</v>
      </c>
      <c r="E24" s="36" t="s">
        <v>31</v>
      </c>
      <c r="F24" s="33">
        <v>27044369.02</v>
      </c>
      <c r="G24" s="33">
        <f>36239252.9-F24</f>
        <v>9194883.879999999</v>
      </c>
      <c r="H24" s="97">
        <f t="shared" ref="H24:H25" si="21">SUM(F24:G24)</f>
        <v>36239252.899999999</v>
      </c>
      <c r="I24" s="114">
        <v>42804449</v>
      </c>
      <c r="J24" s="106">
        <f>I24-H24</f>
        <v>6565196.1000000015</v>
      </c>
      <c r="K24" s="85">
        <f t="shared" si="0"/>
        <v>18.116256750977342</v>
      </c>
    </row>
    <row r="25" spans="1:11" x14ac:dyDescent="0.25">
      <c r="A25" s="22"/>
      <c r="B25" s="34"/>
      <c r="C25" s="28"/>
      <c r="D25" s="35">
        <v>13203</v>
      </c>
      <c r="E25" s="36" t="s">
        <v>32</v>
      </c>
      <c r="F25" s="33">
        <v>25723384.260000002</v>
      </c>
      <c r="G25" s="33">
        <f>108578731.17-F25</f>
        <v>82855346.909999996</v>
      </c>
      <c r="H25" s="97">
        <f t="shared" si="21"/>
        <v>108578731.17</v>
      </c>
      <c r="I25" s="114">
        <v>124546980</v>
      </c>
      <c r="J25" s="106">
        <f>I25-H25</f>
        <v>15968248.829999998</v>
      </c>
      <c r="K25" s="85">
        <f t="shared" si="0"/>
        <v>14.706608428679061</v>
      </c>
    </row>
    <row r="26" spans="1:11" x14ac:dyDescent="0.25">
      <c r="A26" s="22"/>
      <c r="B26" s="28"/>
      <c r="C26" s="29">
        <v>13300</v>
      </c>
      <c r="D26" s="30" t="s">
        <v>33</v>
      </c>
      <c r="E26" s="37"/>
      <c r="F26" s="32">
        <f t="shared" ref="F26:I26" si="22">SUM(F27)</f>
        <v>830556.75</v>
      </c>
      <c r="G26" s="32">
        <f t="shared" si="22"/>
        <v>701997.25</v>
      </c>
      <c r="H26" s="96">
        <f t="shared" si="22"/>
        <v>1532554</v>
      </c>
      <c r="I26" s="113">
        <f t="shared" si="22"/>
        <v>2000000</v>
      </c>
      <c r="J26" s="105">
        <f t="shared" ref="J26" si="23">SUM(J27)</f>
        <v>467446</v>
      </c>
      <c r="K26" s="84">
        <f t="shared" si="0"/>
        <v>30.501111216962016</v>
      </c>
    </row>
    <row r="27" spans="1:11" x14ac:dyDescent="0.25">
      <c r="A27" s="22"/>
      <c r="B27" s="34"/>
      <c r="C27" s="28"/>
      <c r="D27" s="35">
        <v>13301</v>
      </c>
      <c r="E27" s="36" t="s">
        <v>34</v>
      </c>
      <c r="F27" s="33">
        <v>830556.75</v>
      </c>
      <c r="G27" s="33">
        <v>701997.25</v>
      </c>
      <c r="H27" s="97">
        <f>SUM(F27:G27)</f>
        <v>1532554</v>
      </c>
      <c r="I27" s="114">
        <v>2000000</v>
      </c>
      <c r="J27" s="106">
        <f>I27-H27</f>
        <v>467446</v>
      </c>
      <c r="K27" s="85">
        <f t="shared" si="0"/>
        <v>30.501111216962016</v>
      </c>
    </row>
    <row r="28" spans="1:11" x14ac:dyDescent="0.25">
      <c r="A28" s="22"/>
      <c r="B28" s="28"/>
      <c r="C28" s="29">
        <v>13400</v>
      </c>
      <c r="D28" s="30" t="s">
        <v>35</v>
      </c>
      <c r="E28" s="37"/>
      <c r="F28" s="32">
        <f t="shared" ref="F28:I28" si="24">SUM(F29)</f>
        <v>153774745.63</v>
      </c>
      <c r="G28" s="32">
        <f t="shared" si="24"/>
        <v>34345359.75999999</v>
      </c>
      <c r="H28" s="96">
        <f t="shared" si="24"/>
        <v>188120105.38999999</v>
      </c>
      <c r="I28" s="113">
        <f t="shared" si="24"/>
        <v>222255555</v>
      </c>
      <c r="J28" s="105">
        <f t="shared" ref="J28" si="25">SUM(J29)</f>
        <v>34135449.610000014</v>
      </c>
      <c r="K28" s="84">
        <f t="shared" si="0"/>
        <v>18.145561602377555</v>
      </c>
    </row>
    <row r="29" spans="1:11" x14ac:dyDescent="0.25">
      <c r="A29" s="22"/>
      <c r="B29" s="34"/>
      <c r="C29" s="28"/>
      <c r="D29" s="35">
        <v>13401</v>
      </c>
      <c r="E29" s="36" t="s">
        <v>35</v>
      </c>
      <c r="F29" s="33">
        <v>153774745.63</v>
      </c>
      <c r="G29" s="33">
        <v>34345359.75999999</v>
      </c>
      <c r="H29" s="97">
        <f>SUM(F29:G29)</f>
        <v>188120105.38999999</v>
      </c>
      <c r="I29" s="114">
        <v>222255555</v>
      </c>
      <c r="J29" s="106">
        <f>I29-H29</f>
        <v>34135449.610000014</v>
      </c>
      <c r="K29" s="85">
        <f t="shared" si="0"/>
        <v>18.145561602377555</v>
      </c>
    </row>
    <row r="30" spans="1:11" x14ac:dyDescent="0.25">
      <c r="A30" s="22"/>
      <c r="B30" s="23">
        <v>14000</v>
      </c>
      <c r="C30" s="24" t="s">
        <v>36</v>
      </c>
      <c r="D30" s="25"/>
      <c r="E30" s="38"/>
      <c r="F30" s="27">
        <f t="shared" ref="F30:I30" si="26">SUM(F31,F34)</f>
        <v>98770975.709999993</v>
      </c>
      <c r="G30" s="27">
        <f t="shared" si="26"/>
        <v>22407666.410000004</v>
      </c>
      <c r="H30" s="95">
        <f t="shared" si="26"/>
        <v>121178642.12</v>
      </c>
      <c r="I30" s="112">
        <f t="shared" si="26"/>
        <v>139447572</v>
      </c>
      <c r="J30" s="104">
        <f t="shared" ref="J30" si="27">SUM(J31,J34)</f>
        <v>18268929.880000003</v>
      </c>
      <c r="K30" s="83">
        <f t="shared" si="0"/>
        <v>15.076031188655136</v>
      </c>
    </row>
    <row r="31" spans="1:11" x14ac:dyDescent="0.25">
      <c r="A31" s="22"/>
      <c r="B31" s="28"/>
      <c r="C31" s="29">
        <v>14100</v>
      </c>
      <c r="D31" s="30" t="s">
        <v>37</v>
      </c>
      <c r="E31" s="37"/>
      <c r="F31" s="32">
        <f t="shared" ref="F31:I31" si="28">SUM(F32:F33)</f>
        <v>81980179.569999993</v>
      </c>
      <c r="G31" s="32">
        <f t="shared" si="28"/>
        <v>20977836.550000004</v>
      </c>
      <c r="H31" s="96">
        <f t="shared" si="28"/>
        <v>102958016.12</v>
      </c>
      <c r="I31" s="113">
        <f t="shared" si="28"/>
        <v>112077891</v>
      </c>
      <c r="J31" s="105">
        <f t="shared" ref="J31" si="29">SUM(J32:J33)</f>
        <v>9119874.8800000027</v>
      </c>
      <c r="K31" s="84">
        <f t="shared" si="0"/>
        <v>8.8578580121149173</v>
      </c>
    </row>
    <row r="32" spans="1:11" ht="30" x14ac:dyDescent="0.25">
      <c r="A32" s="22"/>
      <c r="B32" s="34"/>
      <c r="C32" s="28"/>
      <c r="D32" s="35">
        <v>14101</v>
      </c>
      <c r="E32" s="36" t="s">
        <v>38</v>
      </c>
      <c r="F32" s="33">
        <v>39827892.909999996</v>
      </c>
      <c r="G32" s="33">
        <f>49947081.16-F32</f>
        <v>10119188.25</v>
      </c>
      <c r="H32" s="97">
        <f t="shared" ref="H32:H33" si="30">SUM(F32:G32)</f>
        <v>49947081.159999996</v>
      </c>
      <c r="I32" s="114">
        <v>54834056</v>
      </c>
      <c r="J32" s="106">
        <f>I32-H32</f>
        <v>4886974.8400000036</v>
      </c>
      <c r="K32" s="85">
        <f t="shared" si="0"/>
        <v>9.7843051615871559</v>
      </c>
    </row>
    <row r="33" spans="1:11" ht="30" x14ac:dyDescent="0.25">
      <c r="A33" s="22"/>
      <c r="B33" s="34"/>
      <c r="C33" s="28"/>
      <c r="D33" s="35">
        <v>14102</v>
      </c>
      <c r="E33" s="36" t="s">
        <v>39</v>
      </c>
      <c r="F33" s="33">
        <v>42152286.659999996</v>
      </c>
      <c r="G33" s="33">
        <f>53134057.58-F33-123122.62</f>
        <v>10858648.300000003</v>
      </c>
      <c r="H33" s="97">
        <f t="shared" si="30"/>
        <v>53010934.960000001</v>
      </c>
      <c r="I33" s="114">
        <v>57243835</v>
      </c>
      <c r="J33" s="106">
        <f>I33-H33</f>
        <v>4232900.0399999991</v>
      </c>
      <c r="K33" s="85">
        <f t="shared" si="0"/>
        <v>7.9849563928536327</v>
      </c>
    </row>
    <row r="34" spans="1:11" x14ac:dyDescent="0.25">
      <c r="A34" s="22"/>
      <c r="B34" s="28"/>
      <c r="C34" s="29">
        <v>14400</v>
      </c>
      <c r="D34" s="30" t="s">
        <v>40</v>
      </c>
      <c r="E34" s="37"/>
      <c r="F34" s="32">
        <f>SUM(F35:F37)</f>
        <v>16790796.140000001</v>
      </c>
      <c r="G34" s="32">
        <f>SUM(G35:G37)</f>
        <v>1429829.8600000003</v>
      </c>
      <c r="H34" s="96">
        <f>SUM(H35:H37)</f>
        <v>18220626</v>
      </c>
      <c r="I34" s="113">
        <f>SUM(I35:I37)</f>
        <v>27369681</v>
      </c>
      <c r="J34" s="105">
        <f>SUM(J35:J37)</f>
        <v>9149055</v>
      </c>
      <c r="K34" s="84">
        <f t="shared" si="0"/>
        <v>50.212627162206161</v>
      </c>
    </row>
    <row r="35" spans="1:11" x14ac:dyDescent="0.25">
      <c r="A35" s="22"/>
      <c r="B35" s="34"/>
      <c r="C35" s="28"/>
      <c r="D35" s="35">
        <v>14401</v>
      </c>
      <c r="E35" s="36" t="s">
        <v>41</v>
      </c>
      <c r="F35" s="33">
        <v>1169596.81</v>
      </c>
      <c r="G35" s="33">
        <v>69764.189999999944</v>
      </c>
      <c r="H35" s="97">
        <f t="shared" ref="H35:H37" si="31">SUM(F35:G35)</f>
        <v>1239361</v>
      </c>
      <c r="I35" s="114">
        <f>1201286+3500000</f>
        <v>4701286</v>
      </c>
      <c r="J35" s="106">
        <f>I35-H35</f>
        <v>3461925</v>
      </c>
      <c r="K35" s="85">
        <f t="shared" si="0"/>
        <v>279.33144580150577</v>
      </c>
    </row>
    <row r="36" spans="1:11" ht="30" x14ac:dyDescent="0.25">
      <c r="A36" s="22"/>
      <c r="B36" s="34"/>
      <c r="C36" s="28"/>
      <c r="D36" s="35">
        <v>14410</v>
      </c>
      <c r="E36" s="36" t="s">
        <v>42</v>
      </c>
      <c r="F36" s="33">
        <v>1575418.56</v>
      </c>
      <c r="G36" s="33">
        <v>13789.439999999944</v>
      </c>
      <c r="H36" s="97">
        <f t="shared" si="31"/>
        <v>1589208</v>
      </c>
      <c r="I36" s="114">
        <v>1682651</v>
      </c>
      <c r="J36" s="106">
        <f>I36-H36</f>
        <v>93443</v>
      </c>
      <c r="K36" s="85">
        <f t="shared" si="0"/>
        <v>5.8798470684768773</v>
      </c>
    </row>
    <row r="37" spans="1:11" ht="45" x14ac:dyDescent="0.25">
      <c r="A37" s="22"/>
      <c r="B37" s="34"/>
      <c r="C37" s="28"/>
      <c r="D37" s="35">
        <v>14412</v>
      </c>
      <c r="E37" s="36" t="s">
        <v>43</v>
      </c>
      <c r="F37" s="33">
        <v>14045780.77</v>
      </c>
      <c r="G37" s="33">
        <v>1346276.2300000004</v>
      </c>
      <c r="H37" s="97">
        <f t="shared" si="31"/>
        <v>15392057</v>
      </c>
      <c r="I37" s="114">
        <v>20985744</v>
      </c>
      <c r="J37" s="106">
        <f>I37-H37</f>
        <v>5593687</v>
      </c>
      <c r="K37" s="85">
        <f t="shared" si="0"/>
        <v>36.341386989406288</v>
      </c>
    </row>
    <row r="38" spans="1:11" x14ac:dyDescent="0.25">
      <c r="A38" s="22"/>
      <c r="B38" s="23">
        <v>15000</v>
      </c>
      <c r="C38" s="24" t="s">
        <v>44</v>
      </c>
      <c r="D38" s="25"/>
      <c r="E38" s="38"/>
      <c r="F38" s="27">
        <f>SUM(F39,F41,F49)</f>
        <v>138565903.59999999</v>
      </c>
      <c r="G38" s="27">
        <f>SUM(G39,G41,G49)</f>
        <v>44052938.260000005</v>
      </c>
      <c r="H38" s="95">
        <f>SUM(H39,H41,H49)</f>
        <v>182618841.85999998</v>
      </c>
      <c r="I38" s="112">
        <f>SUM(I39,I41,I49)</f>
        <v>201871987</v>
      </c>
      <c r="J38" s="104">
        <f>SUM(J39,J41,J49)</f>
        <v>19253145.140000001</v>
      </c>
      <c r="K38" s="83">
        <f t="shared" si="0"/>
        <v>10.542803220031331</v>
      </c>
    </row>
    <row r="39" spans="1:11" x14ac:dyDescent="0.25">
      <c r="A39" s="22"/>
      <c r="B39" s="28"/>
      <c r="C39" s="29">
        <v>15300</v>
      </c>
      <c r="D39" s="30" t="s">
        <v>45</v>
      </c>
      <c r="E39" s="37"/>
      <c r="F39" s="32">
        <f t="shared" ref="F39:I39" si="32">SUM(F40)</f>
        <v>482054.51</v>
      </c>
      <c r="G39" s="32">
        <f t="shared" si="32"/>
        <v>117945.48999999999</v>
      </c>
      <c r="H39" s="96">
        <f t="shared" si="32"/>
        <v>600000</v>
      </c>
      <c r="I39" s="113">
        <f t="shared" si="32"/>
        <v>700000</v>
      </c>
      <c r="J39" s="105">
        <f t="shared" ref="J39" si="33">SUM(J40)</f>
        <v>100000</v>
      </c>
      <c r="K39" s="84">
        <f t="shared" si="0"/>
        <v>16.666666666666671</v>
      </c>
    </row>
    <row r="40" spans="1:11" ht="30" x14ac:dyDescent="0.25">
      <c r="A40" s="22"/>
      <c r="B40" s="34"/>
      <c r="C40" s="28"/>
      <c r="D40" s="35">
        <v>15302</v>
      </c>
      <c r="E40" s="36" t="s">
        <v>46</v>
      </c>
      <c r="F40" s="33">
        <v>482054.51</v>
      </c>
      <c r="G40" s="33">
        <v>117945.48999999999</v>
      </c>
      <c r="H40" s="97">
        <f>SUM(F40:G40)</f>
        <v>600000</v>
      </c>
      <c r="I40" s="114">
        <v>700000</v>
      </c>
      <c r="J40" s="106">
        <f>I40-H40</f>
        <v>100000</v>
      </c>
      <c r="K40" s="85">
        <f t="shared" si="0"/>
        <v>16.666666666666671</v>
      </c>
    </row>
    <row r="41" spans="1:11" x14ac:dyDescent="0.25">
      <c r="A41" s="22"/>
      <c r="B41" s="28"/>
      <c r="C41" s="29">
        <v>15400</v>
      </c>
      <c r="D41" s="30" t="s">
        <v>47</v>
      </c>
      <c r="E41" s="37"/>
      <c r="F41" s="32">
        <f t="shared" ref="F41:I41" si="34">SUM(F42:F48)</f>
        <v>135605502.06999999</v>
      </c>
      <c r="G41" s="32">
        <f t="shared" si="34"/>
        <v>43036516.790000007</v>
      </c>
      <c r="H41" s="96">
        <f t="shared" si="34"/>
        <v>178642018.85999998</v>
      </c>
      <c r="I41" s="113">
        <f t="shared" si="34"/>
        <v>194807767</v>
      </c>
      <c r="J41" s="105">
        <f t="shared" ref="J41" si="35">SUM(J42:J48)</f>
        <v>16165748.140000001</v>
      </c>
      <c r="K41" s="84">
        <f t="shared" si="0"/>
        <v>9.0492417423187277</v>
      </c>
    </row>
    <row r="42" spans="1:11" x14ac:dyDescent="0.25">
      <c r="A42" s="22"/>
      <c r="B42" s="34"/>
      <c r="C42" s="28"/>
      <c r="D42" s="35">
        <v>15401</v>
      </c>
      <c r="E42" s="36" t="s">
        <v>48</v>
      </c>
      <c r="F42" s="33">
        <v>29255085.149999999</v>
      </c>
      <c r="G42" s="33">
        <v>7912079.0500000045</v>
      </c>
      <c r="H42" s="97">
        <f t="shared" ref="H42:H48" si="36">SUM(F42:G42)</f>
        <v>37167164.200000003</v>
      </c>
      <c r="I42" s="114">
        <v>40578553</v>
      </c>
      <c r="J42" s="106">
        <f t="shared" ref="J42:J48" si="37">I42-H42</f>
        <v>3411388.799999997</v>
      </c>
      <c r="K42" s="85">
        <f t="shared" si="0"/>
        <v>9.1785017055457701</v>
      </c>
    </row>
    <row r="43" spans="1:11" x14ac:dyDescent="0.25">
      <c r="A43" s="22"/>
      <c r="B43" s="34"/>
      <c r="C43" s="28"/>
      <c r="D43" s="35">
        <v>15402</v>
      </c>
      <c r="E43" s="36" t="s">
        <v>49</v>
      </c>
      <c r="F43" s="33">
        <v>15989591.800000001</v>
      </c>
      <c r="G43" s="33">
        <v>4319222.07</v>
      </c>
      <c r="H43" s="97">
        <f t="shared" si="36"/>
        <v>20308813.870000001</v>
      </c>
      <c r="I43" s="114">
        <v>22437803</v>
      </c>
      <c r="J43" s="106">
        <f t="shared" si="37"/>
        <v>2128989.129999999</v>
      </c>
      <c r="K43" s="85">
        <f t="shared" si="0"/>
        <v>10.483079630489513</v>
      </c>
    </row>
    <row r="44" spans="1:11" x14ac:dyDescent="0.25">
      <c r="A44" s="22"/>
      <c r="B44" s="34"/>
      <c r="C44" s="28"/>
      <c r="D44" s="35">
        <v>15403</v>
      </c>
      <c r="E44" s="36" t="s">
        <v>50</v>
      </c>
      <c r="F44" s="33">
        <v>60856981.210000001</v>
      </c>
      <c r="G44" s="33">
        <f>16868244.71-683167.9</f>
        <v>16185076.810000001</v>
      </c>
      <c r="H44" s="97">
        <f t="shared" si="36"/>
        <v>77042058.019999996</v>
      </c>
      <c r="I44" s="114">
        <v>83914570</v>
      </c>
      <c r="J44" s="106">
        <f t="shared" si="37"/>
        <v>6872511.9800000042</v>
      </c>
      <c r="K44" s="85">
        <f t="shared" si="0"/>
        <v>8.9204678024254065</v>
      </c>
    </row>
    <row r="45" spans="1:11" x14ac:dyDescent="0.25">
      <c r="A45" s="22"/>
      <c r="B45" s="34"/>
      <c r="C45" s="28"/>
      <c r="D45" s="35">
        <v>15404</v>
      </c>
      <c r="E45" s="36" t="s">
        <v>51</v>
      </c>
      <c r="F45" s="33">
        <v>8652804.8300000001</v>
      </c>
      <c r="G45" s="33">
        <v>9093268.4000000004</v>
      </c>
      <c r="H45" s="97">
        <f t="shared" si="36"/>
        <v>17746073.23</v>
      </c>
      <c r="I45" s="114">
        <v>19455384</v>
      </c>
      <c r="J45" s="106">
        <f t="shared" si="37"/>
        <v>1709310.7699999996</v>
      </c>
      <c r="K45" s="85">
        <f t="shared" si="0"/>
        <v>9.6320506956456455</v>
      </c>
    </row>
    <row r="46" spans="1:11" x14ac:dyDescent="0.25">
      <c r="A46" s="22"/>
      <c r="B46" s="34"/>
      <c r="C46" s="28"/>
      <c r="D46" s="35">
        <v>15405</v>
      </c>
      <c r="E46" s="36" t="s">
        <v>52</v>
      </c>
      <c r="F46" s="33">
        <v>5822467.8099999996</v>
      </c>
      <c r="G46" s="33">
        <v>0</v>
      </c>
      <c r="H46" s="97">
        <f t="shared" si="36"/>
        <v>5822467.8099999996</v>
      </c>
      <c r="I46" s="114">
        <v>6079216</v>
      </c>
      <c r="J46" s="106">
        <f t="shared" si="37"/>
        <v>256748.19000000041</v>
      </c>
      <c r="K46" s="85">
        <f t="shared" si="0"/>
        <v>4.4096111542092018</v>
      </c>
    </row>
    <row r="47" spans="1:11" x14ac:dyDescent="0.25">
      <c r="A47" s="22"/>
      <c r="B47" s="34"/>
      <c r="C47" s="28"/>
      <c r="D47" s="35">
        <v>15406</v>
      </c>
      <c r="E47" s="36" t="s">
        <v>53</v>
      </c>
      <c r="F47" s="33">
        <v>11541653.58</v>
      </c>
      <c r="G47" s="33">
        <f>3146513.65-15051.32</f>
        <v>3131462.33</v>
      </c>
      <c r="H47" s="97">
        <f t="shared" si="36"/>
        <v>14673115.91</v>
      </c>
      <c r="I47" s="114">
        <v>15760928</v>
      </c>
      <c r="J47" s="106">
        <f t="shared" si="37"/>
        <v>1087812.0899999999</v>
      </c>
      <c r="K47" s="85">
        <f t="shared" si="0"/>
        <v>7.4136406791323424</v>
      </c>
    </row>
    <row r="48" spans="1:11" ht="30" x14ac:dyDescent="0.25">
      <c r="A48" s="22"/>
      <c r="B48" s="34"/>
      <c r="C48" s="28"/>
      <c r="D48" s="35">
        <v>15412</v>
      </c>
      <c r="E48" s="36" t="s">
        <v>54</v>
      </c>
      <c r="F48" s="33">
        <v>3486917.69</v>
      </c>
      <c r="G48" s="33">
        <v>2395408.1300000004</v>
      </c>
      <c r="H48" s="97">
        <f t="shared" si="36"/>
        <v>5882325.8200000003</v>
      </c>
      <c r="I48" s="114">
        <v>6581313</v>
      </c>
      <c r="J48" s="106">
        <f t="shared" si="37"/>
        <v>698987.1799999997</v>
      </c>
      <c r="K48" s="85">
        <f t="shared" si="0"/>
        <v>11.882836847007567</v>
      </c>
    </row>
    <row r="49" spans="1:11" x14ac:dyDescent="0.25">
      <c r="A49" s="22"/>
      <c r="B49" s="28"/>
      <c r="C49" s="29">
        <v>15900</v>
      </c>
      <c r="D49" s="30" t="s">
        <v>44</v>
      </c>
      <c r="E49" s="37"/>
      <c r="F49" s="32">
        <f>SUM(F50:F50)</f>
        <v>2478347.02</v>
      </c>
      <c r="G49" s="32">
        <f>SUM(G50:G50)</f>
        <v>898475.98</v>
      </c>
      <c r="H49" s="96">
        <f>SUM(H50:H50)</f>
        <v>3376823</v>
      </c>
      <c r="I49" s="113">
        <f>SUM(I50:I50)</f>
        <v>6364220</v>
      </c>
      <c r="J49" s="105">
        <f>SUM(J50:J50)</f>
        <v>2987397</v>
      </c>
      <c r="K49" s="84">
        <f t="shared" si="0"/>
        <v>88.467681012596756</v>
      </c>
    </row>
    <row r="50" spans="1:11" ht="45" x14ac:dyDescent="0.25">
      <c r="A50" s="22"/>
      <c r="B50" s="34"/>
      <c r="C50" s="28"/>
      <c r="D50" s="35">
        <v>15913</v>
      </c>
      <c r="E50" s="36" t="s">
        <v>55</v>
      </c>
      <c r="F50" s="33">
        <v>2478347.02</v>
      </c>
      <c r="G50" s="33">
        <v>898475.98</v>
      </c>
      <c r="H50" s="97">
        <f t="shared" ref="H50" si="38">SUM(F50:G50)</f>
        <v>3376823</v>
      </c>
      <c r="I50" s="114">
        <v>6364220</v>
      </c>
      <c r="J50" s="106">
        <f>I50-H50</f>
        <v>2987397</v>
      </c>
      <c r="K50" s="85">
        <f t="shared" si="0"/>
        <v>88.467681012596756</v>
      </c>
    </row>
    <row r="51" spans="1:11" x14ac:dyDescent="0.25">
      <c r="A51" s="22"/>
      <c r="B51" s="23">
        <v>16000</v>
      </c>
      <c r="C51" s="24" t="s">
        <v>56</v>
      </c>
      <c r="D51" s="25"/>
      <c r="E51" s="38"/>
      <c r="F51" s="27">
        <f t="shared" ref="F51:I52" si="39">SUM(F52)</f>
        <v>0</v>
      </c>
      <c r="G51" s="27">
        <f t="shared" si="39"/>
        <v>0</v>
      </c>
      <c r="H51" s="95">
        <f t="shared" si="39"/>
        <v>0</v>
      </c>
      <c r="I51" s="112">
        <f t="shared" si="39"/>
        <v>11609956</v>
      </c>
      <c r="J51" s="104">
        <f>SUM(J52)</f>
        <v>11609956</v>
      </c>
      <c r="K51" s="83" t="e">
        <f t="shared" si="0"/>
        <v>#DIV/0!</v>
      </c>
    </row>
    <row r="52" spans="1:11" x14ac:dyDescent="0.25">
      <c r="A52" s="22"/>
      <c r="B52" s="28"/>
      <c r="C52" s="29">
        <v>16100</v>
      </c>
      <c r="D52" s="30" t="s">
        <v>57</v>
      </c>
      <c r="E52" s="37"/>
      <c r="F52" s="32">
        <f t="shared" si="39"/>
        <v>0</v>
      </c>
      <c r="G52" s="32">
        <f t="shared" si="39"/>
        <v>0</v>
      </c>
      <c r="H52" s="96">
        <f t="shared" si="39"/>
        <v>0</v>
      </c>
      <c r="I52" s="113">
        <f t="shared" si="39"/>
        <v>11609956</v>
      </c>
      <c r="J52" s="105">
        <f>SUM(J53)</f>
        <v>11609956</v>
      </c>
      <c r="K52" s="84" t="e">
        <f t="shared" si="0"/>
        <v>#DIV/0!</v>
      </c>
    </row>
    <row r="53" spans="1:11" ht="30" x14ac:dyDescent="0.25">
      <c r="A53" s="22"/>
      <c r="B53" s="34"/>
      <c r="C53" s="28"/>
      <c r="D53" s="35">
        <v>16101</v>
      </c>
      <c r="E53" s="36" t="s">
        <v>58</v>
      </c>
      <c r="F53" s="33"/>
      <c r="G53" s="33">
        <v>0</v>
      </c>
      <c r="H53" s="97">
        <f>SUM(F53:G53)</f>
        <v>0</v>
      </c>
      <c r="I53" s="114">
        <v>11609956</v>
      </c>
      <c r="J53" s="106">
        <f>I53-H53</f>
        <v>11609956</v>
      </c>
      <c r="K53" s="85" t="e">
        <f t="shared" si="0"/>
        <v>#DIV/0!</v>
      </c>
    </row>
    <row r="54" spans="1:11" x14ac:dyDescent="0.25">
      <c r="A54" s="22"/>
      <c r="B54" s="23">
        <v>17000</v>
      </c>
      <c r="C54" s="24" t="s">
        <v>59</v>
      </c>
      <c r="D54" s="25"/>
      <c r="E54" s="38"/>
      <c r="F54" s="27">
        <f t="shared" ref="F54:I55" si="40">SUM(F55)</f>
        <v>8343100</v>
      </c>
      <c r="G54" s="27">
        <f t="shared" si="40"/>
        <v>1586329.29</v>
      </c>
      <c r="H54" s="95">
        <f t="shared" si="40"/>
        <v>9929429.2899999991</v>
      </c>
      <c r="I54" s="112">
        <f t="shared" si="40"/>
        <v>9016800</v>
      </c>
      <c r="J54" s="104">
        <f t="shared" ref="J54:J55" si="41">SUM(J55)</f>
        <v>-912629.28999999911</v>
      </c>
      <c r="K54" s="83">
        <f t="shared" si="0"/>
        <v>-9.1911555371980427</v>
      </c>
    </row>
    <row r="55" spans="1:11" x14ac:dyDescent="0.25">
      <c r="A55" s="22"/>
      <c r="B55" s="28"/>
      <c r="C55" s="29">
        <v>17100</v>
      </c>
      <c r="D55" s="30" t="s">
        <v>60</v>
      </c>
      <c r="E55" s="37"/>
      <c r="F55" s="32">
        <f t="shared" si="40"/>
        <v>8343100</v>
      </c>
      <c r="G55" s="32">
        <f t="shared" si="40"/>
        <v>1586329.29</v>
      </c>
      <c r="H55" s="96">
        <f t="shared" si="40"/>
        <v>9929429.2899999991</v>
      </c>
      <c r="I55" s="113">
        <f t="shared" si="40"/>
        <v>9016800</v>
      </c>
      <c r="J55" s="105">
        <f t="shared" si="41"/>
        <v>-912629.28999999911</v>
      </c>
      <c r="K55" s="84">
        <f t="shared" si="0"/>
        <v>-9.1911555371980427</v>
      </c>
    </row>
    <row r="56" spans="1:11" x14ac:dyDescent="0.25">
      <c r="A56" s="22"/>
      <c r="B56" s="34"/>
      <c r="C56" s="28"/>
      <c r="D56" s="35">
        <v>17101</v>
      </c>
      <c r="E56" s="36" t="s">
        <v>61</v>
      </c>
      <c r="F56" s="33">
        <v>8343100</v>
      </c>
      <c r="G56" s="33">
        <f>10392600-F56-463170.71</f>
        <v>1586329.29</v>
      </c>
      <c r="H56" s="97">
        <f>SUM(F56:G56)</f>
        <v>9929429.2899999991</v>
      </c>
      <c r="I56" s="114">
        <v>9016800</v>
      </c>
      <c r="J56" s="106">
        <f>I56-H56</f>
        <v>-912629.28999999911</v>
      </c>
      <c r="K56" s="85">
        <f t="shared" si="0"/>
        <v>-9.1911555371980427</v>
      </c>
    </row>
    <row r="57" spans="1:11" x14ac:dyDescent="0.25">
      <c r="A57" s="22"/>
      <c r="B57" s="34"/>
      <c r="C57" s="28"/>
      <c r="D57" s="35"/>
      <c r="E57" s="36"/>
      <c r="F57" s="33"/>
      <c r="G57" s="33"/>
      <c r="H57" s="97"/>
      <c r="I57" s="114"/>
      <c r="J57" s="106"/>
      <c r="K57" s="85"/>
    </row>
    <row r="58" spans="1:11" x14ac:dyDescent="0.25">
      <c r="A58" s="17">
        <v>20000</v>
      </c>
      <c r="B58" s="18" t="s">
        <v>62</v>
      </c>
      <c r="C58" s="19"/>
      <c r="D58" s="19"/>
      <c r="E58" s="41"/>
      <c r="F58" s="42">
        <f>SUM(F59,F76,F83,F86,F99,F106,F110,F117)</f>
        <v>19657981.84</v>
      </c>
      <c r="G58" s="42">
        <f>SUM(G59,G76,G83,G86,G99,G106,G110,G117)</f>
        <v>5409100</v>
      </c>
      <c r="H58" s="98">
        <f>SUM(H59,H76,H83,H86,H99,H106,H110,H117)</f>
        <v>25067081.84</v>
      </c>
      <c r="I58" s="115">
        <f>SUM(I59,I76,I83,I86,I99,I106,I110,I117)</f>
        <v>39351276.970000006</v>
      </c>
      <c r="J58" s="107">
        <f>SUM(J59,J76,J83,J86,J99,J106,J110,J117)</f>
        <v>14162143.170000002</v>
      </c>
      <c r="K58" s="86">
        <f t="shared" si="0"/>
        <v>56.983877186719241</v>
      </c>
    </row>
    <row r="59" spans="1:11" x14ac:dyDescent="0.25">
      <c r="A59" s="22"/>
      <c r="B59" s="23">
        <v>21000</v>
      </c>
      <c r="C59" s="24" t="s">
        <v>63</v>
      </c>
      <c r="D59" s="25"/>
      <c r="E59" s="38"/>
      <c r="F59" s="27">
        <f t="shared" ref="F59:I59" si="42">SUM(F60,F64,F66,F68,F70,F72,F74)</f>
        <v>7959659.8399999999</v>
      </c>
      <c r="G59" s="27">
        <f t="shared" si="42"/>
        <v>2654000</v>
      </c>
      <c r="H59" s="95">
        <f t="shared" si="42"/>
        <v>10613659.84</v>
      </c>
      <c r="I59" s="112">
        <f t="shared" si="42"/>
        <v>17298900.580000002</v>
      </c>
      <c r="J59" s="104">
        <f>SUM(J60,J64,J66,J68,J70,J72,J74)</f>
        <v>6685240.7400000012</v>
      </c>
      <c r="K59" s="83">
        <f t="shared" si="0"/>
        <v>62.98713959915267</v>
      </c>
    </row>
    <row r="60" spans="1:11" x14ac:dyDescent="0.25">
      <c r="A60" s="22"/>
      <c r="B60" s="28"/>
      <c r="C60" s="29">
        <v>21100</v>
      </c>
      <c r="D60" s="30" t="s">
        <v>64</v>
      </c>
      <c r="E60" s="37"/>
      <c r="F60" s="32">
        <f t="shared" ref="F60:I60" si="43">SUM(F61:F63)</f>
        <v>4685236.79</v>
      </c>
      <c r="G60" s="32">
        <f t="shared" si="43"/>
        <v>1610000</v>
      </c>
      <c r="H60" s="96">
        <f t="shared" si="43"/>
        <v>6295236.79</v>
      </c>
      <c r="I60" s="113">
        <f t="shared" si="43"/>
        <v>9353838.7000000011</v>
      </c>
      <c r="J60" s="105">
        <f>SUM(J61:J63)</f>
        <v>3058601.91</v>
      </c>
      <c r="K60" s="84">
        <f t="shared" si="0"/>
        <v>48.585970822552667</v>
      </c>
    </row>
    <row r="61" spans="1:11" x14ac:dyDescent="0.25">
      <c r="A61" s="22"/>
      <c r="B61" s="34"/>
      <c r="C61" s="28"/>
      <c r="D61" s="35">
        <v>21101</v>
      </c>
      <c r="E61" s="36" t="s">
        <v>65</v>
      </c>
      <c r="F61" s="33">
        <v>4563526.6100000003</v>
      </c>
      <c r="G61" s="33">
        <v>1600000</v>
      </c>
      <c r="H61" s="97">
        <f t="shared" ref="H61:H63" si="44">SUM(F61:G61)</f>
        <v>6163526.6100000003</v>
      </c>
      <c r="I61" s="114">
        <v>8918321.7200000007</v>
      </c>
      <c r="J61" s="106">
        <f>I61-H61</f>
        <v>2754795.1100000003</v>
      </c>
      <c r="K61" s="85">
        <f t="shared" si="0"/>
        <v>44.695111813592064</v>
      </c>
    </row>
    <row r="62" spans="1:11" x14ac:dyDescent="0.25">
      <c r="A62" s="22"/>
      <c r="B62" s="34"/>
      <c r="C62" s="28"/>
      <c r="D62" s="35">
        <v>21102</v>
      </c>
      <c r="E62" s="36" t="s">
        <v>66</v>
      </c>
      <c r="F62" s="33">
        <v>113036.18</v>
      </c>
      <c r="G62" s="33">
        <v>10000</v>
      </c>
      <c r="H62" s="97">
        <f t="shared" si="44"/>
        <v>123036.18</v>
      </c>
      <c r="I62" s="114">
        <v>435516.98</v>
      </c>
      <c r="J62" s="106">
        <f>I62-H62</f>
        <v>312480.8</v>
      </c>
      <c r="K62" s="85">
        <f t="shared" si="0"/>
        <v>253.97472515807954</v>
      </c>
    </row>
    <row r="63" spans="1:11" x14ac:dyDescent="0.25">
      <c r="A63" s="22"/>
      <c r="B63" s="34"/>
      <c r="C63" s="28"/>
      <c r="D63" s="43">
        <v>21103</v>
      </c>
      <c r="E63" s="44" t="s">
        <v>67</v>
      </c>
      <c r="F63" s="33">
        <v>8674</v>
      </c>
      <c r="G63" s="33"/>
      <c r="H63" s="97">
        <f t="shared" si="44"/>
        <v>8674</v>
      </c>
      <c r="I63" s="114"/>
      <c r="J63" s="106">
        <f>I63-H63</f>
        <v>-8674</v>
      </c>
      <c r="K63" s="85">
        <f t="shared" ref="K63:K119" si="45">(I63*100/H63)-100</f>
        <v>-100</v>
      </c>
    </row>
    <row r="64" spans="1:11" x14ac:dyDescent="0.25">
      <c r="A64" s="22"/>
      <c r="B64" s="28"/>
      <c r="C64" s="29">
        <v>21200</v>
      </c>
      <c r="D64" s="30" t="s">
        <v>68</v>
      </c>
      <c r="E64" s="37"/>
      <c r="F64" s="32">
        <f t="shared" ref="F64:I64" si="46">SUM(F65)</f>
        <v>205196.27</v>
      </c>
      <c r="G64" s="32">
        <f t="shared" si="46"/>
        <v>15000</v>
      </c>
      <c r="H64" s="96">
        <f t="shared" si="46"/>
        <v>220196.27</v>
      </c>
      <c r="I64" s="113">
        <f t="shared" si="46"/>
        <v>1213995.96</v>
      </c>
      <c r="J64" s="105">
        <f t="shared" ref="J64" si="47">SUM(J65)</f>
        <v>993799.69</v>
      </c>
      <c r="K64" s="84">
        <f t="shared" si="45"/>
        <v>451.32448882989706</v>
      </c>
    </row>
    <row r="65" spans="1:11" ht="30" x14ac:dyDescent="0.25">
      <c r="A65" s="22"/>
      <c r="B65" s="34"/>
      <c r="C65" s="28"/>
      <c r="D65" s="35">
        <v>21201</v>
      </c>
      <c r="E65" s="36" t="s">
        <v>68</v>
      </c>
      <c r="F65" s="33">
        <v>205196.27</v>
      </c>
      <c r="G65" s="33">
        <v>15000</v>
      </c>
      <c r="H65" s="97">
        <f>SUM(F65:G65)</f>
        <v>220196.27</v>
      </c>
      <c r="I65" s="114">
        <v>1213995.96</v>
      </c>
      <c r="J65" s="106">
        <f>I65-H65</f>
        <v>993799.69</v>
      </c>
      <c r="K65" s="85">
        <f t="shared" si="45"/>
        <v>451.32448882989706</v>
      </c>
    </row>
    <row r="66" spans="1:11" x14ac:dyDescent="0.25">
      <c r="A66" s="22"/>
      <c r="B66" s="28"/>
      <c r="C66" s="29">
        <v>21400</v>
      </c>
      <c r="D66" s="30" t="s">
        <v>69</v>
      </c>
      <c r="E66" s="37"/>
      <c r="F66" s="32">
        <f t="shared" ref="F66:I66" si="48">SUM(F67)</f>
        <v>1080101.4099999999</v>
      </c>
      <c r="G66" s="32">
        <f t="shared" si="48"/>
        <v>650000</v>
      </c>
      <c r="H66" s="96">
        <f t="shared" si="48"/>
        <v>1730101.41</v>
      </c>
      <c r="I66" s="113">
        <f t="shared" si="48"/>
        <v>2966034</v>
      </c>
      <c r="J66" s="105">
        <f t="shared" ref="J66" si="49">SUM(J67)</f>
        <v>1235932.5900000001</v>
      </c>
      <c r="K66" s="84">
        <f t="shared" si="45"/>
        <v>71.437002643677403</v>
      </c>
    </row>
    <row r="67" spans="1:11" ht="45" x14ac:dyDescent="0.25">
      <c r="A67" s="22"/>
      <c r="B67" s="34"/>
      <c r="C67" s="28"/>
      <c r="D67" s="35">
        <v>21401</v>
      </c>
      <c r="E67" s="36" t="s">
        <v>70</v>
      </c>
      <c r="F67" s="33">
        <v>1080101.4099999999</v>
      </c>
      <c r="G67" s="33">
        <v>650000</v>
      </c>
      <c r="H67" s="97">
        <f>SUM(F67:G67)</f>
        <v>1730101.41</v>
      </c>
      <c r="I67" s="114">
        <v>2966034</v>
      </c>
      <c r="J67" s="106">
        <f>I67-H67</f>
        <v>1235932.5900000001</v>
      </c>
      <c r="K67" s="85">
        <f t="shared" si="45"/>
        <v>71.437002643677403</v>
      </c>
    </row>
    <row r="68" spans="1:11" x14ac:dyDescent="0.25">
      <c r="A68" s="22"/>
      <c r="B68" s="28"/>
      <c r="C68" s="29">
        <v>21500</v>
      </c>
      <c r="D68" s="30" t="s">
        <v>71</v>
      </c>
      <c r="E68" s="37"/>
      <c r="F68" s="32">
        <f t="shared" ref="F68:H68" si="50">SUM(F69)</f>
        <v>383871.1</v>
      </c>
      <c r="G68" s="32">
        <f t="shared" si="50"/>
        <v>52000</v>
      </c>
      <c r="H68" s="96">
        <f t="shared" si="50"/>
        <v>435871.1</v>
      </c>
      <c r="I68" s="113">
        <f t="shared" ref="I68" si="51">SUM(I69)</f>
        <v>881799.96</v>
      </c>
      <c r="J68" s="105">
        <f t="shared" ref="J68" si="52">SUM(J69)</f>
        <v>445928.86</v>
      </c>
      <c r="K68" s="84">
        <f t="shared" si="45"/>
        <v>102.30750788478522</v>
      </c>
    </row>
    <row r="69" spans="1:11" ht="30" x14ac:dyDescent="0.25">
      <c r="A69" s="22"/>
      <c r="B69" s="34"/>
      <c r="C69" s="28"/>
      <c r="D69" s="35">
        <v>21501</v>
      </c>
      <c r="E69" s="36" t="s">
        <v>72</v>
      </c>
      <c r="F69" s="33">
        <v>383871.1</v>
      </c>
      <c r="G69" s="33">
        <v>52000</v>
      </c>
      <c r="H69" s="97">
        <f>SUM(F69:G69)</f>
        <v>435871.1</v>
      </c>
      <c r="I69" s="114">
        <v>881799.96</v>
      </c>
      <c r="J69" s="106">
        <f>I69-H69</f>
        <v>445928.86</v>
      </c>
      <c r="K69" s="85">
        <f t="shared" si="45"/>
        <v>102.30750788478522</v>
      </c>
    </row>
    <row r="70" spans="1:11" x14ac:dyDescent="0.25">
      <c r="A70" s="22"/>
      <c r="B70" s="28"/>
      <c r="C70" s="29">
        <v>21600</v>
      </c>
      <c r="D70" s="30" t="s">
        <v>73</v>
      </c>
      <c r="E70" s="37"/>
      <c r="F70" s="32">
        <f t="shared" ref="F70:I70" si="53">SUM(F71)</f>
        <v>1596506.27</v>
      </c>
      <c r="G70" s="32">
        <f t="shared" si="53"/>
        <v>288000</v>
      </c>
      <c r="H70" s="96">
        <f t="shared" si="53"/>
        <v>1884506.27</v>
      </c>
      <c r="I70" s="113">
        <f t="shared" si="53"/>
        <v>2804400</v>
      </c>
      <c r="J70" s="105">
        <f t="shared" ref="J70" si="54">SUM(J71)</f>
        <v>919893.73</v>
      </c>
      <c r="K70" s="84">
        <f t="shared" si="45"/>
        <v>48.813513897197055</v>
      </c>
    </row>
    <row r="71" spans="1:11" x14ac:dyDescent="0.25">
      <c r="A71" s="22"/>
      <c r="B71" s="34"/>
      <c r="C71" s="28"/>
      <c r="D71" s="35">
        <v>21601</v>
      </c>
      <c r="E71" s="36" t="s">
        <v>73</v>
      </c>
      <c r="F71" s="33">
        <v>1596506.27</v>
      </c>
      <c r="G71" s="33">
        <v>288000</v>
      </c>
      <c r="H71" s="97">
        <f>SUM(F71:G71)</f>
        <v>1884506.27</v>
      </c>
      <c r="I71" s="114">
        <v>2804400</v>
      </c>
      <c r="J71" s="106">
        <f>I71-H71</f>
        <v>919893.73</v>
      </c>
      <c r="K71" s="85">
        <f t="shared" si="45"/>
        <v>48.813513897197055</v>
      </c>
    </row>
    <row r="72" spans="1:11" x14ac:dyDescent="0.25">
      <c r="A72" s="22"/>
      <c r="B72" s="28"/>
      <c r="C72" s="29">
        <v>21700</v>
      </c>
      <c r="D72" s="30" t="s">
        <v>74</v>
      </c>
      <c r="E72" s="37"/>
      <c r="F72" s="32">
        <f t="shared" ref="F72:I72" si="55">SUM(F73)</f>
        <v>0</v>
      </c>
      <c r="G72" s="32">
        <f t="shared" si="55"/>
        <v>37000</v>
      </c>
      <c r="H72" s="96">
        <f t="shared" si="55"/>
        <v>37000</v>
      </c>
      <c r="I72" s="113">
        <f t="shared" si="55"/>
        <v>0</v>
      </c>
      <c r="J72" s="105">
        <f>SUM(J73)</f>
        <v>-37000</v>
      </c>
      <c r="K72" s="84">
        <f t="shared" si="45"/>
        <v>-100</v>
      </c>
    </row>
    <row r="73" spans="1:11" x14ac:dyDescent="0.25">
      <c r="A73" s="22"/>
      <c r="B73" s="34"/>
      <c r="C73" s="28"/>
      <c r="D73" s="43">
        <v>21701</v>
      </c>
      <c r="E73" s="44" t="s">
        <v>75</v>
      </c>
      <c r="F73" s="33">
        <v>0</v>
      </c>
      <c r="G73" s="33">
        <v>37000</v>
      </c>
      <c r="H73" s="97">
        <f>SUM(F73:G73)</f>
        <v>37000</v>
      </c>
      <c r="I73" s="114"/>
      <c r="J73" s="106">
        <f>I73-H73</f>
        <v>-37000</v>
      </c>
      <c r="K73" s="85">
        <f t="shared" si="45"/>
        <v>-100</v>
      </c>
    </row>
    <row r="74" spans="1:11" x14ac:dyDescent="0.25">
      <c r="A74" s="22"/>
      <c r="B74" s="28"/>
      <c r="C74" s="29">
        <v>21800</v>
      </c>
      <c r="D74" s="30" t="s">
        <v>76</v>
      </c>
      <c r="E74" s="37"/>
      <c r="F74" s="32">
        <f t="shared" ref="F74:I74" si="56">SUM(F75)</f>
        <v>8748</v>
      </c>
      <c r="G74" s="32">
        <f t="shared" si="56"/>
        <v>2000</v>
      </c>
      <c r="H74" s="96">
        <f t="shared" si="56"/>
        <v>10748</v>
      </c>
      <c r="I74" s="113">
        <f t="shared" si="56"/>
        <v>78831.960000000006</v>
      </c>
      <c r="J74" s="105">
        <f t="shared" ref="J74" si="57">SUM(J75)</f>
        <v>68083.960000000006</v>
      </c>
      <c r="K74" s="84">
        <f t="shared" si="45"/>
        <v>633.45701525865286</v>
      </c>
    </row>
    <row r="75" spans="1:11" ht="30" x14ac:dyDescent="0.25">
      <c r="A75" s="22"/>
      <c r="B75" s="34"/>
      <c r="C75" s="28"/>
      <c r="D75" s="35">
        <v>21801</v>
      </c>
      <c r="E75" s="36" t="s">
        <v>77</v>
      </c>
      <c r="F75" s="33">
        <v>8748</v>
      </c>
      <c r="G75" s="33">
        <v>2000</v>
      </c>
      <c r="H75" s="97">
        <f>SUM(F75:G75)</f>
        <v>10748</v>
      </c>
      <c r="I75" s="114">
        <v>78831.960000000006</v>
      </c>
      <c r="J75" s="106">
        <f>I75-H75</f>
        <v>68083.960000000006</v>
      </c>
      <c r="K75" s="85">
        <f t="shared" si="45"/>
        <v>633.45701525865286</v>
      </c>
    </row>
    <row r="76" spans="1:11" x14ac:dyDescent="0.25">
      <c r="A76" s="22"/>
      <c r="B76" s="23">
        <v>22000</v>
      </c>
      <c r="C76" s="24" t="s">
        <v>78</v>
      </c>
      <c r="D76" s="25"/>
      <c r="E76" s="38"/>
      <c r="F76" s="27">
        <f t="shared" ref="F76:I76" si="58">SUM(F77,F81)</f>
        <v>258433.49</v>
      </c>
      <c r="G76" s="27">
        <f t="shared" si="58"/>
        <v>111000</v>
      </c>
      <c r="H76" s="95">
        <f t="shared" si="58"/>
        <v>369433.49000000005</v>
      </c>
      <c r="I76" s="112">
        <f t="shared" si="58"/>
        <v>763006.92</v>
      </c>
      <c r="J76" s="104">
        <f>SUM(J77,J81)</f>
        <v>293573.46999999997</v>
      </c>
      <c r="K76" s="83">
        <f t="shared" si="45"/>
        <v>106.53431284748979</v>
      </c>
    </row>
    <row r="77" spans="1:11" x14ac:dyDescent="0.25">
      <c r="A77" s="22"/>
      <c r="B77" s="28"/>
      <c r="C77" s="29">
        <v>22100</v>
      </c>
      <c r="D77" s="30" t="s">
        <v>79</v>
      </c>
      <c r="E77" s="37"/>
      <c r="F77" s="32">
        <f t="shared" ref="F77:H77" si="59">SUM(F79:F80)</f>
        <v>250779.41999999998</v>
      </c>
      <c r="G77" s="32">
        <f t="shared" si="59"/>
        <v>89000</v>
      </c>
      <c r="H77" s="96">
        <f t="shared" si="59"/>
        <v>339779.42000000004</v>
      </c>
      <c r="I77" s="113">
        <f t="shared" ref="I77" si="60">SUM(I78:I80)</f>
        <v>673006.92</v>
      </c>
      <c r="J77" s="105">
        <f>SUM(J79:J80)</f>
        <v>233227.53999999998</v>
      </c>
      <c r="K77" s="84">
        <f t="shared" si="45"/>
        <v>98.071713701789207</v>
      </c>
    </row>
    <row r="78" spans="1:11" x14ac:dyDescent="0.25">
      <c r="A78" s="22"/>
      <c r="B78" s="34"/>
      <c r="C78" s="28"/>
      <c r="D78" s="35">
        <v>22104</v>
      </c>
      <c r="E78" s="36" t="s">
        <v>80</v>
      </c>
      <c r="F78" s="33">
        <v>0</v>
      </c>
      <c r="G78" s="33">
        <v>0</v>
      </c>
      <c r="H78" s="97">
        <f t="shared" ref="H78:H80" si="61">SUM(F78:G78)</f>
        <v>0</v>
      </c>
      <c r="I78" s="114">
        <v>99999.96</v>
      </c>
      <c r="J78" s="106">
        <f>I78-H78</f>
        <v>99999.96</v>
      </c>
      <c r="K78" s="85" t="e">
        <f t="shared" si="45"/>
        <v>#DIV/0!</v>
      </c>
    </row>
    <row r="79" spans="1:11" ht="30" x14ac:dyDescent="0.25">
      <c r="A79" s="22"/>
      <c r="B79" s="34"/>
      <c r="C79" s="28"/>
      <c r="D79" s="35">
        <v>22105</v>
      </c>
      <c r="E79" s="36" t="s">
        <v>81</v>
      </c>
      <c r="F79" s="33">
        <v>203494.15</v>
      </c>
      <c r="G79" s="33">
        <v>89000</v>
      </c>
      <c r="H79" s="97">
        <f t="shared" si="61"/>
        <v>292494.15000000002</v>
      </c>
      <c r="I79" s="114">
        <v>433306.92</v>
      </c>
      <c r="J79" s="106">
        <f>I79-H79</f>
        <v>140812.76999999996</v>
      </c>
      <c r="K79" s="85">
        <f t="shared" si="45"/>
        <v>48.14208079033375</v>
      </c>
    </row>
    <row r="80" spans="1:11" x14ac:dyDescent="0.25">
      <c r="A80" s="22"/>
      <c r="B80" s="34"/>
      <c r="C80" s="28"/>
      <c r="D80" s="35">
        <v>22106</v>
      </c>
      <c r="E80" s="36" t="s">
        <v>82</v>
      </c>
      <c r="F80" s="33">
        <v>47285.27</v>
      </c>
      <c r="G80" s="33"/>
      <c r="H80" s="97">
        <f t="shared" si="61"/>
        <v>47285.27</v>
      </c>
      <c r="I80" s="114">
        <v>139700.04</v>
      </c>
      <c r="J80" s="106">
        <f>I80-H80</f>
        <v>92414.770000000019</v>
      </c>
      <c r="K80" s="85">
        <f t="shared" si="45"/>
        <v>195.44092695251612</v>
      </c>
    </row>
    <row r="81" spans="1:11" x14ac:dyDescent="0.25">
      <c r="A81" s="22"/>
      <c r="B81" s="28"/>
      <c r="C81" s="29">
        <v>22300</v>
      </c>
      <c r="D81" s="30" t="s">
        <v>83</v>
      </c>
      <c r="E81" s="37"/>
      <c r="F81" s="32">
        <f t="shared" ref="F81:I81" si="62">SUM(F82)</f>
        <v>7654.07</v>
      </c>
      <c r="G81" s="32">
        <f t="shared" si="62"/>
        <v>22000</v>
      </c>
      <c r="H81" s="96">
        <f t="shared" si="62"/>
        <v>29654.07</v>
      </c>
      <c r="I81" s="113">
        <f t="shared" si="62"/>
        <v>90000</v>
      </c>
      <c r="J81" s="105">
        <f t="shared" ref="J81" si="63">SUM(J82)</f>
        <v>60345.93</v>
      </c>
      <c r="K81" s="84">
        <f t="shared" si="45"/>
        <v>203.4996545162266</v>
      </c>
    </row>
    <row r="82" spans="1:11" ht="30" x14ac:dyDescent="0.25">
      <c r="A82" s="22"/>
      <c r="B82" s="34"/>
      <c r="C82" s="45"/>
      <c r="D82" s="46">
        <v>22301</v>
      </c>
      <c r="E82" s="44" t="s">
        <v>83</v>
      </c>
      <c r="F82" s="33">
        <v>7654.07</v>
      </c>
      <c r="G82" s="33">
        <v>22000</v>
      </c>
      <c r="H82" s="97">
        <f>SUM(F82:G82)</f>
        <v>29654.07</v>
      </c>
      <c r="I82" s="114">
        <v>90000</v>
      </c>
      <c r="J82" s="106">
        <f>I82-H82</f>
        <v>60345.93</v>
      </c>
      <c r="K82" s="85">
        <f t="shared" si="45"/>
        <v>203.4996545162266</v>
      </c>
    </row>
    <row r="83" spans="1:11" x14ac:dyDescent="0.25">
      <c r="A83" s="22"/>
      <c r="B83" s="23">
        <v>23000</v>
      </c>
      <c r="C83" s="24" t="s">
        <v>84</v>
      </c>
      <c r="D83" s="25"/>
      <c r="E83" s="38"/>
      <c r="F83" s="27">
        <f t="shared" ref="F83:J84" si="64">SUM(F84)</f>
        <v>0</v>
      </c>
      <c r="G83" s="27">
        <f t="shared" si="64"/>
        <v>0</v>
      </c>
      <c r="H83" s="95">
        <f t="shared" si="64"/>
        <v>0</v>
      </c>
      <c r="I83" s="112">
        <f t="shared" si="64"/>
        <v>4536</v>
      </c>
      <c r="J83" s="104">
        <f t="shared" si="64"/>
        <v>0</v>
      </c>
      <c r="K83" s="83" t="e">
        <f t="shared" si="45"/>
        <v>#DIV/0!</v>
      </c>
    </row>
    <row r="84" spans="1:11" x14ac:dyDescent="0.25">
      <c r="A84" s="22"/>
      <c r="B84" s="28"/>
      <c r="C84" s="29">
        <v>23200</v>
      </c>
      <c r="D84" s="30" t="s">
        <v>85</v>
      </c>
      <c r="E84" s="37"/>
      <c r="F84" s="32">
        <f t="shared" si="64"/>
        <v>0</v>
      </c>
      <c r="G84" s="32">
        <f t="shared" si="64"/>
        <v>0</v>
      </c>
      <c r="H84" s="96">
        <f t="shared" si="64"/>
        <v>0</v>
      </c>
      <c r="I84" s="113">
        <f t="shared" si="64"/>
        <v>4536</v>
      </c>
      <c r="J84" s="105">
        <f t="shared" si="64"/>
        <v>0</v>
      </c>
      <c r="K84" s="84" t="e">
        <f t="shared" si="45"/>
        <v>#DIV/0!</v>
      </c>
    </row>
    <row r="85" spans="1:11" ht="30" x14ac:dyDescent="0.25">
      <c r="A85" s="22"/>
      <c r="B85" s="34"/>
      <c r="C85" s="45"/>
      <c r="D85" s="46">
        <v>23201</v>
      </c>
      <c r="E85" s="44" t="s">
        <v>85</v>
      </c>
      <c r="F85" s="33"/>
      <c r="G85" s="33"/>
      <c r="H85" s="97"/>
      <c r="I85" s="114">
        <v>4536</v>
      </c>
      <c r="J85" s="106"/>
      <c r="K85" s="85" t="e">
        <f t="shared" si="45"/>
        <v>#DIV/0!</v>
      </c>
    </row>
    <row r="86" spans="1:11" x14ac:dyDescent="0.25">
      <c r="A86" s="22"/>
      <c r="B86" s="23">
        <v>24000</v>
      </c>
      <c r="C86" s="24" t="s">
        <v>86</v>
      </c>
      <c r="D86" s="25"/>
      <c r="E86" s="38"/>
      <c r="F86" s="27">
        <f>SUM(F87,F89,F91,F93,F95,F97)</f>
        <v>957574.39000000013</v>
      </c>
      <c r="G86" s="27">
        <f t="shared" ref="G86:J86" si="65">SUM(G87,G89,G91,G93,G95,G97)</f>
        <v>197000</v>
      </c>
      <c r="H86" s="95">
        <f t="shared" si="65"/>
        <v>1154574.3900000001</v>
      </c>
      <c r="I86" s="112">
        <f t="shared" si="65"/>
        <v>3038274.6799999997</v>
      </c>
      <c r="J86" s="104">
        <f t="shared" si="65"/>
        <v>1883700.2900000003</v>
      </c>
      <c r="K86" s="83">
        <f t="shared" si="45"/>
        <v>163.15105430322245</v>
      </c>
    </row>
    <row r="87" spans="1:11" x14ac:dyDescent="0.25">
      <c r="A87" s="22"/>
      <c r="B87" s="28"/>
      <c r="C87" s="29">
        <v>24200</v>
      </c>
      <c r="D87" s="30" t="s">
        <v>87</v>
      </c>
      <c r="E87" s="37"/>
      <c r="F87" s="32">
        <f t="shared" ref="F87:I87" si="66">SUM(F88)</f>
        <v>0</v>
      </c>
      <c r="G87" s="32">
        <f t="shared" si="66"/>
        <v>0</v>
      </c>
      <c r="H87" s="96">
        <f t="shared" si="66"/>
        <v>0</v>
      </c>
      <c r="I87" s="113">
        <f t="shared" si="66"/>
        <v>0</v>
      </c>
      <c r="J87" s="105">
        <f t="shared" ref="J87" si="67">SUM(J88)</f>
        <v>0</v>
      </c>
      <c r="K87" s="84" t="e">
        <f t="shared" si="45"/>
        <v>#DIV/0!</v>
      </c>
    </row>
    <row r="88" spans="1:11" ht="30" x14ac:dyDescent="0.25">
      <c r="A88" s="22"/>
      <c r="B88" s="34"/>
      <c r="C88" s="28"/>
      <c r="D88" s="35">
        <v>24201</v>
      </c>
      <c r="E88" s="36" t="s">
        <v>87</v>
      </c>
      <c r="F88" s="33">
        <v>0</v>
      </c>
      <c r="G88" s="33"/>
      <c r="H88" s="97">
        <f>SUM(F88:G88)</f>
        <v>0</v>
      </c>
      <c r="I88" s="114"/>
      <c r="J88" s="106">
        <f>I88-H88</f>
        <v>0</v>
      </c>
      <c r="K88" s="85" t="e">
        <f t="shared" si="45"/>
        <v>#DIV/0!</v>
      </c>
    </row>
    <row r="89" spans="1:11" x14ac:dyDescent="0.25">
      <c r="A89" s="22"/>
      <c r="B89" s="28"/>
      <c r="C89" s="29">
        <v>24300</v>
      </c>
      <c r="D89" s="30" t="s">
        <v>88</v>
      </c>
      <c r="E89" s="37"/>
      <c r="F89" s="32">
        <f t="shared" ref="F89:I89" si="68">SUM(F90)</f>
        <v>6243.89</v>
      </c>
      <c r="G89" s="32">
        <f t="shared" si="68"/>
        <v>3000</v>
      </c>
      <c r="H89" s="96">
        <f t="shared" si="68"/>
        <v>9243.89</v>
      </c>
      <c r="I89" s="113">
        <f t="shared" si="68"/>
        <v>196114.44</v>
      </c>
      <c r="J89" s="105">
        <f t="shared" ref="J89" si="69">SUM(J90)</f>
        <v>186870.55</v>
      </c>
      <c r="K89" s="84">
        <f t="shared" si="45"/>
        <v>2021.5574828346075</v>
      </c>
    </row>
    <row r="90" spans="1:11" x14ac:dyDescent="0.25">
      <c r="A90" s="22"/>
      <c r="B90" s="34"/>
      <c r="C90" s="28"/>
      <c r="D90" s="35">
        <v>24301</v>
      </c>
      <c r="E90" s="36" t="s">
        <v>88</v>
      </c>
      <c r="F90" s="33">
        <v>6243.89</v>
      </c>
      <c r="G90" s="33">
        <v>3000</v>
      </c>
      <c r="H90" s="97">
        <f>SUM(F90:G90)</f>
        <v>9243.89</v>
      </c>
      <c r="I90" s="114">
        <v>196114.44</v>
      </c>
      <c r="J90" s="106">
        <f>I90-H90</f>
        <v>186870.55</v>
      </c>
      <c r="K90" s="85">
        <f t="shared" si="45"/>
        <v>2021.5574828346075</v>
      </c>
    </row>
    <row r="91" spans="1:11" x14ac:dyDescent="0.25">
      <c r="A91" s="22"/>
      <c r="B91" s="28"/>
      <c r="C91" s="29">
        <v>24600</v>
      </c>
      <c r="D91" s="30" t="s">
        <v>89</v>
      </c>
      <c r="E91" s="37"/>
      <c r="F91" s="32">
        <f t="shared" ref="F91:I91" si="70">SUM(F92)</f>
        <v>432204.56</v>
      </c>
      <c r="G91" s="32">
        <f t="shared" si="70"/>
        <v>98000</v>
      </c>
      <c r="H91" s="96">
        <f t="shared" si="70"/>
        <v>530204.56000000006</v>
      </c>
      <c r="I91" s="113">
        <f t="shared" si="70"/>
        <v>1003340.52</v>
      </c>
      <c r="J91" s="105">
        <f t="shared" ref="J91" si="71">SUM(J92)</f>
        <v>473135.95999999996</v>
      </c>
      <c r="K91" s="84">
        <f t="shared" si="45"/>
        <v>89.236493929814543</v>
      </c>
    </row>
    <row r="92" spans="1:11" x14ac:dyDescent="0.25">
      <c r="A92" s="22"/>
      <c r="B92" s="34"/>
      <c r="C92" s="28"/>
      <c r="D92" s="35">
        <v>24601</v>
      </c>
      <c r="E92" s="36" t="s">
        <v>90</v>
      </c>
      <c r="F92" s="33">
        <v>432204.56</v>
      </c>
      <c r="G92" s="33">
        <v>98000</v>
      </c>
      <c r="H92" s="97">
        <f>SUM(F92:G92)</f>
        <v>530204.56000000006</v>
      </c>
      <c r="I92" s="114">
        <v>1003340.52</v>
      </c>
      <c r="J92" s="106">
        <f>I92-H92</f>
        <v>473135.95999999996</v>
      </c>
      <c r="K92" s="85">
        <f t="shared" si="45"/>
        <v>89.236493929814543</v>
      </c>
    </row>
    <row r="93" spans="1:11" x14ac:dyDescent="0.25">
      <c r="A93" s="22"/>
      <c r="B93" s="28"/>
      <c r="C93" s="29">
        <v>24700</v>
      </c>
      <c r="D93" s="30" t="s">
        <v>91</v>
      </c>
      <c r="E93" s="37"/>
      <c r="F93" s="32">
        <f t="shared" ref="F93:I93" si="72">SUM(F94)</f>
        <v>46920.02</v>
      </c>
      <c r="G93" s="32">
        <f t="shared" si="72"/>
        <v>15000</v>
      </c>
      <c r="H93" s="96">
        <f t="shared" si="72"/>
        <v>61920.02</v>
      </c>
      <c r="I93" s="113">
        <f t="shared" si="72"/>
        <v>168475.92</v>
      </c>
      <c r="J93" s="105">
        <f t="shared" ref="J93" si="73">SUM(J94)</f>
        <v>106555.90000000002</v>
      </c>
      <c r="K93" s="84">
        <f t="shared" si="45"/>
        <v>172.08634622534038</v>
      </c>
    </row>
    <row r="94" spans="1:11" ht="30" x14ac:dyDescent="0.25">
      <c r="A94" s="22"/>
      <c r="B94" s="34"/>
      <c r="C94" s="28"/>
      <c r="D94" s="35">
        <v>24701</v>
      </c>
      <c r="E94" s="36" t="s">
        <v>91</v>
      </c>
      <c r="F94" s="33">
        <v>46920.02</v>
      </c>
      <c r="G94" s="33">
        <v>15000</v>
      </c>
      <c r="H94" s="97">
        <f>SUM(F94:G94)</f>
        <v>61920.02</v>
      </c>
      <c r="I94" s="114">
        <v>168475.92</v>
      </c>
      <c r="J94" s="106">
        <f>I94-H94</f>
        <v>106555.90000000002</v>
      </c>
      <c r="K94" s="85">
        <f t="shared" si="45"/>
        <v>172.08634622534038</v>
      </c>
    </row>
    <row r="95" spans="1:11" x14ac:dyDescent="0.25">
      <c r="A95" s="22"/>
      <c r="B95" s="28"/>
      <c r="C95" s="29">
        <v>24800</v>
      </c>
      <c r="D95" s="30" t="s">
        <v>92</v>
      </c>
      <c r="E95" s="37"/>
      <c r="F95" s="32">
        <f t="shared" ref="F95:I95" si="74">SUM(F96)</f>
        <v>54336.22</v>
      </c>
      <c r="G95" s="32">
        <f t="shared" si="74"/>
        <v>21000</v>
      </c>
      <c r="H95" s="96">
        <f t="shared" si="74"/>
        <v>75336.22</v>
      </c>
      <c r="I95" s="113">
        <f t="shared" si="74"/>
        <v>669767.76</v>
      </c>
      <c r="J95" s="105">
        <f>SUM(J96)</f>
        <v>594431.54</v>
      </c>
      <c r="K95" s="84">
        <f t="shared" si="45"/>
        <v>789.03818110332588</v>
      </c>
    </row>
    <row r="96" spans="1:11" x14ac:dyDescent="0.25">
      <c r="A96" s="22"/>
      <c r="B96" s="34"/>
      <c r="C96" s="28"/>
      <c r="D96" s="35">
        <v>24801</v>
      </c>
      <c r="E96" s="36" t="s">
        <v>92</v>
      </c>
      <c r="F96" s="33">
        <v>54336.22</v>
      </c>
      <c r="G96" s="33">
        <v>21000</v>
      </c>
      <c r="H96" s="97">
        <f>SUM(F96:G96)</f>
        <v>75336.22</v>
      </c>
      <c r="I96" s="114">
        <v>669767.76</v>
      </c>
      <c r="J96" s="106">
        <f>I96-H96</f>
        <v>594431.54</v>
      </c>
      <c r="K96" s="85">
        <f t="shared" si="45"/>
        <v>789.03818110332588</v>
      </c>
    </row>
    <row r="97" spans="1:11" x14ac:dyDescent="0.25">
      <c r="A97" s="22"/>
      <c r="B97" s="28"/>
      <c r="C97" s="29">
        <v>24900</v>
      </c>
      <c r="D97" s="30" t="s">
        <v>93</v>
      </c>
      <c r="E97" s="37"/>
      <c r="F97" s="32">
        <f t="shared" ref="F97:I97" si="75">SUM(F98)</f>
        <v>417869.7</v>
      </c>
      <c r="G97" s="32">
        <f t="shared" si="75"/>
        <v>60000</v>
      </c>
      <c r="H97" s="96">
        <f t="shared" si="75"/>
        <v>477869.7</v>
      </c>
      <c r="I97" s="113">
        <f t="shared" si="75"/>
        <v>1000576.04</v>
      </c>
      <c r="J97" s="105">
        <f t="shared" ref="J97" si="76">SUM(J98)</f>
        <v>522706.34</v>
      </c>
      <c r="K97" s="84">
        <f t="shared" si="45"/>
        <v>109.38260785314489</v>
      </c>
    </row>
    <row r="98" spans="1:11" ht="30" x14ac:dyDescent="0.25">
      <c r="A98" s="22"/>
      <c r="B98" s="34"/>
      <c r="C98" s="28"/>
      <c r="D98" s="35">
        <v>24901</v>
      </c>
      <c r="E98" s="36" t="s">
        <v>93</v>
      </c>
      <c r="F98" s="33">
        <v>417869.7</v>
      </c>
      <c r="G98" s="33">
        <v>60000</v>
      </c>
      <c r="H98" s="97">
        <f>SUM(F98:G98)</f>
        <v>477869.7</v>
      </c>
      <c r="I98" s="114">
        <v>1000576.04</v>
      </c>
      <c r="J98" s="106">
        <f>I98-H98</f>
        <v>522706.34</v>
      </c>
      <c r="K98" s="85">
        <f t="shared" si="45"/>
        <v>109.38260785314489</v>
      </c>
    </row>
    <row r="99" spans="1:11" x14ac:dyDescent="0.25">
      <c r="A99" s="22"/>
      <c r="B99" s="23">
        <v>25000</v>
      </c>
      <c r="C99" s="24" t="s">
        <v>94</v>
      </c>
      <c r="D99" s="25"/>
      <c r="E99" s="38"/>
      <c r="F99" s="27">
        <f>SUM(F100,F102,F104)</f>
        <v>845313.82000000007</v>
      </c>
      <c r="G99" s="27">
        <f t="shared" ref="G99:J99" si="77">SUM(G100,G102,G104)</f>
        <v>155600</v>
      </c>
      <c r="H99" s="95">
        <f t="shared" si="77"/>
        <v>1000913.8200000001</v>
      </c>
      <c r="I99" s="112">
        <f t="shared" si="77"/>
        <v>2113149.7599999998</v>
      </c>
      <c r="J99" s="104">
        <f t="shared" si="77"/>
        <v>1112235.94</v>
      </c>
      <c r="K99" s="83">
        <f t="shared" si="45"/>
        <v>111.12204844968568</v>
      </c>
    </row>
    <row r="100" spans="1:11" x14ac:dyDescent="0.25">
      <c r="A100" s="22"/>
      <c r="B100" s="28"/>
      <c r="C100" s="29">
        <v>25300</v>
      </c>
      <c r="D100" s="30" t="s">
        <v>95</v>
      </c>
      <c r="E100" s="37"/>
      <c r="F100" s="32">
        <f t="shared" ref="F100:I100" si="78">SUM(F101)</f>
        <v>100471.02</v>
      </c>
      <c r="G100" s="32">
        <f t="shared" si="78"/>
        <v>72000</v>
      </c>
      <c r="H100" s="96">
        <f t="shared" si="78"/>
        <v>172471.02000000002</v>
      </c>
      <c r="I100" s="113">
        <f t="shared" si="78"/>
        <v>193604.7</v>
      </c>
      <c r="J100" s="105">
        <f t="shared" ref="J100" si="79">SUM(J101)</f>
        <v>21133.679999999993</v>
      </c>
      <c r="K100" s="84">
        <f t="shared" si="45"/>
        <v>12.253467278154886</v>
      </c>
    </row>
    <row r="101" spans="1:11" ht="30" x14ac:dyDescent="0.25">
      <c r="A101" s="22"/>
      <c r="B101" s="34"/>
      <c r="C101" s="28"/>
      <c r="D101" s="35">
        <v>25301</v>
      </c>
      <c r="E101" s="36" t="s">
        <v>95</v>
      </c>
      <c r="F101" s="33">
        <v>100471.02</v>
      </c>
      <c r="G101" s="33">
        <v>72000</v>
      </c>
      <c r="H101" s="97">
        <f>SUM(F101:G101)</f>
        <v>172471.02000000002</v>
      </c>
      <c r="I101" s="114">
        <v>193604.7</v>
      </c>
      <c r="J101" s="106">
        <f>I101-H101</f>
        <v>21133.679999999993</v>
      </c>
      <c r="K101" s="85">
        <f t="shared" si="45"/>
        <v>12.253467278154886</v>
      </c>
    </row>
    <row r="102" spans="1:11" x14ac:dyDescent="0.25">
      <c r="A102" s="22"/>
      <c r="B102" s="28"/>
      <c r="C102" s="29">
        <v>25400</v>
      </c>
      <c r="D102" s="30" t="s">
        <v>96</v>
      </c>
      <c r="E102" s="37"/>
      <c r="F102" s="32">
        <f t="shared" ref="F102:I102" si="80">SUM(F103)</f>
        <v>723492.78</v>
      </c>
      <c r="G102" s="32">
        <f t="shared" si="80"/>
        <v>81000</v>
      </c>
      <c r="H102" s="96">
        <f t="shared" si="80"/>
        <v>804492.78</v>
      </c>
      <c r="I102" s="113">
        <f t="shared" si="80"/>
        <v>1897057.04</v>
      </c>
      <c r="J102" s="105">
        <f t="shared" ref="J102" si="81">SUM(J103)</f>
        <v>1092564.26</v>
      </c>
      <c r="K102" s="84">
        <f t="shared" si="45"/>
        <v>135.80783907097339</v>
      </c>
    </row>
    <row r="103" spans="1:11" ht="30" x14ac:dyDescent="0.25">
      <c r="A103" s="22"/>
      <c r="B103" s="34"/>
      <c r="C103" s="28"/>
      <c r="D103" s="35">
        <v>25401</v>
      </c>
      <c r="E103" s="36" t="s">
        <v>96</v>
      </c>
      <c r="F103" s="33">
        <v>723492.78</v>
      </c>
      <c r="G103" s="33">
        <v>81000</v>
      </c>
      <c r="H103" s="97">
        <f>SUM(F103:G103)</f>
        <v>804492.78</v>
      </c>
      <c r="I103" s="114">
        <v>1897057.04</v>
      </c>
      <c r="J103" s="106">
        <f>I103-H103</f>
        <v>1092564.26</v>
      </c>
      <c r="K103" s="85">
        <f t="shared" si="45"/>
        <v>135.80783907097339</v>
      </c>
    </row>
    <row r="104" spans="1:11" x14ac:dyDescent="0.25">
      <c r="A104" s="22"/>
      <c r="B104" s="28"/>
      <c r="C104" s="29">
        <v>25500</v>
      </c>
      <c r="D104" s="30" t="s">
        <v>97</v>
      </c>
      <c r="E104" s="37"/>
      <c r="F104" s="32">
        <f t="shared" ref="F104:I104" si="82">SUM(F105)</f>
        <v>21350.02</v>
      </c>
      <c r="G104" s="32">
        <f t="shared" si="82"/>
        <v>2600</v>
      </c>
      <c r="H104" s="96">
        <f t="shared" si="82"/>
        <v>23950.02</v>
      </c>
      <c r="I104" s="113">
        <f t="shared" si="82"/>
        <v>22488.02</v>
      </c>
      <c r="J104" s="105">
        <f t="shared" ref="J104" si="83">SUM(J105)</f>
        <v>-1462</v>
      </c>
      <c r="K104" s="84">
        <f t="shared" si="45"/>
        <v>-6.1043790360091634</v>
      </c>
    </row>
    <row r="105" spans="1:11" ht="30" x14ac:dyDescent="0.25">
      <c r="A105" s="22"/>
      <c r="B105" s="34"/>
      <c r="C105" s="28"/>
      <c r="D105" s="35">
        <v>25501</v>
      </c>
      <c r="E105" s="36" t="s">
        <v>97</v>
      </c>
      <c r="F105" s="33">
        <v>21350.02</v>
      </c>
      <c r="G105" s="33">
        <v>2600</v>
      </c>
      <c r="H105" s="97">
        <f>SUM(F105:G105)</f>
        <v>23950.02</v>
      </c>
      <c r="I105" s="114">
        <v>22488.02</v>
      </c>
      <c r="J105" s="106">
        <f>I105-H105</f>
        <v>-1462</v>
      </c>
      <c r="K105" s="85">
        <f t="shared" si="45"/>
        <v>-6.1043790360091634</v>
      </c>
    </row>
    <row r="106" spans="1:11" x14ac:dyDescent="0.25">
      <c r="A106" s="22"/>
      <c r="B106" s="23">
        <v>26000</v>
      </c>
      <c r="C106" s="24" t="s">
        <v>98</v>
      </c>
      <c r="D106" s="25"/>
      <c r="E106" s="38"/>
      <c r="F106" s="27">
        <f t="shared" ref="F106:I106" si="84">SUM(F107)</f>
        <v>7703286.6699999999</v>
      </c>
      <c r="G106" s="27">
        <f t="shared" si="84"/>
        <v>1938000</v>
      </c>
      <c r="H106" s="95">
        <f t="shared" si="84"/>
        <v>9641286.6699999999</v>
      </c>
      <c r="I106" s="112">
        <f t="shared" si="84"/>
        <v>11253550</v>
      </c>
      <c r="J106" s="104">
        <f t="shared" ref="J106" si="85">SUM(J107)</f>
        <v>1612263.33</v>
      </c>
      <c r="K106" s="83">
        <f t="shared" si="45"/>
        <v>16.722491356021465</v>
      </c>
    </row>
    <row r="107" spans="1:11" x14ac:dyDescent="0.25">
      <c r="A107" s="22"/>
      <c r="B107" s="28"/>
      <c r="C107" s="29">
        <v>26100</v>
      </c>
      <c r="D107" s="30" t="s">
        <v>98</v>
      </c>
      <c r="E107" s="37"/>
      <c r="F107" s="32">
        <f t="shared" ref="F107:I107" si="86">SUM(F108:F109)</f>
        <v>7703286.6699999999</v>
      </c>
      <c r="G107" s="32">
        <f t="shared" si="86"/>
        <v>1938000</v>
      </c>
      <c r="H107" s="96">
        <f t="shared" si="86"/>
        <v>9641286.6699999999</v>
      </c>
      <c r="I107" s="113">
        <f t="shared" si="86"/>
        <v>11253550</v>
      </c>
      <c r="J107" s="105">
        <f t="shared" ref="J107" si="87">SUM(J108:J109)</f>
        <v>1612263.33</v>
      </c>
      <c r="K107" s="84">
        <f t="shared" si="45"/>
        <v>16.722491356021465</v>
      </c>
    </row>
    <row r="108" spans="1:11" x14ac:dyDescent="0.25">
      <c r="A108" s="22"/>
      <c r="B108" s="34"/>
      <c r="C108" s="28"/>
      <c r="D108" s="35">
        <v>26101</v>
      </c>
      <c r="E108" s="36" t="s">
        <v>99</v>
      </c>
      <c r="F108" s="33">
        <v>7685823.6699999999</v>
      </c>
      <c r="G108" s="33">
        <v>1933000</v>
      </c>
      <c r="H108" s="97">
        <f t="shared" ref="H108:H109" si="88">SUM(F108:G108)</f>
        <v>9618823.6699999999</v>
      </c>
      <c r="I108" s="114">
        <v>11200000</v>
      </c>
      <c r="J108" s="106">
        <f>I108-H108</f>
        <v>1581176.33</v>
      </c>
      <c r="K108" s="85">
        <f t="shared" si="45"/>
        <v>16.438354462526505</v>
      </c>
    </row>
    <row r="109" spans="1:11" x14ac:dyDescent="0.25">
      <c r="A109" s="22"/>
      <c r="B109" s="34"/>
      <c r="C109" s="28"/>
      <c r="D109" s="35">
        <v>26102</v>
      </c>
      <c r="E109" s="36" t="s">
        <v>100</v>
      </c>
      <c r="F109" s="33">
        <v>17463</v>
      </c>
      <c r="G109" s="33">
        <v>5000</v>
      </c>
      <c r="H109" s="97">
        <f t="shared" si="88"/>
        <v>22463</v>
      </c>
      <c r="I109" s="114">
        <v>53550</v>
      </c>
      <c r="J109" s="106">
        <f>I109-H109</f>
        <v>31087</v>
      </c>
      <c r="K109" s="85">
        <f t="shared" si="45"/>
        <v>138.39202243689624</v>
      </c>
    </row>
    <row r="110" spans="1:11" x14ac:dyDescent="0.25">
      <c r="A110" s="22"/>
      <c r="B110" s="23">
        <v>27000</v>
      </c>
      <c r="C110" s="24" t="s">
        <v>101</v>
      </c>
      <c r="D110" s="25"/>
      <c r="E110" s="38"/>
      <c r="F110" s="27">
        <f>SUM(F111,F113,F115)</f>
        <v>384676.66000000003</v>
      </c>
      <c r="G110" s="27">
        <f>SUM(G111,G113,G115)</f>
        <v>0</v>
      </c>
      <c r="H110" s="95">
        <f>SUM(H111,H113,H115)</f>
        <v>384676.66000000003</v>
      </c>
      <c r="I110" s="112">
        <f>SUM(I111,I113,I115)</f>
        <v>657242</v>
      </c>
      <c r="J110" s="104">
        <f>SUM(J111,J113,J115)</f>
        <v>272565.33999999997</v>
      </c>
      <c r="K110" s="83">
        <f t="shared" si="45"/>
        <v>70.855699953306214</v>
      </c>
    </row>
    <row r="111" spans="1:11" x14ac:dyDescent="0.25">
      <c r="A111" s="22"/>
      <c r="B111" s="28"/>
      <c r="C111" s="29">
        <v>27100</v>
      </c>
      <c r="D111" s="30" t="s">
        <v>102</v>
      </c>
      <c r="E111" s="37"/>
      <c r="F111" s="32">
        <f>SUM(F112:F112)</f>
        <v>349650</v>
      </c>
      <c r="G111" s="32">
        <f>SUM(G112:G112)</f>
        <v>0</v>
      </c>
      <c r="H111" s="96">
        <f>SUM(H112:H112)</f>
        <v>349650</v>
      </c>
      <c r="I111" s="113">
        <f>SUM(I112:I112)</f>
        <v>454650</v>
      </c>
      <c r="J111" s="105">
        <f>SUM(J112:J112)</f>
        <v>105000</v>
      </c>
      <c r="K111" s="84">
        <f t="shared" si="45"/>
        <v>30.030030030030019</v>
      </c>
    </row>
    <row r="112" spans="1:11" x14ac:dyDescent="0.25">
      <c r="A112" s="22"/>
      <c r="B112" s="34"/>
      <c r="C112" s="28"/>
      <c r="D112" s="35">
        <v>27101</v>
      </c>
      <c r="E112" s="36" t="s">
        <v>102</v>
      </c>
      <c r="F112" s="33">
        <v>349650</v>
      </c>
      <c r="G112" s="33"/>
      <c r="H112" s="97">
        <f t="shared" ref="H112" si="89">SUM(F112:G112)</f>
        <v>349650</v>
      </c>
      <c r="I112" s="114">
        <v>454650</v>
      </c>
      <c r="J112" s="106">
        <f>I112-H112</f>
        <v>105000</v>
      </c>
      <c r="K112" s="85">
        <f t="shared" si="45"/>
        <v>30.030030030030019</v>
      </c>
    </row>
    <row r="113" spans="1:11" x14ac:dyDescent="0.25">
      <c r="A113" s="22"/>
      <c r="B113" s="34"/>
      <c r="C113" s="29">
        <v>27200</v>
      </c>
      <c r="D113" s="30" t="s">
        <v>103</v>
      </c>
      <c r="E113" s="37"/>
      <c r="F113" s="32">
        <f t="shared" ref="F113:I113" si="90">SUM(F114)</f>
        <v>0</v>
      </c>
      <c r="G113" s="32">
        <f t="shared" si="90"/>
        <v>0</v>
      </c>
      <c r="H113" s="96">
        <f t="shared" si="90"/>
        <v>0</v>
      </c>
      <c r="I113" s="113">
        <f t="shared" si="90"/>
        <v>2592</v>
      </c>
      <c r="J113" s="105">
        <f>SUM(J114)</f>
        <v>2592</v>
      </c>
      <c r="K113" s="84" t="e">
        <f t="shared" si="45"/>
        <v>#DIV/0!</v>
      </c>
    </row>
    <row r="114" spans="1:11" x14ac:dyDescent="0.25">
      <c r="A114" s="22"/>
      <c r="B114" s="34"/>
      <c r="C114" s="45"/>
      <c r="D114" s="46">
        <v>27201</v>
      </c>
      <c r="E114" s="44" t="s">
        <v>104</v>
      </c>
      <c r="F114" s="33"/>
      <c r="G114" s="33"/>
      <c r="H114" s="97">
        <f>SUM(F114:G114)</f>
        <v>0</v>
      </c>
      <c r="I114" s="114">
        <v>2592</v>
      </c>
      <c r="J114" s="106">
        <f>I114-H114</f>
        <v>2592</v>
      </c>
      <c r="K114" s="85" t="e">
        <f t="shared" si="45"/>
        <v>#DIV/0!</v>
      </c>
    </row>
    <row r="115" spans="1:11" x14ac:dyDescent="0.25">
      <c r="A115" s="22"/>
      <c r="B115" s="28"/>
      <c r="C115" s="29">
        <v>27300</v>
      </c>
      <c r="D115" s="30" t="s">
        <v>105</v>
      </c>
      <c r="E115" s="37"/>
      <c r="F115" s="32">
        <f t="shared" ref="F115:I115" si="91">SUM(F116)</f>
        <v>35026.660000000003</v>
      </c>
      <c r="G115" s="32">
        <f t="shared" si="91"/>
        <v>0</v>
      </c>
      <c r="H115" s="96">
        <f t="shared" si="91"/>
        <v>35026.660000000003</v>
      </c>
      <c r="I115" s="113">
        <f t="shared" si="91"/>
        <v>200000</v>
      </c>
      <c r="J115" s="105">
        <f>SUM(J116)</f>
        <v>164973.34</v>
      </c>
      <c r="K115" s="84">
        <f t="shared" si="45"/>
        <v>470.99363741789819</v>
      </c>
    </row>
    <row r="116" spans="1:11" x14ac:dyDescent="0.25">
      <c r="A116" s="22"/>
      <c r="B116" s="34"/>
      <c r="C116" s="28"/>
      <c r="D116" s="35">
        <v>27301</v>
      </c>
      <c r="E116" s="36" t="s">
        <v>105</v>
      </c>
      <c r="F116" s="33">
        <v>35026.660000000003</v>
      </c>
      <c r="G116" s="33"/>
      <c r="H116" s="97">
        <f>SUM(F116:G116)</f>
        <v>35026.660000000003</v>
      </c>
      <c r="I116" s="114">
        <v>200000</v>
      </c>
      <c r="J116" s="106">
        <f>I116-H116</f>
        <v>164973.34</v>
      </c>
      <c r="K116" s="85">
        <f t="shared" si="45"/>
        <v>470.99363741789819</v>
      </c>
    </row>
    <row r="117" spans="1:11" x14ac:dyDescent="0.25">
      <c r="A117" s="22"/>
      <c r="B117" s="23">
        <v>29000</v>
      </c>
      <c r="C117" s="24" t="s">
        <v>106</v>
      </c>
      <c r="D117" s="25"/>
      <c r="E117" s="38"/>
      <c r="F117" s="27">
        <f t="shared" ref="F117:H117" si="92">SUM(F118,F120,F122,F125,F127,F129)</f>
        <v>1549036.97</v>
      </c>
      <c r="G117" s="27">
        <f t="shared" si="92"/>
        <v>353500</v>
      </c>
      <c r="H117" s="95">
        <f t="shared" si="92"/>
        <v>1902536.97</v>
      </c>
      <c r="I117" s="112">
        <f>SUM(I118,I120,I122,I125,I127,I129)</f>
        <v>4222617.03</v>
      </c>
      <c r="J117" s="104">
        <f>SUM(J118,J120,J122,J125,J127,J129)</f>
        <v>2302564.06</v>
      </c>
      <c r="K117" s="83">
        <f t="shared" si="45"/>
        <v>121.94664790140715</v>
      </c>
    </row>
    <row r="118" spans="1:11" x14ac:dyDescent="0.25">
      <c r="A118" s="22"/>
      <c r="B118" s="28"/>
      <c r="C118" s="29">
        <v>29100</v>
      </c>
      <c r="D118" s="30" t="s">
        <v>107</v>
      </c>
      <c r="E118" s="37"/>
      <c r="F118" s="32">
        <f t="shared" ref="F118:I118" si="93">SUM(F119)</f>
        <v>52329.17</v>
      </c>
      <c r="G118" s="32">
        <f t="shared" si="93"/>
        <v>29000</v>
      </c>
      <c r="H118" s="96">
        <f t="shared" si="93"/>
        <v>81329.17</v>
      </c>
      <c r="I118" s="113">
        <f t="shared" si="93"/>
        <v>288688.09999999998</v>
      </c>
      <c r="J118" s="105">
        <f t="shared" ref="J118" si="94">SUM(J119)</f>
        <v>207358.93</v>
      </c>
      <c r="K118" s="84">
        <f t="shared" si="45"/>
        <v>254.96255525538987</v>
      </c>
    </row>
    <row r="119" spans="1:11" x14ac:dyDescent="0.25">
      <c r="A119" s="22"/>
      <c r="B119" s="34"/>
      <c r="C119" s="28"/>
      <c r="D119" s="35">
        <v>29101</v>
      </c>
      <c r="E119" s="36" t="s">
        <v>108</v>
      </c>
      <c r="F119" s="33">
        <v>52329.17</v>
      </c>
      <c r="G119" s="33">
        <v>29000</v>
      </c>
      <c r="H119" s="97">
        <f>SUM(F119:G119)</f>
        <v>81329.17</v>
      </c>
      <c r="I119" s="114">
        <v>288688.09999999998</v>
      </c>
      <c r="J119" s="106">
        <f>I119-H119</f>
        <v>207358.93</v>
      </c>
      <c r="K119" s="85">
        <f t="shared" si="45"/>
        <v>254.96255525538987</v>
      </c>
    </row>
    <row r="120" spans="1:11" x14ac:dyDescent="0.25">
      <c r="A120" s="22"/>
      <c r="B120" s="28"/>
      <c r="C120" s="29">
        <v>29200</v>
      </c>
      <c r="D120" s="30" t="s">
        <v>109</v>
      </c>
      <c r="E120" s="37"/>
      <c r="F120" s="32">
        <f t="shared" ref="F120:I120" si="95">SUM(F121)</f>
        <v>160343.64000000001</v>
      </c>
      <c r="G120" s="32">
        <f t="shared" si="95"/>
        <v>15000</v>
      </c>
      <c r="H120" s="96">
        <f t="shared" si="95"/>
        <v>175343.64</v>
      </c>
      <c r="I120" s="113">
        <f t="shared" si="95"/>
        <v>334843.26</v>
      </c>
      <c r="J120" s="105">
        <f t="shared" ref="J120" si="96">SUM(J121)</f>
        <v>159499.62</v>
      </c>
      <c r="K120" s="84">
        <f t="shared" ref="K120:K176" si="97">(I120*100/H120)-100</f>
        <v>90.964017856592903</v>
      </c>
    </row>
    <row r="121" spans="1:11" ht="30" x14ac:dyDescent="0.25">
      <c r="A121" s="22"/>
      <c r="B121" s="34"/>
      <c r="C121" s="28"/>
      <c r="D121" s="35">
        <v>29201</v>
      </c>
      <c r="E121" s="36" t="s">
        <v>109</v>
      </c>
      <c r="F121" s="33">
        <v>160343.64000000001</v>
      </c>
      <c r="G121" s="33">
        <v>15000</v>
      </c>
      <c r="H121" s="97">
        <f>SUM(F121:G121)</f>
        <v>175343.64</v>
      </c>
      <c r="I121" s="114">
        <v>334843.26</v>
      </c>
      <c r="J121" s="106">
        <f>I121-H121</f>
        <v>159499.62</v>
      </c>
      <c r="K121" s="85">
        <f t="shared" si="97"/>
        <v>90.964017856592903</v>
      </c>
    </row>
    <row r="122" spans="1:11" x14ac:dyDescent="0.25">
      <c r="A122" s="22"/>
      <c r="B122" s="28"/>
      <c r="C122" s="29">
        <v>29300</v>
      </c>
      <c r="D122" s="30" t="s">
        <v>110</v>
      </c>
      <c r="E122" s="37"/>
      <c r="F122" s="32">
        <f t="shared" ref="F122:H122" si="98">SUM(F123:F123)</f>
        <v>5530.91</v>
      </c>
      <c r="G122" s="32">
        <f t="shared" si="98"/>
        <v>9000</v>
      </c>
      <c r="H122" s="96">
        <f t="shared" si="98"/>
        <v>14530.91</v>
      </c>
      <c r="I122" s="113">
        <f t="shared" ref="I122" si="99">SUM(I123:I124)</f>
        <v>175947.92</v>
      </c>
      <c r="J122" s="105">
        <f>SUM(J123:J123)</f>
        <v>143901.01</v>
      </c>
      <c r="K122" s="84">
        <f t="shared" si="97"/>
        <v>1110.8527270487534</v>
      </c>
    </row>
    <row r="123" spans="1:11" ht="45" x14ac:dyDescent="0.25">
      <c r="A123" s="22"/>
      <c r="B123" s="34"/>
      <c r="C123" s="28"/>
      <c r="D123" s="35">
        <v>29301</v>
      </c>
      <c r="E123" s="36" t="s">
        <v>111</v>
      </c>
      <c r="F123" s="33">
        <v>5530.91</v>
      </c>
      <c r="G123" s="33">
        <v>9000</v>
      </c>
      <c r="H123" s="97">
        <f t="shared" ref="H123:H124" si="100">SUM(F123:G123)</f>
        <v>14530.91</v>
      </c>
      <c r="I123" s="114">
        <v>158431.92000000001</v>
      </c>
      <c r="J123" s="106">
        <f>I123-H123</f>
        <v>143901.01</v>
      </c>
      <c r="K123" s="85">
        <f t="shared" si="97"/>
        <v>990.30969154719151</v>
      </c>
    </row>
    <row r="124" spans="1:11" ht="45" x14ac:dyDescent="0.25">
      <c r="A124" s="22"/>
      <c r="B124" s="34"/>
      <c r="C124" s="28"/>
      <c r="D124" s="35">
        <v>29302</v>
      </c>
      <c r="E124" s="36" t="s">
        <v>112</v>
      </c>
      <c r="F124" s="33"/>
      <c r="G124" s="33"/>
      <c r="H124" s="97">
        <f t="shared" si="100"/>
        <v>0</v>
      </c>
      <c r="I124" s="114">
        <v>17516</v>
      </c>
      <c r="J124" s="106">
        <f>I124-H124</f>
        <v>17516</v>
      </c>
      <c r="K124" s="85" t="e">
        <f t="shared" si="97"/>
        <v>#DIV/0!</v>
      </c>
    </row>
    <row r="125" spans="1:11" x14ac:dyDescent="0.25">
      <c r="A125" s="22"/>
      <c r="B125" s="28"/>
      <c r="C125" s="29">
        <v>29400</v>
      </c>
      <c r="D125" s="30" t="s">
        <v>113</v>
      </c>
      <c r="E125" s="37"/>
      <c r="F125" s="32">
        <f t="shared" ref="F125:I125" si="101">SUM(F126)</f>
        <v>256129.02</v>
      </c>
      <c r="G125" s="32">
        <f t="shared" si="101"/>
        <v>203000</v>
      </c>
      <c r="H125" s="96">
        <f t="shared" si="101"/>
        <v>459129.02</v>
      </c>
      <c r="I125" s="113">
        <f t="shared" si="101"/>
        <v>1066666.83</v>
      </c>
      <c r="J125" s="105">
        <f t="shared" ref="J125" si="102">SUM(J126)</f>
        <v>607537.81000000006</v>
      </c>
      <c r="K125" s="84">
        <f t="shared" si="97"/>
        <v>132.32398379000307</v>
      </c>
    </row>
    <row r="126" spans="1:11" ht="60" x14ac:dyDescent="0.25">
      <c r="A126" s="22"/>
      <c r="B126" s="34"/>
      <c r="C126" s="28"/>
      <c r="D126" s="35">
        <v>29401</v>
      </c>
      <c r="E126" s="36" t="s">
        <v>113</v>
      </c>
      <c r="F126" s="33">
        <v>256129.02</v>
      </c>
      <c r="G126" s="33">
        <v>203000</v>
      </c>
      <c r="H126" s="97">
        <f>SUM(F126:G126)</f>
        <v>459129.02</v>
      </c>
      <c r="I126" s="114">
        <v>1066666.83</v>
      </c>
      <c r="J126" s="106">
        <f>I126-H126</f>
        <v>607537.81000000006</v>
      </c>
      <c r="K126" s="85">
        <f t="shared" si="97"/>
        <v>132.32398379000307</v>
      </c>
    </row>
    <row r="127" spans="1:11" x14ac:dyDescent="0.25">
      <c r="A127" s="22"/>
      <c r="B127" s="28"/>
      <c r="C127" s="29">
        <v>29600</v>
      </c>
      <c r="D127" s="30" t="s">
        <v>114</v>
      </c>
      <c r="E127" s="37"/>
      <c r="F127" s="32">
        <f t="shared" ref="F127:I127" si="103">SUM(F128)</f>
        <v>723825.77</v>
      </c>
      <c r="G127" s="32">
        <f t="shared" si="103"/>
        <v>0</v>
      </c>
      <c r="H127" s="96">
        <f t="shared" si="103"/>
        <v>723825.77</v>
      </c>
      <c r="I127" s="113">
        <f t="shared" si="103"/>
        <v>1016899.56</v>
      </c>
      <c r="J127" s="105">
        <f t="shared" ref="J127" si="104">SUM(J128)</f>
        <v>293073.79000000004</v>
      </c>
      <c r="K127" s="84">
        <f t="shared" si="97"/>
        <v>40.48954902503678</v>
      </c>
    </row>
    <row r="128" spans="1:11" ht="45" x14ac:dyDescent="0.25">
      <c r="A128" s="22"/>
      <c r="B128" s="34"/>
      <c r="C128" s="28"/>
      <c r="D128" s="35">
        <v>29601</v>
      </c>
      <c r="E128" s="36" t="s">
        <v>114</v>
      </c>
      <c r="F128" s="33">
        <v>723825.77</v>
      </c>
      <c r="G128" s="33"/>
      <c r="H128" s="97">
        <f>SUM(F128:G128)</f>
        <v>723825.77</v>
      </c>
      <c r="I128" s="114">
        <v>1016899.56</v>
      </c>
      <c r="J128" s="106">
        <f>I128-H128</f>
        <v>293073.79000000004</v>
      </c>
      <c r="K128" s="85">
        <f t="shared" si="97"/>
        <v>40.48954902503678</v>
      </c>
    </row>
    <row r="129" spans="1:11" x14ac:dyDescent="0.25">
      <c r="A129" s="22"/>
      <c r="B129" s="28"/>
      <c r="C129" s="29">
        <v>29800</v>
      </c>
      <c r="D129" s="30" t="s">
        <v>115</v>
      </c>
      <c r="E129" s="37"/>
      <c r="F129" s="32">
        <f t="shared" ref="F129:I129" si="105">SUM(F130:F131)</f>
        <v>350878.46</v>
      </c>
      <c r="G129" s="32">
        <f t="shared" si="105"/>
        <v>97500</v>
      </c>
      <c r="H129" s="96">
        <f t="shared" si="105"/>
        <v>448378.46</v>
      </c>
      <c r="I129" s="113">
        <f t="shared" si="105"/>
        <v>1339571.3600000001</v>
      </c>
      <c r="J129" s="105">
        <f t="shared" ref="J129" si="106">SUM(J130:J131)</f>
        <v>891192.9</v>
      </c>
      <c r="K129" s="84">
        <f t="shared" si="97"/>
        <v>198.75907955078844</v>
      </c>
    </row>
    <row r="130" spans="1:11" ht="60" x14ac:dyDescent="0.25">
      <c r="A130" s="22"/>
      <c r="B130" s="34"/>
      <c r="C130" s="28"/>
      <c r="D130" s="35">
        <v>29804</v>
      </c>
      <c r="E130" s="36" t="s">
        <v>116</v>
      </c>
      <c r="F130" s="33">
        <v>305813.82</v>
      </c>
      <c r="G130" s="33">
        <v>71000</v>
      </c>
      <c r="H130" s="97">
        <f t="shared" ref="H130:H131" si="107">SUM(F130:G130)</f>
        <v>376813.82</v>
      </c>
      <c r="I130" s="114">
        <v>1272331.3600000001</v>
      </c>
      <c r="J130" s="106">
        <f>I130-H130</f>
        <v>895517.54</v>
      </c>
      <c r="K130" s="85">
        <f t="shared" si="97"/>
        <v>237.65517411224465</v>
      </c>
    </row>
    <row r="131" spans="1:11" ht="60" x14ac:dyDescent="0.25">
      <c r="A131" s="22"/>
      <c r="B131" s="34"/>
      <c r="C131" s="28"/>
      <c r="D131" s="35">
        <v>29805</v>
      </c>
      <c r="E131" s="36" t="s">
        <v>117</v>
      </c>
      <c r="F131" s="33">
        <v>45064.639999999999</v>
      </c>
      <c r="G131" s="33">
        <v>26500</v>
      </c>
      <c r="H131" s="97">
        <f t="shared" si="107"/>
        <v>71564.639999999999</v>
      </c>
      <c r="I131" s="114">
        <v>67240</v>
      </c>
      <c r="J131" s="106">
        <f>I131-H131</f>
        <v>-4324.6399999999994</v>
      </c>
      <c r="K131" s="85">
        <f t="shared" si="97"/>
        <v>-6.0429843565202077</v>
      </c>
    </row>
    <row r="132" spans="1:11" x14ac:dyDescent="0.25">
      <c r="A132" s="22"/>
      <c r="B132" s="34"/>
      <c r="C132" s="28"/>
      <c r="D132" s="35"/>
      <c r="E132" s="36"/>
      <c r="F132" s="33"/>
      <c r="G132" s="33"/>
      <c r="H132" s="97"/>
      <c r="I132" s="114"/>
      <c r="J132" s="106"/>
      <c r="K132" s="85"/>
    </row>
    <row r="133" spans="1:11" x14ac:dyDescent="0.25">
      <c r="A133" s="17">
        <v>30000</v>
      </c>
      <c r="B133" s="18" t="s">
        <v>118</v>
      </c>
      <c r="C133" s="19"/>
      <c r="D133" s="19"/>
      <c r="E133" s="41"/>
      <c r="F133" s="42">
        <f>SUM(F134,F149,F158,F174,F179,F200,F209)</f>
        <v>45665178.68</v>
      </c>
      <c r="G133" s="42">
        <f t="shared" ref="G133:J133" si="108">SUM(G134,G149,G158,G174,G179,G200,G209)</f>
        <v>24678272.279999997</v>
      </c>
      <c r="H133" s="98">
        <f t="shared" si="108"/>
        <v>70343450.960000008</v>
      </c>
      <c r="I133" s="115">
        <f t="shared" si="108"/>
        <v>131172456.33000003</v>
      </c>
      <c r="J133" s="107">
        <f t="shared" si="108"/>
        <v>60829005.370000005</v>
      </c>
      <c r="K133" s="86">
        <f t="shared" si="97"/>
        <v>86.47429794792086</v>
      </c>
    </row>
    <row r="134" spans="1:11" x14ac:dyDescent="0.25">
      <c r="A134" s="22"/>
      <c r="B134" s="23">
        <v>31000</v>
      </c>
      <c r="C134" s="24" t="s">
        <v>119</v>
      </c>
      <c r="D134" s="25"/>
      <c r="E134" s="38"/>
      <c r="F134" s="27">
        <f>SUM(F135,F137,F139,F141,F143,F145,F147)</f>
        <v>15205005.300000003</v>
      </c>
      <c r="G134" s="27">
        <f>SUM(G135,G137,G139,G141,G143,G145,G147)</f>
        <v>5682000</v>
      </c>
      <c r="H134" s="95">
        <f>SUM(H135,H137,H139,H141,H143,H145,H147)</f>
        <v>20887005.300000001</v>
      </c>
      <c r="I134" s="112">
        <f>SUM(I135,I137,I139,I141,I143,I145,I147)</f>
        <v>23137302.170000002</v>
      </c>
      <c r="J134" s="104">
        <f>SUM(J135,J137,J139,J141,J143,J145,J147)</f>
        <v>2250296.87</v>
      </c>
      <c r="K134" s="83">
        <f t="shared" si="97"/>
        <v>10.773669263156648</v>
      </c>
    </row>
    <row r="135" spans="1:11" x14ac:dyDescent="0.25">
      <c r="A135" s="22"/>
      <c r="B135" s="28"/>
      <c r="C135" s="29">
        <v>31100</v>
      </c>
      <c r="D135" s="30" t="s">
        <v>120</v>
      </c>
      <c r="E135" s="37"/>
      <c r="F135" s="32">
        <f t="shared" ref="F135:I135" si="109">SUM(F136)</f>
        <v>9586034.8300000001</v>
      </c>
      <c r="G135" s="32">
        <f t="shared" si="109"/>
        <v>3327000</v>
      </c>
      <c r="H135" s="96">
        <f t="shared" si="109"/>
        <v>12913034.83</v>
      </c>
      <c r="I135" s="113">
        <f t="shared" si="109"/>
        <v>14464209.25</v>
      </c>
      <c r="J135" s="105">
        <f t="shared" ref="J135" si="110">SUM(J136)</f>
        <v>1551174.42</v>
      </c>
      <c r="K135" s="84">
        <f t="shared" si="97"/>
        <v>12.012469883502973</v>
      </c>
    </row>
    <row r="136" spans="1:11" x14ac:dyDescent="0.25">
      <c r="A136" s="22"/>
      <c r="B136" s="34"/>
      <c r="C136" s="28"/>
      <c r="D136" s="35">
        <v>31101</v>
      </c>
      <c r="E136" s="36" t="s">
        <v>121</v>
      </c>
      <c r="F136" s="33">
        <v>9586034.8300000001</v>
      </c>
      <c r="G136" s="33">
        <v>3327000</v>
      </c>
      <c r="H136" s="97">
        <f>SUM(F136:G136)</f>
        <v>12913034.83</v>
      </c>
      <c r="I136" s="114">
        <v>14464209.25</v>
      </c>
      <c r="J136" s="106">
        <f>I136-H136</f>
        <v>1551174.42</v>
      </c>
      <c r="K136" s="85">
        <f t="shared" si="97"/>
        <v>12.012469883502973</v>
      </c>
    </row>
    <row r="137" spans="1:11" x14ac:dyDescent="0.25">
      <c r="A137" s="22"/>
      <c r="B137" s="28"/>
      <c r="C137" s="29">
        <v>31200</v>
      </c>
      <c r="D137" s="30" t="s">
        <v>122</v>
      </c>
      <c r="E137" s="37"/>
      <c r="F137" s="32">
        <f t="shared" ref="F137:I137" si="111">SUM(F138)</f>
        <v>4029.65</v>
      </c>
      <c r="G137" s="32">
        <f t="shared" si="111"/>
        <v>0</v>
      </c>
      <c r="H137" s="96">
        <f t="shared" si="111"/>
        <v>4029.65</v>
      </c>
      <c r="I137" s="113">
        <f t="shared" si="111"/>
        <v>10000.08</v>
      </c>
      <c r="J137" s="105">
        <f>SUM(J138)</f>
        <v>5970.43</v>
      </c>
      <c r="K137" s="84">
        <f t="shared" si="97"/>
        <v>148.16249550209074</v>
      </c>
    </row>
    <row r="138" spans="1:11" x14ac:dyDescent="0.25">
      <c r="A138" s="22"/>
      <c r="B138" s="34"/>
      <c r="C138" s="28"/>
      <c r="D138" s="43">
        <v>31201</v>
      </c>
      <c r="E138" s="44" t="s">
        <v>123</v>
      </c>
      <c r="F138" s="33">
        <v>4029.65</v>
      </c>
      <c r="G138" s="33"/>
      <c r="H138" s="97">
        <f>SUM(F138:G138)</f>
        <v>4029.65</v>
      </c>
      <c r="I138" s="114">
        <v>10000.08</v>
      </c>
      <c r="J138" s="106">
        <f>I138-H138</f>
        <v>5970.43</v>
      </c>
      <c r="K138" s="85">
        <f t="shared" si="97"/>
        <v>148.16249550209074</v>
      </c>
    </row>
    <row r="139" spans="1:11" x14ac:dyDescent="0.25">
      <c r="A139" s="22"/>
      <c r="B139" s="28"/>
      <c r="C139" s="29">
        <v>31300</v>
      </c>
      <c r="D139" s="30" t="s">
        <v>124</v>
      </c>
      <c r="E139" s="37"/>
      <c r="F139" s="32">
        <f t="shared" ref="F139:I139" si="112">SUM(F140)</f>
        <v>2562818.4700000002</v>
      </c>
      <c r="G139" s="32">
        <f t="shared" si="112"/>
        <v>584000</v>
      </c>
      <c r="H139" s="96">
        <f t="shared" si="112"/>
        <v>3146818.47</v>
      </c>
      <c r="I139" s="113">
        <f t="shared" si="112"/>
        <v>3736250.16</v>
      </c>
      <c r="J139" s="105">
        <f t="shared" ref="J139" si="113">SUM(J140)</f>
        <v>589431.68999999994</v>
      </c>
      <c r="K139" s="84">
        <f t="shared" si="97"/>
        <v>18.731035667271897</v>
      </c>
    </row>
    <row r="140" spans="1:11" x14ac:dyDescent="0.25">
      <c r="A140" s="22"/>
      <c r="B140" s="34"/>
      <c r="C140" s="28"/>
      <c r="D140" s="35">
        <v>31301</v>
      </c>
      <c r="E140" s="36" t="s">
        <v>125</v>
      </c>
      <c r="F140" s="33">
        <v>2562818.4700000002</v>
      </c>
      <c r="G140" s="33">
        <v>584000</v>
      </c>
      <c r="H140" s="97">
        <f>SUM(F140:G140)</f>
        <v>3146818.47</v>
      </c>
      <c r="I140" s="114">
        <v>3736250.16</v>
      </c>
      <c r="J140" s="106">
        <f>I140-H140</f>
        <v>589431.68999999994</v>
      </c>
      <c r="K140" s="85">
        <f t="shared" si="97"/>
        <v>18.731035667271897</v>
      </c>
    </row>
    <row r="141" spans="1:11" x14ac:dyDescent="0.25">
      <c r="A141" s="22"/>
      <c r="B141" s="28"/>
      <c r="C141" s="29">
        <v>31400</v>
      </c>
      <c r="D141" s="30" t="s">
        <v>126</v>
      </c>
      <c r="E141" s="37"/>
      <c r="F141" s="32">
        <f t="shared" ref="F141:I141" si="114">SUM(F142)</f>
        <v>713282.81</v>
      </c>
      <c r="G141" s="32">
        <f t="shared" si="114"/>
        <v>232000</v>
      </c>
      <c r="H141" s="96">
        <f t="shared" si="114"/>
        <v>945282.81</v>
      </c>
      <c r="I141" s="113">
        <f t="shared" si="114"/>
        <v>922163.52</v>
      </c>
      <c r="J141" s="105">
        <f t="shared" ref="J141" si="115">SUM(J142)</f>
        <v>-23119.290000000037</v>
      </c>
      <c r="K141" s="84">
        <f t="shared" si="97"/>
        <v>-2.4457537739420019</v>
      </c>
    </row>
    <row r="142" spans="1:11" ht="30" x14ac:dyDescent="0.25">
      <c r="A142" s="22"/>
      <c r="B142" s="34"/>
      <c r="C142" s="28"/>
      <c r="D142" s="35">
        <v>31401</v>
      </c>
      <c r="E142" s="36" t="s">
        <v>127</v>
      </c>
      <c r="F142" s="33">
        <v>713282.81</v>
      </c>
      <c r="G142" s="33">
        <v>232000</v>
      </c>
      <c r="H142" s="97">
        <f>SUM(F142:G142)</f>
        <v>945282.81</v>
      </c>
      <c r="I142" s="114">
        <v>922163.52</v>
      </c>
      <c r="J142" s="106">
        <f>I142-H142</f>
        <v>-23119.290000000037</v>
      </c>
      <c r="K142" s="85">
        <f t="shared" si="97"/>
        <v>-2.4457537739420019</v>
      </c>
    </row>
    <row r="143" spans="1:11" x14ac:dyDescent="0.25">
      <c r="A143" s="22"/>
      <c r="B143" s="28"/>
      <c r="C143" s="29">
        <v>31500</v>
      </c>
      <c r="D143" s="30" t="s">
        <v>128</v>
      </c>
      <c r="E143" s="37"/>
      <c r="F143" s="32">
        <f t="shared" ref="F143:I143" si="116">SUM(F144)</f>
        <v>167937.82</v>
      </c>
      <c r="G143" s="32">
        <f t="shared" si="116"/>
        <v>105000</v>
      </c>
      <c r="H143" s="96">
        <f t="shared" si="116"/>
        <v>272937.82</v>
      </c>
      <c r="I143" s="113">
        <f t="shared" si="116"/>
        <v>293508.47999999998</v>
      </c>
      <c r="J143" s="105">
        <f t="shared" ref="J143" si="117">SUM(J144)</f>
        <v>20570.659999999974</v>
      </c>
      <c r="K143" s="84">
        <f t="shared" si="97"/>
        <v>7.536756906756267</v>
      </c>
    </row>
    <row r="144" spans="1:11" x14ac:dyDescent="0.25">
      <c r="A144" s="22"/>
      <c r="B144" s="34"/>
      <c r="C144" s="28"/>
      <c r="D144" s="35">
        <v>31501</v>
      </c>
      <c r="E144" s="36" t="s">
        <v>129</v>
      </c>
      <c r="F144" s="33">
        <v>167937.82</v>
      </c>
      <c r="G144" s="33">
        <v>105000</v>
      </c>
      <c r="H144" s="97">
        <f>SUM(F144:G144)</f>
        <v>272937.82</v>
      </c>
      <c r="I144" s="114">
        <v>293508.47999999998</v>
      </c>
      <c r="J144" s="106">
        <f>I144-H144</f>
        <v>20570.659999999974</v>
      </c>
      <c r="K144" s="85">
        <f t="shared" si="97"/>
        <v>7.536756906756267</v>
      </c>
    </row>
    <row r="145" spans="1:11" x14ac:dyDescent="0.25">
      <c r="A145" s="22"/>
      <c r="B145" s="28"/>
      <c r="C145" s="29">
        <v>31700</v>
      </c>
      <c r="D145" s="30" t="s">
        <v>130</v>
      </c>
      <c r="E145" s="37"/>
      <c r="F145" s="32">
        <f t="shared" ref="F145:I145" si="118">SUM(F146)</f>
        <v>1712376</v>
      </c>
      <c r="G145" s="32">
        <f t="shared" si="118"/>
        <v>1104000</v>
      </c>
      <c r="H145" s="96">
        <f t="shared" si="118"/>
        <v>2816376</v>
      </c>
      <c r="I145" s="113">
        <f t="shared" si="118"/>
        <v>2950000</v>
      </c>
      <c r="J145" s="105">
        <f t="shared" ref="J145" si="119">SUM(J146)</f>
        <v>133624</v>
      </c>
      <c r="K145" s="84">
        <f t="shared" si="97"/>
        <v>4.7445369510321029</v>
      </c>
    </row>
    <row r="146" spans="1:11" ht="45" x14ac:dyDescent="0.25">
      <c r="A146" s="22"/>
      <c r="B146" s="34"/>
      <c r="C146" s="28"/>
      <c r="D146" s="35">
        <v>31701</v>
      </c>
      <c r="E146" s="36" t="s">
        <v>130</v>
      </c>
      <c r="F146" s="33">
        <v>1712376</v>
      </c>
      <c r="G146" s="33">
        <v>1104000</v>
      </c>
      <c r="H146" s="97">
        <f>SUM(F146:G146)</f>
        <v>2816376</v>
      </c>
      <c r="I146" s="114">
        <v>2950000</v>
      </c>
      <c r="J146" s="106">
        <f>I146-H146</f>
        <v>133624</v>
      </c>
      <c r="K146" s="85">
        <f t="shared" si="97"/>
        <v>4.7445369510321029</v>
      </c>
    </row>
    <row r="147" spans="1:11" x14ac:dyDescent="0.25">
      <c r="A147" s="22"/>
      <c r="B147" s="28"/>
      <c r="C147" s="29">
        <v>31800</v>
      </c>
      <c r="D147" s="30" t="s">
        <v>131</v>
      </c>
      <c r="E147" s="37"/>
      <c r="F147" s="32">
        <f t="shared" ref="F147:I147" si="120">SUM(F148)</f>
        <v>458525.72</v>
      </c>
      <c r="G147" s="32">
        <f t="shared" si="120"/>
        <v>330000</v>
      </c>
      <c r="H147" s="96">
        <f t="shared" si="120"/>
        <v>788525.72</v>
      </c>
      <c r="I147" s="113">
        <f t="shared" si="120"/>
        <v>761170.68</v>
      </c>
      <c r="J147" s="105">
        <f t="shared" ref="J147" si="121">SUM(J148)</f>
        <v>-27355.039999999921</v>
      </c>
      <c r="K147" s="84">
        <f t="shared" si="97"/>
        <v>-3.4691373161550132</v>
      </c>
    </row>
    <row r="148" spans="1:11" ht="30" x14ac:dyDescent="0.25">
      <c r="A148" s="22"/>
      <c r="B148" s="34"/>
      <c r="C148" s="28"/>
      <c r="D148" s="35">
        <v>31801</v>
      </c>
      <c r="E148" s="36" t="s">
        <v>132</v>
      </c>
      <c r="F148" s="33">
        <v>458525.72</v>
      </c>
      <c r="G148" s="33">
        <v>330000</v>
      </c>
      <c r="H148" s="97">
        <f>SUM(F148:G148)</f>
        <v>788525.72</v>
      </c>
      <c r="I148" s="114">
        <v>761170.68</v>
      </c>
      <c r="J148" s="106">
        <f>I148-H148</f>
        <v>-27355.039999999921</v>
      </c>
      <c r="K148" s="85">
        <f t="shared" si="97"/>
        <v>-3.4691373161550132</v>
      </c>
    </row>
    <row r="149" spans="1:11" x14ac:dyDescent="0.25">
      <c r="A149" s="22"/>
      <c r="B149" s="23">
        <v>32000</v>
      </c>
      <c r="C149" s="24" t="s">
        <v>133</v>
      </c>
      <c r="D149" s="25"/>
      <c r="E149" s="38"/>
      <c r="F149" s="27">
        <f>SUM(F150,F152,F154,F156)</f>
        <v>9955238.9000000004</v>
      </c>
      <c r="G149" s="27">
        <f t="shared" ref="G149:J149" si="122">SUM(G150,G152,G154,G156)</f>
        <v>2933900</v>
      </c>
      <c r="H149" s="95">
        <f t="shared" si="122"/>
        <v>12889138.9</v>
      </c>
      <c r="I149" s="112">
        <f t="shared" si="122"/>
        <v>25226828.48</v>
      </c>
      <c r="J149" s="104">
        <f t="shared" si="122"/>
        <v>12337689.580000002</v>
      </c>
      <c r="K149" s="83">
        <f t="shared" si="97"/>
        <v>95.721596886507285</v>
      </c>
    </row>
    <row r="150" spans="1:11" x14ac:dyDescent="0.25">
      <c r="A150" s="22"/>
      <c r="B150" s="28"/>
      <c r="C150" s="29">
        <v>32200</v>
      </c>
      <c r="D150" s="30" t="s">
        <v>134</v>
      </c>
      <c r="E150" s="37"/>
      <c r="F150" s="32">
        <f t="shared" ref="F150:I150" si="123">SUM(F151)</f>
        <v>5582377.6200000001</v>
      </c>
      <c r="G150" s="32">
        <f t="shared" si="123"/>
        <v>2219000</v>
      </c>
      <c r="H150" s="96">
        <f t="shared" si="123"/>
        <v>7801377.6200000001</v>
      </c>
      <c r="I150" s="113">
        <f t="shared" si="123"/>
        <v>14081497.439999999</v>
      </c>
      <c r="J150" s="105">
        <f t="shared" ref="J150" si="124">SUM(J151)</f>
        <v>6280119.8199999994</v>
      </c>
      <c r="K150" s="84">
        <f t="shared" si="97"/>
        <v>80.500138897263128</v>
      </c>
    </row>
    <row r="151" spans="1:11" ht="30" x14ac:dyDescent="0.25">
      <c r="A151" s="22"/>
      <c r="B151" s="34"/>
      <c r="C151" s="28"/>
      <c r="D151" s="35">
        <v>32201</v>
      </c>
      <c r="E151" s="36" t="s">
        <v>135</v>
      </c>
      <c r="F151" s="33">
        <v>5582377.6200000001</v>
      </c>
      <c r="G151" s="33">
        <v>2219000</v>
      </c>
      <c r="H151" s="97">
        <f>SUM(F151:G151)</f>
        <v>7801377.6200000001</v>
      </c>
      <c r="I151" s="114">
        <v>14081497.439999999</v>
      </c>
      <c r="J151" s="106">
        <f>I151-H151</f>
        <v>6280119.8199999994</v>
      </c>
      <c r="K151" s="85">
        <f t="shared" si="97"/>
        <v>80.500138897263128</v>
      </c>
    </row>
    <row r="152" spans="1:11" x14ac:dyDescent="0.25">
      <c r="A152" s="22"/>
      <c r="B152" s="28"/>
      <c r="C152" s="29">
        <v>32300</v>
      </c>
      <c r="D152" s="30" t="s">
        <v>136</v>
      </c>
      <c r="E152" s="37"/>
      <c r="F152" s="32">
        <f t="shared" ref="F152:I152" si="125">SUM(F153)</f>
        <v>1708087.77</v>
      </c>
      <c r="G152" s="32">
        <f t="shared" si="125"/>
        <v>637900</v>
      </c>
      <c r="H152" s="96">
        <f t="shared" si="125"/>
        <v>2345987.77</v>
      </c>
      <c r="I152" s="113">
        <f t="shared" si="125"/>
        <v>4839907.4400000004</v>
      </c>
      <c r="J152" s="105">
        <f t="shared" ref="J152" si="126">SUM(J153)</f>
        <v>2493919.6700000004</v>
      </c>
      <c r="K152" s="84">
        <f t="shared" si="97"/>
        <v>106.30574046001956</v>
      </c>
    </row>
    <row r="153" spans="1:11" ht="60" x14ac:dyDescent="0.25">
      <c r="A153" s="22"/>
      <c r="B153" s="34"/>
      <c r="C153" s="28"/>
      <c r="D153" s="35">
        <v>32301</v>
      </c>
      <c r="E153" s="36" t="s">
        <v>137</v>
      </c>
      <c r="F153" s="33">
        <v>1708087.77</v>
      </c>
      <c r="G153" s="33">
        <v>637900</v>
      </c>
      <c r="H153" s="97">
        <f>SUM(F153:G153)</f>
        <v>2345987.77</v>
      </c>
      <c r="I153" s="114">
        <v>4839907.4400000004</v>
      </c>
      <c r="J153" s="106">
        <f>I153-H153</f>
        <v>2493919.6700000004</v>
      </c>
      <c r="K153" s="85">
        <f t="shared" si="97"/>
        <v>106.30574046001956</v>
      </c>
    </row>
    <row r="154" spans="1:11" x14ac:dyDescent="0.25">
      <c r="A154" s="22"/>
      <c r="B154" s="28"/>
      <c r="C154" s="29">
        <v>32700</v>
      </c>
      <c r="D154" s="30" t="s">
        <v>138</v>
      </c>
      <c r="E154" s="37"/>
      <c r="F154" s="32">
        <f t="shared" ref="F154:I154" si="127">SUM(F155)</f>
        <v>2442353.5099999998</v>
      </c>
      <c r="G154" s="32">
        <f t="shared" si="127"/>
        <v>7000</v>
      </c>
      <c r="H154" s="96">
        <f t="shared" si="127"/>
        <v>2449353.5099999998</v>
      </c>
      <c r="I154" s="113">
        <f t="shared" si="127"/>
        <v>6146184.7999999998</v>
      </c>
      <c r="J154" s="105">
        <f t="shared" ref="J154" si="128">SUM(J155)</f>
        <v>3696831.29</v>
      </c>
      <c r="K154" s="84">
        <f t="shared" si="97"/>
        <v>150.93089972137182</v>
      </c>
    </row>
    <row r="155" spans="1:11" ht="30" x14ac:dyDescent="0.25">
      <c r="A155" s="22"/>
      <c r="B155" s="34"/>
      <c r="C155" s="28"/>
      <c r="D155" s="35">
        <v>32701</v>
      </c>
      <c r="E155" s="36" t="s">
        <v>138</v>
      </c>
      <c r="F155" s="33">
        <v>2442353.5099999998</v>
      </c>
      <c r="G155" s="33">
        <v>7000</v>
      </c>
      <c r="H155" s="97">
        <f>SUM(F155:G155)</f>
        <v>2449353.5099999998</v>
      </c>
      <c r="I155" s="114">
        <v>6146184.7999999998</v>
      </c>
      <c r="J155" s="106">
        <f>I155-H155</f>
        <v>3696831.29</v>
      </c>
      <c r="K155" s="85">
        <f t="shared" si="97"/>
        <v>150.93089972137182</v>
      </c>
    </row>
    <row r="156" spans="1:11" x14ac:dyDescent="0.25">
      <c r="A156" s="22"/>
      <c r="B156" s="28"/>
      <c r="C156" s="29">
        <v>32900</v>
      </c>
      <c r="D156" s="30" t="s">
        <v>139</v>
      </c>
      <c r="E156" s="37"/>
      <c r="F156" s="32">
        <f t="shared" ref="F156:I156" si="129">SUM(F157)</f>
        <v>222420</v>
      </c>
      <c r="G156" s="32">
        <f t="shared" si="129"/>
        <v>70000</v>
      </c>
      <c r="H156" s="96">
        <f t="shared" si="129"/>
        <v>292420</v>
      </c>
      <c r="I156" s="113">
        <f t="shared" si="129"/>
        <v>159238.79999999999</v>
      </c>
      <c r="J156" s="105">
        <f t="shared" ref="J156" si="130">SUM(J157)</f>
        <v>-133181.20000000001</v>
      </c>
      <c r="K156" s="84">
        <f t="shared" si="97"/>
        <v>-45.544490800902814</v>
      </c>
    </row>
    <row r="157" spans="1:11" x14ac:dyDescent="0.25">
      <c r="A157" s="22"/>
      <c r="B157" s="34"/>
      <c r="C157" s="28"/>
      <c r="D157" s="35">
        <v>32901</v>
      </c>
      <c r="E157" s="36" t="s">
        <v>139</v>
      </c>
      <c r="F157" s="33">
        <v>222420</v>
      </c>
      <c r="G157" s="33">
        <v>70000</v>
      </c>
      <c r="H157" s="97">
        <f>SUM(F157:G157)</f>
        <v>292420</v>
      </c>
      <c r="I157" s="114">
        <v>159238.79999999999</v>
      </c>
      <c r="J157" s="106">
        <f>I157-H157</f>
        <v>-133181.20000000001</v>
      </c>
      <c r="K157" s="85">
        <f t="shared" si="97"/>
        <v>-45.544490800902814</v>
      </c>
    </row>
    <row r="158" spans="1:11" x14ac:dyDescent="0.25">
      <c r="A158" s="22"/>
      <c r="B158" s="23">
        <v>33000</v>
      </c>
      <c r="C158" s="24" t="s">
        <v>140</v>
      </c>
      <c r="D158" s="25"/>
      <c r="E158" s="38"/>
      <c r="F158" s="27">
        <f t="shared" ref="F158:I158" si="131">SUM(F159,F161,F163,F166,F168,F172)</f>
        <v>5998209.1600000001</v>
      </c>
      <c r="G158" s="27">
        <f t="shared" si="131"/>
        <v>7110980.54</v>
      </c>
      <c r="H158" s="95">
        <f t="shared" si="131"/>
        <v>13109189.699999999</v>
      </c>
      <c r="I158" s="112">
        <f t="shared" si="131"/>
        <v>52101357.240000002</v>
      </c>
      <c r="J158" s="104">
        <f>SUM(J159,J161,J163,J166,J168,J172)</f>
        <v>38992167.539999999</v>
      </c>
      <c r="K158" s="83">
        <f t="shared" si="97"/>
        <v>297.44147756134771</v>
      </c>
    </row>
    <row r="159" spans="1:11" x14ac:dyDescent="0.25">
      <c r="A159" s="22"/>
      <c r="B159" s="28"/>
      <c r="C159" s="29">
        <v>33100</v>
      </c>
      <c r="D159" s="30" t="s">
        <v>141</v>
      </c>
      <c r="E159" s="37"/>
      <c r="F159" s="32">
        <f t="shared" ref="F159:I159" si="132">SUM(F160)</f>
        <v>180800</v>
      </c>
      <c r="G159" s="32">
        <f t="shared" si="132"/>
        <v>444000</v>
      </c>
      <c r="H159" s="96">
        <f t="shared" si="132"/>
        <v>624800</v>
      </c>
      <c r="I159" s="113">
        <f t="shared" si="132"/>
        <v>35450000</v>
      </c>
      <c r="J159" s="105">
        <f t="shared" ref="J159" si="133">SUM(J160)</f>
        <v>34825200</v>
      </c>
      <c r="K159" s="84">
        <f t="shared" si="97"/>
        <v>5573.8156209987192</v>
      </c>
    </row>
    <row r="160" spans="1:11" ht="45" x14ac:dyDescent="0.25">
      <c r="A160" s="22"/>
      <c r="B160" s="34"/>
      <c r="C160" s="28"/>
      <c r="D160" s="35">
        <v>33101</v>
      </c>
      <c r="E160" s="36" t="s">
        <v>142</v>
      </c>
      <c r="F160" s="33">
        <v>180800</v>
      </c>
      <c r="G160" s="33">
        <v>444000</v>
      </c>
      <c r="H160" s="97">
        <f>SUM(F160:G160)</f>
        <v>624800</v>
      </c>
      <c r="I160" s="114">
        <f>34800000+650000</f>
        <v>35450000</v>
      </c>
      <c r="J160" s="106">
        <f>I160-H160</f>
        <v>34825200</v>
      </c>
      <c r="K160" s="85">
        <f t="shared" si="97"/>
        <v>5573.8156209987192</v>
      </c>
    </row>
    <row r="161" spans="1:11" x14ac:dyDescent="0.25">
      <c r="A161" s="22"/>
      <c r="B161" s="28"/>
      <c r="C161" s="29">
        <v>33200</v>
      </c>
      <c r="D161" s="30" t="s">
        <v>143</v>
      </c>
      <c r="E161" s="37"/>
      <c r="F161" s="32">
        <f t="shared" ref="F161:I161" si="134">SUM(F162)</f>
        <v>36410</v>
      </c>
      <c r="G161" s="32">
        <f t="shared" si="134"/>
        <v>1500000</v>
      </c>
      <c r="H161" s="96">
        <f t="shared" si="134"/>
        <v>1536410</v>
      </c>
      <c r="I161" s="113">
        <f t="shared" si="134"/>
        <v>0</v>
      </c>
      <c r="J161" s="105">
        <f>SUM(J162)</f>
        <v>-1536410</v>
      </c>
      <c r="K161" s="84">
        <f t="shared" si="97"/>
        <v>-100</v>
      </c>
    </row>
    <row r="162" spans="1:11" ht="45" x14ac:dyDescent="0.25">
      <c r="A162" s="22"/>
      <c r="B162" s="34"/>
      <c r="C162" s="28"/>
      <c r="D162" s="35">
        <v>33201</v>
      </c>
      <c r="E162" s="36" t="s">
        <v>144</v>
      </c>
      <c r="F162" s="33">
        <v>36410</v>
      </c>
      <c r="G162" s="33">
        <v>1500000</v>
      </c>
      <c r="H162" s="97">
        <f>SUM(F162:G162)</f>
        <v>1536410</v>
      </c>
      <c r="I162" s="114"/>
      <c r="J162" s="106">
        <f>I162-H162</f>
        <v>-1536410</v>
      </c>
      <c r="K162" s="85">
        <f t="shared" si="97"/>
        <v>-100</v>
      </c>
    </row>
    <row r="163" spans="1:11" x14ac:dyDescent="0.25">
      <c r="A163" s="22"/>
      <c r="B163" s="28"/>
      <c r="C163" s="29">
        <v>33300</v>
      </c>
      <c r="D163" s="30" t="s">
        <v>145</v>
      </c>
      <c r="E163" s="37"/>
      <c r="F163" s="32">
        <f t="shared" ref="F163:I163" si="135">SUM(F164:F165)</f>
        <v>0</v>
      </c>
      <c r="G163" s="32">
        <f t="shared" si="135"/>
        <v>2783980.54</v>
      </c>
      <c r="H163" s="96">
        <f t="shared" si="135"/>
        <v>2783980.54</v>
      </c>
      <c r="I163" s="113">
        <f t="shared" si="135"/>
        <v>3160000</v>
      </c>
      <c r="J163" s="105">
        <f t="shared" ref="J163" si="136">SUM(J164:J165)</f>
        <v>376019.45999999996</v>
      </c>
      <c r="K163" s="84">
        <f t="shared" si="97"/>
        <v>13.506540530631725</v>
      </c>
    </row>
    <row r="164" spans="1:11" ht="30" x14ac:dyDescent="0.25">
      <c r="A164" s="22"/>
      <c r="B164" s="34"/>
      <c r="C164" s="28"/>
      <c r="D164" s="43">
        <v>33301</v>
      </c>
      <c r="E164" s="44" t="s">
        <v>146</v>
      </c>
      <c r="F164" s="33"/>
      <c r="G164" s="33">
        <v>2663980.54</v>
      </c>
      <c r="H164" s="97">
        <f>SUM(F164:G164)</f>
        <v>2663980.54</v>
      </c>
      <c r="I164" s="114">
        <v>3160000</v>
      </c>
      <c r="J164" s="106">
        <f>I164-H164</f>
        <v>496019.45999999996</v>
      </c>
      <c r="K164" s="85">
        <f t="shared" si="97"/>
        <v>18.619485110803396</v>
      </c>
    </row>
    <row r="165" spans="1:11" ht="45" x14ac:dyDescent="0.25">
      <c r="A165" s="22"/>
      <c r="B165" s="34"/>
      <c r="C165" s="28"/>
      <c r="D165" s="43">
        <v>33302</v>
      </c>
      <c r="E165" s="44" t="s">
        <v>147</v>
      </c>
      <c r="F165" s="33"/>
      <c r="G165" s="33">
        <v>120000</v>
      </c>
      <c r="H165" s="97">
        <f>SUM(F165:G165)</f>
        <v>120000</v>
      </c>
      <c r="I165" s="114"/>
      <c r="J165" s="106">
        <f>I165-H165</f>
        <v>-120000</v>
      </c>
      <c r="K165" s="85">
        <f t="shared" si="97"/>
        <v>-100</v>
      </c>
    </row>
    <row r="166" spans="1:11" x14ac:dyDescent="0.25">
      <c r="A166" s="22"/>
      <c r="B166" s="28"/>
      <c r="C166" s="29">
        <v>33400</v>
      </c>
      <c r="D166" s="30" t="s">
        <v>148</v>
      </c>
      <c r="E166" s="37"/>
      <c r="F166" s="32">
        <f t="shared" ref="F166:I166" si="137">SUM(F167)</f>
        <v>0</v>
      </c>
      <c r="G166" s="32">
        <f t="shared" si="137"/>
        <v>0</v>
      </c>
      <c r="H166" s="96">
        <f t="shared" si="137"/>
        <v>0</v>
      </c>
      <c r="I166" s="113">
        <f t="shared" si="137"/>
        <v>540000</v>
      </c>
      <c r="J166" s="105">
        <f t="shared" ref="J166" si="138">SUM(J167)</f>
        <v>540000</v>
      </c>
      <c r="K166" s="84" t="e">
        <f t="shared" si="97"/>
        <v>#DIV/0!</v>
      </c>
    </row>
    <row r="167" spans="1:11" x14ac:dyDescent="0.25">
      <c r="A167" s="22"/>
      <c r="B167" s="34"/>
      <c r="C167" s="28"/>
      <c r="D167" s="35">
        <v>33401</v>
      </c>
      <c r="E167" s="36" t="s">
        <v>148</v>
      </c>
      <c r="F167" s="33"/>
      <c r="G167" s="33"/>
      <c r="H167" s="97">
        <f>SUM(F167:G167)</f>
        <v>0</v>
      </c>
      <c r="I167" s="114">
        <v>540000</v>
      </c>
      <c r="J167" s="106">
        <f>I167-H167</f>
        <v>540000</v>
      </c>
      <c r="K167" s="85" t="e">
        <f t="shared" si="97"/>
        <v>#DIV/0!</v>
      </c>
    </row>
    <row r="168" spans="1:11" x14ac:dyDescent="0.25">
      <c r="A168" s="22"/>
      <c r="B168" s="28"/>
      <c r="C168" s="29">
        <v>33600</v>
      </c>
      <c r="D168" s="30" t="s">
        <v>149</v>
      </c>
      <c r="E168" s="37"/>
      <c r="F168" s="32">
        <f t="shared" ref="F168:I168" si="139">SUM(F169:F171)</f>
        <v>189173.16</v>
      </c>
      <c r="G168" s="32">
        <f t="shared" si="139"/>
        <v>254000</v>
      </c>
      <c r="H168" s="96">
        <f t="shared" si="139"/>
        <v>443173.16000000003</v>
      </c>
      <c r="I168" s="113">
        <f t="shared" si="139"/>
        <v>657792.84000000008</v>
      </c>
      <c r="J168" s="105">
        <f>SUM(J169:J171)</f>
        <v>214619.68000000002</v>
      </c>
      <c r="K168" s="84">
        <f t="shared" si="97"/>
        <v>48.427950826263952</v>
      </c>
    </row>
    <row r="169" spans="1:11" ht="30" x14ac:dyDescent="0.25">
      <c r="A169" s="22"/>
      <c r="B169" s="34"/>
      <c r="C169" s="28"/>
      <c r="D169" s="35">
        <v>33601</v>
      </c>
      <c r="E169" s="36" t="s">
        <v>150</v>
      </c>
      <c r="F169" s="33">
        <v>17585.97</v>
      </c>
      <c r="G169" s="33">
        <v>12000</v>
      </c>
      <c r="H169" s="97">
        <f t="shared" ref="H169:H171" si="140">SUM(F169:G169)</f>
        <v>29585.97</v>
      </c>
      <c r="I169" s="114">
        <v>3000</v>
      </c>
      <c r="J169" s="106">
        <f>I169-H169</f>
        <v>-26585.97</v>
      </c>
      <c r="K169" s="85">
        <f t="shared" si="97"/>
        <v>-89.860058669700535</v>
      </c>
    </row>
    <row r="170" spans="1:11" x14ac:dyDescent="0.25">
      <c r="A170" s="22"/>
      <c r="B170" s="34"/>
      <c r="C170" s="28"/>
      <c r="D170" s="35">
        <v>33602</v>
      </c>
      <c r="E170" s="36" t="s">
        <v>151</v>
      </c>
      <c r="F170" s="33">
        <v>35607.99</v>
      </c>
      <c r="G170" s="33"/>
      <c r="H170" s="97">
        <f t="shared" si="140"/>
        <v>35607.99</v>
      </c>
      <c r="I170" s="114">
        <v>43750.8</v>
      </c>
      <c r="J170" s="106">
        <f>I170-H170</f>
        <v>8142.8100000000049</v>
      </c>
      <c r="K170" s="85">
        <f t="shared" si="97"/>
        <v>22.867929360797959</v>
      </c>
    </row>
    <row r="171" spans="1:11" ht="30" x14ac:dyDescent="0.25">
      <c r="A171" s="22"/>
      <c r="B171" s="34"/>
      <c r="C171" s="28"/>
      <c r="D171" s="35">
        <v>33604</v>
      </c>
      <c r="E171" s="36" t="s">
        <v>152</v>
      </c>
      <c r="F171" s="33">
        <v>135979.20000000001</v>
      </c>
      <c r="G171" s="33">
        <v>242000</v>
      </c>
      <c r="H171" s="97">
        <f t="shared" si="140"/>
        <v>377979.2</v>
      </c>
      <c r="I171" s="114">
        <v>611042.04</v>
      </c>
      <c r="J171" s="106">
        <f>I171-H171</f>
        <v>233062.84000000003</v>
      </c>
      <c r="K171" s="85">
        <f t="shared" si="97"/>
        <v>61.660228922649708</v>
      </c>
    </row>
    <row r="172" spans="1:11" x14ac:dyDescent="0.25">
      <c r="A172" s="22"/>
      <c r="B172" s="28"/>
      <c r="C172" s="29">
        <v>33800</v>
      </c>
      <c r="D172" s="30" t="s">
        <v>153</v>
      </c>
      <c r="E172" s="37"/>
      <c r="F172" s="32">
        <f t="shared" ref="F172:I172" si="141">SUM(F173)</f>
        <v>5591826</v>
      </c>
      <c r="G172" s="32">
        <f t="shared" si="141"/>
        <v>2129000</v>
      </c>
      <c r="H172" s="96">
        <f t="shared" si="141"/>
        <v>7720826</v>
      </c>
      <c r="I172" s="113">
        <f t="shared" si="141"/>
        <v>12293564.4</v>
      </c>
      <c r="J172" s="105">
        <f t="shared" ref="J172" si="142">SUM(J173)</f>
        <v>4572738.4000000004</v>
      </c>
      <c r="K172" s="84">
        <f t="shared" si="97"/>
        <v>59.226025816408765</v>
      </c>
    </row>
    <row r="173" spans="1:11" ht="30" x14ac:dyDescent="0.25">
      <c r="A173" s="22"/>
      <c r="B173" s="34"/>
      <c r="C173" s="28"/>
      <c r="D173" s="35">
        <v>33801</v>
      </c>
      <c r="E173" s="36" t="s">
        <v>154</v>
      </c>
      <c r="F173" s="33">
        <v>5591826</v>
      </c>
      <c r="G173" s="33">
        <v>2129000</v>
      </c>
      <c r="H173" s="97">
        <f>SUM(F173:G173)</f>
        <v>7720826</v>
      </c>
      <c r="I173" s="114">
        <v>12293564.4</v>
      </c>
      <c r="J173" s="106">
        <f>I173-H173</f>
        <v>4572738.4000000004</v>
      </c>
      <c r="K173" s="85">
        <f t="shared" si="97"/>
        <v>59.226025816408765</v>
      </c>
    </row>
    <row r="174" spans="1:11" x14ac:dyDescent="0.25">
      <c r="A174" s="22"/>
      <c r="B174" s="23">
        <v>34000</v>
      </c>
      <c r="C174" s="24" t="s">
        <v>155</v>
      </c>
      <c r="D174" s="25"/>
      <c r="E174" s="38"/>
      <c r="F174" s="27">
        <f>SUM(F175,F177)</f>
        <v>810091.02</v>
      </c>
      <c r="G174" s="27">
        <f t="shared" ref="G174:J174" si="143">SUM(G175,G177)</f>
        <v>359000</v>
      </c>
      <c r="H174" s="95">
        <f t="shared" si="143"/>
        <v>1169091.02</v>
      </c>
      <c r="I174" s="112">
        <f t="shared" si="143"/>
        <v>943662.54</v>
      </c>
      <c r="J174" s="104">
        <f t="shared" si="143"/>
        <v>-225428.47999999992</v>
      </c>
      <c r="K174" s="83">
        <f t="shared" si="97"/>
        <v>-19.282372043196432</v>
      </c>
    </row>
    <row r="175" spans="1:11" x14ac:dyDescent="0.25">
      <c r="A175" s="22"/>
      <c r="B175" s="28"/>
      <c r="C175" s="29">
        <v>34100</v>
      </c>
      <c r="D175" s="30" t="s">
        <v>156</v>
      </c>
      <c r="E175" s="37"/>
      <c r="F175" s="32">
        <f t="shared" ref="F175:I175" si="144">SUM(F176)</f>
        <v>86334.81</v>
      </c>
      <c r="G175" s="32">
        <f t="shared" si="144"/>
        <v>273000</v>
      </c>
      <c r="H175" s="96">
        <f t="shared" si="144"/>
        <v>359334.81</v>
      </c>
      <c r="I175" s="113">
        <f t="shared" si="144"/>
        <v>0</v>
      </c>
      <c r="J175" s="105">
        <f>SUM(J176)</f>
        <v>-359334.81</v>
      </c>
      <c r="K175" s="84">
        <f t="shared" si="97"/>
        <v>-100</v>
      </c>
    </row>
    <row r="176" spans="1:11" ht="30" x14ac:dyDescent="0.25">
      <c r="A176" s="22"/>
      <c r="B176" s="34"/>
      <c r="C176" s="28"/>
      <c r="D176" s="35">
        <v>34101</v>
      </c>
      <c r="E176" s="36" t="s">
        <v>157</v>
      </c>
      <c r="F176" s="33">
        <v>86334.81</v>
      </c>
      <c r="G176" s="33">
        <v>273000</v>
      </c>
      <c r="H176" s="97">
        <f t="shared" ref="H176" si="145">SUM(F176:G176)</f>
        <v>359334.81</v>
      </c>
      <c r="I176" s="114"/>
      <c r="J176" s="106">
        <f>I176-H176</f>
        <v>-359334.81</v>
      </c>
      <c r="K176" s="85">
        <f t="shared" si="97"/>
        <v>-100</v>
      </c>
    </row>
    <row r="177" spans="1:11" x14ac:dyDescent="0.25">
      <c r="A177" s="22"/>
      <c r="B177" s="28"/>
      <c r="C177" s="29">
        <v>34500</v>
      </c>
      <c r="D177" s="30" t="s">
        <v>158</v>
      </c>
      <c r="E177" s="37"/>
      <c r="F177" s="32">
        <f t="shared" ref="F177:I177" si="146">SUM(F178)</f>
        <v>723756.21</v>
      </c>
      <c r="G177" s="32">
        <f t="shared" si="146"/>
        <v>86000</v>
      </c>
      <c r="H177" s="96">
        <f t="shared" si="146"/>
        <v>809756.21</v>
      </c>
      <c r="I177" s="113">
        <f t="shared" si="146"/>
        <v>943662.54</v>
      </c>
      <c r="J177" s="105">
        <f t="shared" ref="J177" si="147">SUM(J178)</f>
        <v>133906.33000000007</v>
      </c>
      <c r="K177" s="84">
        <f t="shared" ref="K177:K220" si="148">(I177*100/H177)-100</f>
        <v>16.536622794161715</v>
      </c>
    </row>
    <row r="178" spans="1:11" ht="30" x14ac:dyDescent="0.25">
      <c r="A178" s="22"/>
      <c r="B178" s="34"/>
      <c r="C178" s="28"/>
      <c r="D178" s="35">
        <v>34501</v>
      </c>
      <c r="E178" s="36" t="s">
        <v>159</v>
      </c>
      <c r="F178" s="33">
        <v>723756.21</v>
      </c>
      <c r="G178" s="33">
        <v>86000</v>
      </c>
      <c r="H178" s="97">
        <f>SUM(F178:G178)</f>
        <v>809756.21</v>
      </c>
      <c r="I178" s="114">
        <v>943662.54</v>
      </c>
      <c r="J178" s="106">
        <f>I178-H178</f>
        <v>133906.33000000007</v>
      </c>
      <c r="K178" s="85">
        <f t="shared" si="148"/>
        <v>16.536622794161715</v>
      </c>
    </row>
    <row r="179" spans="1:11" x14ac:dyDescent="0.25">
      <c r="A179" s="22"/>
      <c r="B179" s="23">
        <v>35000</v>
      </c>
      <c r="C179" s="24" t="s">
        <v>160</v>
      </c>
      <c r="D179" s="25"/>
      <c r="E179" s="38"/>
      <c r="F179" s="27">
        <f>SUM(F180,F182,F184,F186,F188,F193,F197)</f>
        <v>11159033.039999999</v>
      </c>
      <c r="G179" s="27">
        <f t="shared" ref="G179:J179" si="149">SUM(G180,G182,G184,G186,G188,G193,G197)</f>
        <v>7733000</v>
      </c>
      <c r="H179" s="95">
        <f t="shared" si="149"/>
        <v>18892033.039999999</v>
      </c>
      <c r="I179" s="112">
        <f t="shared" si="149"/>
        <v>24513305.900000002</v>
      </c>
      <c r="J179" s="104">
        <f t="shared" si="149"/>
        <v>5621272.8600000013</v>
      </c>
      <c r="K179" s="83">
        <f t="shared" si="148"/>
        <v>29.754727022222056</v>
      </c>
    </row>
    <row r="180" spans="1:11" x14ac:dyDescent="0.25">
      <c r="A180" s="22"/>
      <c r="B180" s="28"/>
      <c r="C180" s="29">
        <v>35100</v>
      </c>
      <c r="D180" s="30" t="s">
        <v>161</v>
      </c>
      <c r="E180" s="37"/>
      <c r="F180" s="32">
        <f t="shared" ref="F180:I180" si="150">SUM(F181)</f>
        <v>2906603.78</v>
      </c>
      <c r="G180" s="32">
        <f t="shared" si="150"/>
        <v>3979000</v>
      </c>
      <c r="H180" s="96">
        <f t="shared" si="150"/>
        <v>6885603.7799999993</v>
      </c>
      <c r="I180" s="113">
        <f t="shared" si="150"/>
        <v>8146819.5199999996</v>
      </c>
      <c r="J180" s="105">
        <f t="shared" ref="J180" si="151">SUM(J181)</f>
        <v>1261215.7400000002</v>
      </c>
      <c r="K180" s="84">
        <f t="shared" si="148"/>
        <v>18.316705118341858</v>
      </c>
    </row>
    <row r="181" spans="1:11" ht="45" x14ac:dyDescent="0.25">
      <c r="A181" s="22"/>
      <c r="B181" s="34"/>
      <c r="C181" s="28"/>
      <c r="D181" s="35">
        <v>35101</v>
      </c>
      <c r="E181" s="36" t="s">
        <v>162</v>
      </c>
      <c r="F181" s="33">
        <v>2906603.78</v>
      </c>
      <c r="G181" s="33">
        <v>3979000</v>
      </c>
      <c r="H181" s="97">
        <f>SUM(F181:G181)</f>
        <v>6885603.7799999993</v>
      </c>
      <c r="I181" s="114">
        <v>8146819.5199999996</v>
      </c>
      <c r="J181" s="106">
        <f>I181-H181</f>
        <v>1261215.7400000002</v>
      </c>
      <c r="K181" s="85">
        <f t="shared" si="148"/>
        <v>18.316705118341858</v>
      </c>
    </row>
    <row r="182" spans="1:11" x14ac:dyDescent="0.25">
      <c r="A182" s="22"/>
      <c r="B182" s="28"/>
      <c r="C182" s="29">
        <v>35200</v>
      </c>
      <c r="D182" s="30" t="s">
        <v>163</v>
      </c>
      <c r="E182" s="37"/>
      <c r="F182" s="32">
        <f t="shared" ref="F182:I182" si="152">SUM(F183)</f>
        <v>220560.42</v>
      </c>
      <c r="G182" s="32">
        <f t="shared" si="152"/>
        <v>117000</v>
      </c>
      <c r="H182" s="96">
        <f t="shared" si="152"/>
        <v>337560.42000000004</v>
      </c>
      <c r="I182" s="113">
        <f t="shared" si="152"/>
        <v>614652</v>
      </c>
      <c r="J182" s="105">
        <f t="shared" ref="J182" si="153">SUM(J183)</f>
        <v>277091.57999999996</v>
      </c>
      <c r="K182" s="84">
        <f t="shared" si="148"/>
        <v>82.086513578813509</v>
      </c>
    </row>
    <row r="183" spans="1:11" ht="45" x14ac:dyDescent="0.25">
      <c r="A183" s="22"/>
      <c r="B183" s="34"/>
      <c r="C183" s="28"/>
      <c r="D183" s="35">
        <v>35201</v>
      </c>
      <c r="E183" s="36" t="s">
        <v>164</v>
      </c>
      <c r="F183" s="33">
        <v>220560.42</v>
      </c>
      <c r="G183" s="33">
        <v>117000</v>
      </c>
      <c r="H183" s="97">
        <f>SUM(F183:G183)</f>
        <v>337560.42000000004</v>
      </c>
      <c r="I183" s="114">
        <v>614652</v>
      </c>
      <c r="J183" s="106">
        <f>I183-H183</f>
        <v>277091.57999999996</v>
      </c>
      <c r="K183" s="85">
        <f t="shared" si="148"/>
        <v>82.086513578813509</v>
      </c>
    </row>
    <row r="184" spans="1:11" x14ac:dyDescent="0.25">
      <c r="A184" s="22"/>
      <c r="B184" s="28"/>
      <c r="C184" s="29">
        <v>35300</v>
      </c>
      <c r="D184" s="30" t="s">
        <v>165</v>
      </c>
      <c r="E184" s="37"/>
      <c r="F184" s="32">
        <f t="shared" ref="F184:I184" si="154">SUM(F185)</f>
        <v>1315611.8799999999</v>
      </c>
      <c r="G184" s="32">
        <f t="shared" si="154"/>
        <v>427000</v>
      </c>
      <c r="H184" s="96">
        <f t="shared" si="154"/>
        <v>1742611.88</v>
      </c>
      <c r="I184" s="113">
        <f t="shared" si="154"/>
        <v>1806090.66</v>
      </c>
      <c r="J184" s="105">
        <f t="shared" ref="J184" si="155">SUM(J185)</f>
        <v>63478.780000000028</v>
      </c>
      <c r="K184" s="84">
        <f t="shared" si="148"/>
        <v>3.6427377047377973</v>
      </c>
    </row>
    <row r="185" spans="1:11" ht="60" x14ac:dyDescent="0.25">
      <c r="A185" s="22"/>
      <c r="B185" s="34"/>
      <c r="C185" s="28"/>
      <c r="D185" s="35">
        <v>35301</v>
      </c>
      <c r="E185" s="36" t="s">
        <v>165</v>
      </c>
      <c r="F185" s="33">
        <v>1315611.8799999999</v>
      </c>
      <c r="G185" s="33">
        <v>427000</v>
      </c>
      <c r="H185" s="97">
        <f>SUM(F185:G185)</f>
        <v>1742611.88</v>
      </c>
      <c r="I185" s="114">
        <v>1806090.66</v>
      </c>
      <c r="J185" s="106">
        <f>I185-H185</f>
        <v>63478.780000000028</v>
      </c>
      <c r="K185" s="85">
        <f t="shared" si="148"/>
        <v>3.6427377047377973</v>
      </c>
    </row>
    <row r="186" spans="1:11" x14ac:dyDescent="0.25">
      <c r="A186" s="22"/>
      <c r="B186" s="28"/>
      <c r="C186" s="29">
        <v>35500</v>
      </c>
      <c r="D186" s="30" t="s">
        <v>166</v>
      </c>
      <c r="E186" s="37"/>
      <c r="F186" s="32">
        <f t="shared" ref="F186:I186" si="156">SUM(F187)</f>
        <v>1336838.94</v>
      </c>
      <c r="G186" s="32">
        <f t="shared" si="156"/>
        <v>375000</v>
      </c>
      <c r="H186" s="96">
        <f t="shared" si="156"/>
        <v>1711838.94</v>
      </c>
      <c r="I186" s="113">
        <f t="shared" si="156"/>
        <v>1914000</v>
      </c>
      <c r="J186" s="105">
        <f t="shared" ref="J186" si="157">SUM(J187)</f>
        <v>202161.06000000006</v>
      </c>
      <c r="K186" s="84">
        <f t="shared" si="148"/>
        <v>11.809584142302555</v>
      </c>
    </row>
    <row r="187" spans="1:11" ht="30" x14ac:dyDescent="0.25">
      <c r="A187" s="22"/>
      <c r="B187" s="34"/>
      <c r="C187" s="28"/>
      <c r="D187" s="35">
        <v>35501</v>
      </c>
      <c r="E187" s="36" t="s">
        <v>166</v>
      </c>
      <c r="F187" s="33">
        <v>1336838.94</v>
      </c>
      <c r="G187" s="33">
        <v>375000</v>
      </c>
      <c r="H187" s="97">
        <f>SUM(F187:G187)</f>
        <v>1711838.94</v>
      </c>
      <c r="I187" s="114">
        <v>1914000</v>
      </c>
      <c r="J187" s="106">
        <f>I187-H187</f>
        <v>202161.06000000006</v>
      </c>
      <c r="K187" s="85">
        <f t="shared" si="148"/>
        <v>11.809584142302555</v>
      </c>
    </row>
    <row r="188" spans="1:11" x14ac:dyDescent="0.25">
      <c r="A188" s="22"/>
      <c r="B188" s="28"/>
      <c r="C188" s="29">
        <v>35700</v>
      </c>
      <c r="D188" s="30" t="s">
        <v>167</v>
      </c>
      <c r="E188" s="37"/>
      <c r="F188" s="32">
        <f t="shared" ref="F188:I188" si="158">SUM(F189:F192)</f>
        <v>3282245.4</v>
      </c>
      <c r="G188" s="32">
        <f t="shared" si="158"/>
        <v>1308000</v>
      </c>
      <c r="H188" s="96">
        <f t="shared" si="158"/>
        <v>4590245.4000000004</v>
      </c>
      <c r="I188" s="113">
        <f t="shared" si="158"/>
        <v>6827328.3200000003</v>
      </c>
      <c r="J188" s="105">
        <f t="shared" ref="J188" si="159">SUM(J189:J192)</f>
        <v>2237082.9200000004</v>
      </c>
      <c r="K188" s="84">
        <f t="shared" si="148"/>
        <v>48.735584376382121</v>
      </c>
    </row>
    <row r="189" spans="1:11" ht="60" x14ac:dyDescent="0.25">
      <c r="A189" s="22"/>
      <c r="B189" s="34"/>
      <c r="C189" s="28"/>
      <c r="D189" s="35">
        <v>35704</v>
      </c>
      <c r="E189" s="36" t="s">
        <v>168</v>
      </c>
      <c r="F189" s="33">
        <v>1621177.93</v>
      </c>
      <c r="G189" s="33">
        <v>689000</v>
      </c>
      <c r="H189" s="97">
        <f t="shared" ref="H189:H192" si="160">SUM(F189:G189)</f>
        <v>2310177.9299999997</v>
      </c>
      <c r="I189" s="114">
        <v>2915940.16</v>
      </c>
      <c r="J189" s="106">
        <f>I189-H189</f>
        <v>605762.23000000045</v>
      </c>
      <c r="K189" s="85">
        <f t="shared" si="148"/>
        <v>26.221453427182567</v>
      </c>
    </row>
    <row r="190" spans="1:11" ht="60" x14ac:dyDescent="0.25">
      <c r="A190" s="22"/>
      <c r="B190" s="34"/>
      <c r="C190" s="28"/>
      <c r="D190" s="35">
        <v>35705</v>
      </c>
      <c r="E190" s="36" t="s">
        <v>169</v>
      </c>
      <c r="F190" s="33">
        <v>0</v>
      </c>
      <c r="G190" s="33">
        <v>15000</v>
      </c>
      <c r="H190" s="97">
        <f t="shared" si="160"/>
        <v>15000</v>
      </c>
      <c r="I190" s="114">
        <v>77000</v>
      </c>
      <c r="J190" s="106">
        <f>I190-H190</f>
        <v>62000</v>
      </c>
      <c r="K190" s="85">
        <f t="shared" si="148"/>
        <v>413.33333333333337</v>
      </c>
    </row>
    <row r="191" spans="1:11" ht="60" x14ac:dyDescent="0.25">
      <c r="A191" s="22"/>
      <c r="B191" s="34"/>
      <c r="C191" s="28"/>
      <c r="D191" s="35">
        <v>35706</v>
      </c>
      <c r="E191" s="36" t="s">
        <v>170</v>
      </c>
      <c r="F191" s="33">
        <v>1531974.99</v>
      </c>
      <c r="G191" s="33">
        <v>464000</v>
      </c>
      <c r="H191" s="97">
        <f t="shared" si="160"/>
        <v>1995974.99</v>
      </c>
      <c r="I191" s="114">
        <v>2833611.96</v>
      </c>
      <c r="J191" s="106">
        <f>I191-H191</f>
        <v>837636.97</v>
      </c>
      <c r="K191" s="85">
        <f t="shared" si="148"/>
        <v>41.966305900456206</v>
      </c>
    </row>
    <row r="192" spans="1:11" ht="45" x14ac:dyDescent="0.25">
      <c r="A192" s="22"/>
      <c r="B192" s="34"/>
      <c r="C192" s="28"/>
      <c r="D192" s="35">
        <v>35708</v>
      </c>
      <c r="E192" s="36" t="s">
        <v>171</v>
      </c>
      <c r="F192" s="33">
        <v>129092.48</v>
      </c>
      <c r="G192" s="33">
        <v>140000</v>
      </c>
      <c r="H192" s="97">
        <f t="shared" si="160"/>
        <v>269092.47999999998</v>
      </c>
      <c r="I192" s="114">
        <v>1000776.2</v>
      </c>
      <c r="J192" s="106">
        <f>I192-H192</f>
        <v>731683.72</v>
      </c>
      <c r="K192" s="85">
        <f t="shared" si="148"/>
        <v>271.90790318629496</v>
      </c>
    </row>
    <row r="193" spans="1:11" x14ac:dyDescent="0.25">
      <c r="A193" s="22"/>
      <c r="B193" s="28"/>
      <c r="C193" s="29">
        <v>35800</v>
      </c>
      <c r="D193" s="30" t="s">
        <v>172</v>
      </c>
      <c r="E193" s="37"/>
      <c r="F193" s="32">
        <f t="shared" ref="F193:I193" si="161">SUM(F194:F196)</f>
        <v>1903625.83</v>
      </c>
      <c r="G193" s="32">
        <f t="shared" si="161"/>
        <v>1382000</v>
      </c>
      <c r="H193" s="96">
        <f t="shared" si="161"/>
        <v>3285625.83</v>
      </c>
      <c r="I193" s="113">
        <f t="shared" si="161"/>
        <v>4589802.12</v>
      </c>
      <c r="J193" s="105">
        <f>SUM(J194:J196)</f>
        <v>1304176.29</v>
      </c>
      <c r="K193" s="84">
        <f t="shared" si="148"/>
        <v>39.69339046741058</v>
      </c>
    </row>
    <row r="194" spans="1:11" x14ac:dyDescent="0.25">
      <c r="A194" s="22"/>
      <c r="B194" s="34"/>
      <c r="C194" s="28"/>
      <c r="D194" s="35">
        <v>35801</v>
      </c>
      <c r="E194" s="36" t="s">
        <v>173</v>
      </c>
      <c r="F194" s="33">
        <v>414776.62</v>
      </c>
      <c r="G194" s="33">
        <v>252000</v>
      </c>
      <c r="H194" s="97">
        <f t="shared" ref="H194:H196" si="162">SUM(F194:G194)</f>
        <v>666776.62</v>
      </c>
      <c r="I194" s="114">
        <v>1500372</v>
      </c>
      <c r="J194" s="106">
        <f>I194-H194</f>
        <v>833595.38</v>
      </c>
      <c r="K194" s="85">
        <f t="shared" si="148"/>
        <v>125.01868766784295</v>
      </c>
    </row>
    <row r="195" spans="1:11" x14ac:dyDescent="0.25">
      <c r="A195" s="22"/>
      <c r="B195" s="34"/>
      <c r="C195" s="28"/>
      <c r="D195" s="35">
        <v>35802</v>
      </c>
      <c r="E195" s="36" t="s">
        <v>174</v>
      </c>
      <c r="F195" s="33">
        <v>0</v>
      </c>
      <c r="G195" s="33"/>
      <c r="H195" s="97">
        <f t="shared" si="162"/>
        <v>0</v>
      </c>
      <c r="I195" s="114">
        <v>17593.2</v>
      </c>
      <c r="J195" s="106">
        <f>I195-H195</f>
        <v>17593.2</v>
      </c>
      <c r="K195" s="85" t="e">
        <f t="shared" si="148"/>
        <v>#DIV/0!</v>
      </c>
    </row>
    <row r="196" spans="1:11" ht="30" x14ac:dyDescent="0.25">
      <c r="A196" s="22"/>
      <c r="B196" s="34"/>
      <c r="C196" s="28"/>
      <c r="D196" s="35">
        <v>35804</v>
      </c>
      <c r="E196" s="36" t="s">
        <v>175</v>
      </c>
      <c r="F196" s="33">
        <v>1488849.21</v>
      </c>
      <c r="G196" s="33">
        <v>1130000</v>
      </c>
      <c r="H196" s="97">
        <f t="shared" si="162"/>
        <v>2618849.21</v>
      </c>
      <c r="I196" s="114">
        <v>3071836.92</v>
      </c>
      <c r="J196" s="106">
        <f>I196-H196</f>
        <v>452987.70999999996</v>
      </c>
      <c r="K196" s="85">
        <f t="shared" si="148"/>
        <v>17.297204752006323</v>
      </c>
    </row>
    <row r="197" spans="1:11" x14ac:dyDescent="0.25">
      <c r="A197" s="22"/>
      <c r="B197" s="28"/>
      <c r="C197" s="29">
        <v>35900</v>
      </c>
      <c r="D197" s="30" t="s">
        <v>176</v>
      </c>
      <c r="E197" s="37"/>
      <c r="F197" s="32">
        <f t="shared" ref="F197:I197" si="163">SUM(F198:F199)</f>
        <v>193546.79</v>
      </c>
      <c r="G197" s="32">
        <f t="shared" si="163"/>
        <v>145000</v>
      </c>
      <c r="H197" s="96">
        <f t="shared" si="163"/>
        <v>338546.79000000004</v>
      </c>
      <c r="I197" s="113">
        <f t="shared" si="163"/>
        <v>614613.28</v>
      </c>
      <c r="J197" s="105">
        <f t="shared" ref="J197" si="164">SUM(J198:J199)</f>
        <v>276066.49</v>
      </c>
      <c r="K197" s="84">
        <f t="shared" si="148"/>
        <v>81.544559911497004</v>
      </c>
    </row>
    <row r="198" spans="1:11" x14ac:dyDescent="0.25">
      <c r="A198" s="22"/>
      <c r="B198" s="34"/>
      <c r="C198" s="28"/>
      <c r="D198" s="35">
        <v>35901</v>
      </c>
      <c r="E198" s="36" t="s">
        <v>177</v>
      </c>
      <c r="F198" s="33">
        <v>136523</v>
      </c>
      <c r="G198" s="33">
        <v>33000</v>
      </c>
      <c r="H198" s="97">
        <f t="shared" ref="H198:H199" si="165">SUM(F198:G198)</f>
        <v>169523</v>
      </c>
      <c r="I198" s="114">
        <v>287332</v>
      </c>
      <c r="J198" s="106">
        <f>I198-H198</f>
        <v>117809</v>
      </c>
      <c r="K198" s="85">
        <f t="shared" si="148"/>
        <v>69.494404889012117</v>
      </c>
    </row>
    <row r="199" spans="1:11" x14ac:dyDescent="0.25">
      <c r="A199" s="22"/>
      <c r="B199" s="34"/>
      <c r="C199" s="28"/>
      <c r="D199" s="35">
        <v>35902</v>
      </c>
      <c r="E199" s="36" t="s">
        <v>178</v>
      </c>
      <c r="F199" s="33">
        <v>57023.79</v>
      </c>
      <c r="G199" s="33">
        <v>112000</v>
      </c>
      <c r="H199" s="97">
        <f t="shared" si="165"/>
        <v>169023.79</v>
      </c>
      <c r="I199" s="114">
        <v>327281.28000000003</v>
      </c>
      <c r="J199" s="106">
        <f>I199-H199</f>
        <v>158257.49000000002</v>
      </c>
      <c r="K199" s="85">
        <f t="shared" si="148"/>
        <v>93.630304941097364</v>
      </c>
    </row>
    <row r="200" spans="1:11" x14ac:dyDescent="0.25">
      <c r="A200" s="22"/>
      <c r="B200" s="23">
        <v>37000</v>
      </c>
      <c r="C200" s="24" t="s">
        <v>179</v>
      </c>
      <c r="D200" s="25"/>
      <c r="E200" s="38"/>
      <c r="F200" s="27">
        <f>SUM(F201,F203,F206)</f>
        <v>1505245.01</v>
      </c>
      <c r="G200" s="27">
        <f t="shared" ref="G200:J200" si="166">SUM(G201,G203,G206)</f>
        <v>476747.99</v>
      </c>
      <c r="H200" s="95">
        <f t="shared" si="166"/>
        <v>1981993</v>
      </c>
      <c r="I200" s="112">
        <f t="shared" si="166"/>
        <v>2550000</v>
      </c>
      <c r="J200" s="104">
        <f t="shared" si="166"/>
        <v>568007</v>
      </c>
      <c r="K200" s="83">
        <f t="shared" si="148"/>
        <v>28.658375685484259</v>
      </c>
    </row>
    <row r="201" spans="1:11" x14ac:dyDescent="0.25">
      <c r="A201" s="22"/>
      <c r="B201" s="28"/>
      <c r="C201" s="29">
        <v>37100</v>
      </c>
      <c r="D201" s="30" t="s">
        <v>180</v>
      </c>
      <c r="E201" s="37"/>
      <c r="F201" s="32">
        <f t="shared" ref="F201:I201" si="167">SUM(F202)</f>
        <v>277071</v>
      </c>
      <c r="G201" s="32">
        <f t="shared" si="167"/>
        <v>8929</v>
      </c>
      <c r="H201" s="96">
        <f t="shared" si="167"/>
        <v>286000</v>
      </c>
      <c r="I201" s="113">
        <f t="shared" si="167"/>
        <v>500000.04</v>
      </c>
      <c r="J201" s="105">
        <f t="shared" ref="J201" si="168">SUM(J202)</f>
        <v>214000.03999999998</v>
      </c>
      <c r="K201" s="84">
        <f t="shared" si="148"/>
        <v>74.825188811188809</v>
      </c>
    </row>
    <row r="202" spans="1:11" x14ac:dyDescent="0.25">
      <c r="A202" s="22"/>
      <c r="B202" s="34"/>
      <c r="C202" s="28"/>
      <c r="D202" s="35">
        <v>37101</v>
      </c>
      <c r="E202" s="36" t="s">
        <v>180</v>
      </c>
      <c r="F202" s="33">
        <v>277071</v>
      </c>
      <c r="G202" s="33">
        <v>8929</v>
      </c>
      <c r="H202" s="97">
        <f>SUM(F202:G202)</f>
        <v>286000</v>
      </c>
      <c r="I202" s="114">
        <v>500000.04</v>
      </c>
      <c r="J202" s="106">
        <f>I202-H202</f>
        <v>214000.03999999998</v>
      </c>
      <c r="K202" s="85">
        <f t="shared" si="148"/>
        <v>74.825188811188809</v>
      </c>
    </row>
    <row r="203" spans="1:11" x14ac:dyDescent="0.25">
      <c r="A203" s="22"/>
      <c r="B203" s="28"/>
      <c r="C203" s="29">
        <v>37500</v>
      </c>
      <c r="D203" s="30" t="s">
        <v>181</v>
      </c>
      <c r="E203" s="37"/>
      <c r="F203" s="32">
        <f>SUM(F204:F205)</f>
        <v>968629.01</v>
      </c>
      <c r="G203" s="32">
        <f>SUM(G204:G205)</f>
        <v>344610.99</v>
      </c>
      <c r="H203" s="96">
        <f>SUM(H204:H205)</f>
        <v>1313240</v>
      </c>
      <c r="I203" s="113">
        <f>SUM(I204:I205)</f>
        <v>1599999.96</v>
      </c>
      <c r="J203" s="105">
        <f>SUM(J204:J205)</f>
        <v>286759.95999999996</v>
      </c>
      <c r="K203" s="84">
        <f t="shared" si="148"/>
        <v>21.836066522493979</v>
      </c>
    </row>
    <row r="204" spans="1:11" x14ac:dyDescent="0.25">
      <c r="A204" s="22"/>
      <c r="B204" s="34"/>
      <c r="C204" s="28"/>
      <c r="D204" s="35">
        <v>37501</v>
      </c>
      <c r="E204" s="36" t="s">
        <v>181</v>
      </c>
      <c r="F204" s="33">
        <v>666622.85</v>
      </c>
      <c r="G204" s="33">
        <v>157777.15</v>
      </c>
      <c r="H204" s="97">
        <f t="shared" ref="H204:H205" si="169">SUM(F204:G204)</f>
        <v>824400</v>
      </c>
      <c r="I204" s="114">
        <v>999999.96</v>
      </c>
      <c r="J204" s="106">
        <f>I204-H204</f>
        <v>175599.95999999996</v>
      </c>
      <c r="K204" s="85">
        <f t="shared" si="148"/>
        <v>21.300334788937406</v>
      </c>
    </row>
    <row r="205" spans="1:11" x14ac:dyDescent="0.25">
      <c r="A205" s="22"/>
      <c r="B205" s="34"/>
      <c r="C205" s="28"/>
      <c r="D205" s="35">
        <v>37502</v>
      </c>
      <c r="E205" s="36" t="s">
        <v>182</v>
      </c>
      <c r="F205" s="33">
        <v>302006.15999999997</v>
      </c>
      <c r="G205" s="33">
        <v>186833.84</v>
      </c>
      <c r="H205" s="97">
        <f t="shared" si="169"/>
        <v>488840</v>
      </c>
      <c r="I205" s="114">
        <v>600000</v>
      </c>
      <c r="J205" s="106">
        <f>I205-H205</f>
        <v>111160</v>
      </c>
      <c r="K205" s="85">
        <f t="shared" si="148"/>
        <v>22.739546681940922</v>
      </c>
    </row>
    <row r="206" spans="1:11" x14ac:dyDescent="0.25">
      <c r="A206" s="22"/>
      <c r="B206" s="28"/>
      <c r="C206" s="29">
        <v>37900</v>
      </c>
      <c r="D206" s="30" t="s">
        <v>183</v>
      </c>
      <c r="E206" s="37"/>
      <c r="F206" s="32">
        <f>SUM(F207:F208)</f>
        <v>259545</v>
      </c>
      <c r="G206" s="32">
        <f t="shared" ref="G206:J206" si="170">SUM(G207:G208)</f>
        <v>123208</v>
      </c>
      <c r="H206" s="96">
        <f t="shared" si="170"/>
        <v>382753</v>
      </c>
      <c r="I206" s="113">
        <f t="shared" si="170"/>
        <v>450000</v>
      </c>
      <c r="J206" s="105">
        <f t="shared" si="170"/>
        <v>67247</v>
      </c>
      <c r="K206" s="84">
        <f t="shared" si="148"/>
        <v>17.569294035579077</v>
      </c>
    </row>
    <row r="207" spans="1:11" x14ac:dyDescent="0.25">
      <c r="A207" s="22"/>
      <c r="B207" s="34"/>
      <c r="C207" s="28"/>
      <c r="D207" s="35">
        <v>37902</v>
      </c>
      <c r="E207" s="36" t="s">
        <v>184</v>
      </c>
      <c r="F207" s="33">
        <v>220878</v>
      </c>
      <c r="G207" s="33">
        <v>105375</v>
      </c>
      <c r="H207" s="97">
        <f t="shared" ref="H207:H208" si="171">SUM(F207:G207)</f>
        <v>326253</v>
      </c>
      <c r="I207" s="114">
        <v>450000</v>
      </c>
      <c r="J207" s="106">
        <f>I207-H207</f>
        <v>123747</v>
      </c>
      <c r="K207" s="85">
        <f t="shared" si="148"/>
        <v>37.929766163069758</v>
      </c>
    </row>
    <row r="208" spans="1:11" ht="30" x14ac:dyDescent="0.25">
      <c r="A208" s="22"/>
      <c r="B208" s="34"/>
      <c r="C208" s="45"/>
      <c r="D208" s="35">
        <v>37903</v>
      </c>
      <c r="E208" s="36" t="s">
        <v>185</v>
      </c>
      <c r="F208" s="33">
        <v>38667</v>
      </c>
      <c r="G208" s="33">
        <v>17833</v>
      </c>
      <c r="H208" s="97">
        <f t="shared" si="171"/>
        <v>56500</v>
      </c>
      <c r="I208" s="114"/>
      <c r="J208" s="106">
        <f>I208-H208</f>
        <v>-56500</v>
      </c>
      <c r="K208" s="85">
        <f t="shared" ref="K208" si="172">(I208*100/H208)-100</f>
        <v>-100</v>
      </c>
    </row>
    <row r="209" spans="1:11" x14ac:dyDescent="0.25">
      <c r="A209" s="22"/>
      <c r="B209" s="23">
        <v>38000</v>
      </c>
      <c r="C209" s="24" t="s">
        <v>186</v>
      </c>
      <c r="D209" s="25"/>
      <c r="E209" s="38"/>
      <c r="F209" s="27">
        <f t="shared" ref="F209:I209" si="173">SUM(F210,F212)</f>
        <v>1032356.25</v>
      </c>
      <c r="G209" s="27">
        <f t="shared" si="173"/>
        <v>382643.75</v>
      </c>
      <c r="H209" s="95">
        <f t="shared" si="173"/>
        <v>1415000</v>
      </c>
      <c r="I209" s="112">
        <f t="shared" si="173"/>
        <v>2700000</v>
      </c>
      <c r="J209" s="104">
        <f>SUM(J210,J212)</f>
        <v>1285000</v>
      </c>
      <c r="K209" s="83">
        <f t="shared" si="148"/>
        <v>90.812720848056529</v>
      </c>
    </row>
    <row r="210" spans="1:11" x14ac:dyDescent="0.25">
      <c r="A210" s="22"/>
      <c r="B210" s="28"/>
      <c r="C210" s="29">
        <v>38200</v>
      </c>
      <c r="D210" s="30" t="s">
        <v>187</v>
      </c>
      <c r="E210" s="37"/>
      <c r="F210" s="32">
        <f t="shared" ref="F210:I210" si="174">SUM(F211)</f>
        <v>452192.05</v>
      </c>
      <c r="G210" s="32">
        <f t="shared" si="174"/>
        <v>187807.95</v>
      </c>
      <c r="H210" s="96">
        <f t="shared" si="174"/>
        <v>640000</v>
      </c>
      <c r="I210" s="113">
        <f t="shared" si="174"/>
        <v>1500000</v>
      </c>
      <c r="J210" s="105">
        <f>SUM(J211)</f>
        <v>860000</v>
      </c>
      <c r="K210" s="84">
        <f t="shared" si="148"/>
        <v>134.375</v>
      </c>
    </row>
    <row r="211" spans="1:11" ht="30" x14ac:dyDescent="0.25">
      <c r="A211" s="22"/>
      <c r="B211" s="34"/>
      <c r="C211" s="28"/>
      <c r="D211" s="35">
        <v>38201</v>
      </c>
      <c r="E211" s="36" t="s">
        <v>187</v>
      </c>
      <c r="F211" s="33">
        <v>452192.05</v>
      </c>
      <c r="G211" s="33">
        <v>187807.95</v>
      </c>
      <c r="H211" s="97">
        <f>SUM(F211:G211)</f>
        <v>640000</v>
      </c>
      <c r="I211" s="114">
        <v>1500000</v>
      </c>
      <c r="J211" s="106">
        <f>I211-H211</f>
        <v>860000</v>
      </c>
      <c r="K211" s="85">
        <f t="shared" si="148"/>
        <v>134.375</v>
      </c>
    </row>
    <row r="212" spans="1:11" x14ac:dyDescent="0.25">
      <c r="A212" s="22"/>
      <c r="B212" s="28"/>
      <c r="C212" s="29">
        <v>38500</v>
      </c>
      <c r="D212" s="30" t="s">
        <v>188</v>
      </c>
      <c r="E212" s="37"/>
      <c r="F212" s="32">
        <f t="shared" ref="F212:I212" si="175">SUM(F213:F214)</f>
        <v>580164.19999999995</v>
      </c>
      <c r="G212" s="32">
        <f t="shared" si="175"/>
        <v>194835.8</v>
      </c>
      <c r="H212" s="96">
        <f t="shared" si="175"/>
        <v>775000</v>
      </c>
      <c r="I212" s="113">
        <f t="shared" si="175"/>
        <v>1200000</v>
      </c>
      <c r="J212" s="105">
        <f t="shared" ref="J212" si="176">SUM(J213:J214)</f>
        <v>425000</v>
      </c>
      <c r="K212" s="84">
        <f t="shared" si="148"/>
        <v>54.838709677419359</v>
      </c>
    </row>
    <row r="213" spans="1:11" x14ac:dyDescent="0.25">
      <c r="A213" s="22"/>
      <c r="B213" s="34"/>
      <c r="C213" s="28"/>
      <c r="D213" s="35">
        <v>38501</v>
      </c>
      <c r="E213" s="36" t="s">
        <v>189</v>
      </c>
      <c r="F213" s="33">
        <v>580164.19999999995</v>
      </c>
      <c r="G213" s="33">
        <v>154835.79999999999</v>
      </c>
      <c r="H213" s="97">
        <f>SUM(F213:G213)</f>
        <v>735000</v>
      </c>
      <c r="I213" s="114">
        <v>900000</v>
      </c>
      <c r="J213" s="106">
        <f>I213-H213</f>
        <v>165000</v>
      </c>
      <c r="K213" s="85">
        <f t="shared" si="148"/>
        <v>22.448979591836732</v>
      </c>
    </row>
    <row r="214" spans="1:11" x14ac:dyDescent="0.25">
      <c r="A214" s="22"/>
      <c r="B214" s="34"/>
      <c r="C214" s="28"/>
      <c r="D214" s="35">
        <v>38503</v>
      </c>
      <c r="E214" s="36" t="s">
        <v>188</v>
      </c>
      <c r="F214" s="33"/>
      <c r="G214" s="33">
        <v>40000</v>
      </c>
      <c r="H214" s="97">
        <f>SUM(F214:G214)</f>
        <v>40000</v>
      </c>
      <c r="I214" s="114">
        <v>300000</v>
      </c>
      <c r="J214" s="106">
        <f>I214-H214</f>
        <v>260000</v>
      </c>
      <c r="K214" s="85">
        <f t="shared" si="148"/>
        <v>650</v>
      </c>
    </row>
    <row r="215" spans="1:11" x14ac:dyDescent="0.25">
      <c r="A215" s="22"/>
      <c r="B215" s="34"/>
      <c r="C215" s="28"/>
      <c r="D215" s="35"/>
      <c r="E215" s="36"/>
      <c r="F215" s="33"/>
      <c r="G215" s="33"/>
      <c r="H215" s="97"/>
      <c r="I215" s="114"/>
      <c r="J215" s="106"/>
      <c r="K215" s="85"/>
    </row>
    <row r="216" spans="1:11" x14ac:dyDescent="0.25">
      <c r="A216" s="17">
        <v>40000</v>
      </c>
      <c r="B216" s="18" t="s">
        <v>190</v>
      </c>
      <c r="C216" s="19"/>
      <c r="D216" s="19"/>
      <c r="E216" s="41"/>
      <c r="F216" s="42">
        <f t="shared" ref="F216:I216" si="177">SUM(F217,F220)</f>
        <v>31250</v>
      </c>
      <c r="G216" s="42">
        <f t="shared" si="177"/>
        <v>7550896.9900000002</v>
      </c>
      <c r="H216" s="98">
        <f t="shared" si="177"/>
        <v>7582146.9900000002</v>
      </c>
      <c r="I216" s="115">
        <f t="shared" si="177"/>
        <v>147055781</v>
      </c>
      <c r="J216" s="107">
        <f t="shared" ref="J216" si="178">SUM(J217,J220)</f>
        <v>139473634.00999999</v>
      </c>
      <c r="K216" s="86">
        <f t="shared" si="148"/>
        <v>1839.5005292557641</v>
      </c>
    </row>
    <row r="217" spans="1:11" x14ac:dyDescent="0.25">
      <c r="A217" s="22"/>
      <c r="B217" s="23">
        <v>41000</v>
      </c>
      <c r="C217" s="24" t="s">
        <v>191</v>
      </c>
      <c r="D217" s="25"/>
      <c r="E217" s="38"/>
      <c r="F217" s="27">
        <f t="shared" ref="F217:I218" si="179">SUM(F218)</f>
        <v>0</v>
      </c>
      <c r="G217" s="27">
        <f t="shared" si="179"/>
        <v>7510896.9900000002</v>
      </c>
      <c r="H217" s="95">
        <f t="shared" si="179"/>
        <v>7510896.9900000002</v>
      </c>
      <c r="I217" s="112">
        <f t="shared" si="179"/>
        <v>146970781</v>
      </c>
      <c r="J217" s="104">
        <f t="shared" ref="J217:J218" si="180">SUM(J218)</f>
        <v>139459884.00999999</v>
      </c>
      <c r="K217" s="83">
        <f t="shared" si="148"/>
        <v>1856.7673634144728</v>
      </c>
    </row>
    <row r="218" spans="1:11" x14ac:dyDescent="0.25">
      <c r="A218" s="22"/>
      <c r="B218" s="28"/>
      <c r="C218" s="29">
        <v>41500</v>
      </c>
      <c r="D218" s="30" t="s">
        <v>192</v>
      </c>
      <c r="E218" s="37"/>
      <c r="F218" s="32">
        <f t="shared" si="179"/>
        <v>0</v>
      </c>
      <c r="G218" s="32">
        <f t="shared" si="179"/>
        <v>7510896.9900000002</v>
      </c>
      <c r="H218" s="96">
        <f t="shared" si="179"/>
        <v>7510896.9900000002</v>
      </c>
      <c r="I218" s="113">
        <f t="shared" si="179"/>
        <v>146970781</v>
      </c>
      <c r="J218" s="105">
        <f t="shared" si="180"/>
        <v>139459884.00999999</v>
      </c>
      <c r="K218" s="84">
        <f t="shared" si="148"/>
        <v>1856.7673634144728</v>
      </c>
    </row>
    <row r="219" spans="1:11" ht="45" x14ac:dyDescent="0.25">
      <c r="A219" s="17"/>
      <c r="B219" s="47"/>
      <c r="C219" s="48"/>
      <c r="D219" s="49">
        <v>41501</v>
      </c>
      <c r="E219" s="50" t="s">
        <v>193</v>
      </c>
      <c r="F219" s="33"/>
      <c r="G219" s="33">
        <v>7510896.9900000002</v>
      </c>
      <c r="H219" s="97">
        <f>SUM(F219:G219)</f>
        <v>7510896.9900000002</v>
      </c>
      <c r="I219" s="114">
        <v>146970781</v>
      </c>
      <c r="J219" s="106">
        <f>I219-H219</f>
        <v>139459884.00999999</v>
      </c>
      <c r="K219" s="85">
        <f t="shared" si="148"/>
        <v>1856.7673634144728</v>
      </c>
    </row>
    <row r="220" spans="1:11" x14ac:dyDescent="0.25">
      <c r="A220" s="22"/>
      <c r="B220" s="23">
        <v>44000</v>
      </c>
      <c r="C220" s="24" t="s">
        <v>194</v>
      </c>
      <c r="D220" s="25"/>
      <c r="E220" s="38"/>
      <c r="F220" s="27">
        <f t="shared" ref="F220:H221" si="181">SUM(F221)</f>
        <v>31250</v>
      </c>
      <c r="G220" s="27">
        <f t="shared" si="181"/>
        <v>40000</v>
      </c>
      <c r="H220" s="95">
        <f t="shared" si="181"/>
        <v>71250</v>
      </c>
      <c r="I220" s="112">
        <f t="shared" ref="I220:I221" si="182">SUM(I221)</f>
        <v>85000</v>
      </c>
      <c r="J220" s="104">
        <f t="shared" ref="J220:J221" si="183">SUM(J221)</f>
        <v>13750</v>
      </c>
      <c r="K220" s="83">
        <f t="shared" si="148"/>
        <v>19.298245614035082</v>
      </c>
    </row>
    <row r="221" spans="1:11" x14ac:dyDescent="0.25">
      <c r="A221" s="22"/>
      <c r="B221" s="28"/>
      <c r="C221" s="29">
        <v>44500</v>
      </c>
      <c r="D221" s="30" t="s">
        <v>195</v>
      </c>
      <c r="E221" s="37"/>
      <c r="F221" s="32">
        <f t="shared" si="181"/>
        <v>31250</v>
      </c>
      <c r="G221" s="32">
        <f t="shared" si="181"/>
        <v>40000</v>
      </c>
      <c r="H221" s="96">
        <f t="shared" si="181"/>
        <v>71250</v>
      </c>
      <c r="I221" s="113">
        <f t="shared" si="182"/>
        <v>85000</v>
      </c>
      <c r="J221" s="105">
        <f t="shared" si="183"/>
        <v>13750</v>
      </c>
      <c r="K221" s="84">
        <f t="shared" ref="K221:K270" si="184">(I221*100/H221)-100</f>
        <v>19.298245614035082</v>
      </c>
    </row>
    <row r="222" spans="1:11" ht="30" x14ac:dyDescent="0.25">
      <c r="A222" s="22"/>
      <c r="B222" s="34"/>
      <c r="C222" s="28"/>
      <c r="D222" s="35">
        <v>44502</v>
      </c>
      <c r="E222" s="36" t="s">
        <v>196</v>
      </c>
      <c r="F222" s="33">
        <v>31250</v>
      </c>
      <c r="G222" s="33">
        <v>40000</v>
      </c>
      <c r="H222" s="97">
        <f>SUM(F222:G222)</f>
        <v>71250</v>
      </c>
      <c r="I222" s="114">
        <v>85000</v>
      </c>
      <c r="J222" s="106">
        <f>I222-H222</f>
        <v>13750</v>
      </c>
      <c r="K222" s="85">
        <f t="shared" si="184"/>
        <v>19.298245614035082</v>
      </c>
    </row>
    <row r="223" spans="1:11" x14ac:dyDescent="0.25">
      <c r="A223" s="22"/>
      <c r="B223" s="34"/>
      <c r="C223" s="28"/>
      <c r="D223" s="35"/>
      <c r="E223" s="36"/>
      <c r="F223" s="33"/>
      <c r="G223" s="33"/>
      <c r="H223" s="97"/>
      <c r="I223" s="114"/>
      <c r="J223" s="106"/>
      <c r="K223" s="85"/>
    </row>
    <row r="224" spans="1:11" x14ac:dyDescent="0.25">
      <c r="A224" s="17">
        <v>50000</v>
      </c>
      <c r="B224" s="18" t="s">
        <v>197</v>
      </c>
      <c r="C224" s="19"/>
      <c r="D224" s="19"/>
      <c r="E224" s="41"/>
      <c r="F224" s="42">
        <f>SUM(F225,F236,F243,F246,F249,F258)</f>
        <v>9186586.879999999</v>
      </c>
      <c r="G224" s="42">
        <f t="shared" ref="G224:J224" si="185">SUM(G225,G236,G243,G246,G249,G258)</f>
        <v>5810524.2800000003</v>
      </c>
      <c r="H224" s="98">
        <f t="shared" si="185"/>
        <v>14997111.16</v>
      </c>
      <c r="I224" s="115">
        <f t="shared" si="185"/>
        <v>25107408.300000001</v>
      </c>
      <c r="J224" s="107">
        <f t="shared" si="185"/>
        <v>9970350.7400000002</v>
      </c>
      <c r="K224" s="86">
        <f t="shared" si="184"/>
        <v>67.414964336371554</v>
      </c>
    </row>
    <row r="225" spans="1:11" x14ac:dyDescent="0.25">
      <c r="A225" s="22"/>
      <c r="B225" s="23">
        <v>51000</v>
      </c>
      <c r="C225" s="24" t="s">
        <v>198</v>
      </c>
      <c r="D225" s="25"/>
      <c r="E225" s="38"/>
      <c r="F225" s="27">
        <f t="shared" ref="F225:I225" si="186">SUM(F226,F228,F230,F234)</f>
        <v>733347.58</v>
      </c>
      <c r="G225" s="27">
        <f t="shared" si="186"/>
        <v>3049368.42</v>
      </c>
      <c r="H225" s="95">
        <f t="shared" si="186"/>
        <v>3782716</v>
      </c>
      <c r="I225" s="112">
        <f t="shared" si="186"/>
        <v>5669522.3799999999</v>
      </c>
      <c r="J225" s="104">
        <f t="shared" ref="J225" si="187">SUM(J226,J228,J230,J234)</f>
        <v>1886806.38</v>
      </c>
      <c r="K225" s="83">
        <f t="shared" si="184"/>
        <v>49.879673229499645</v>
      </c>
    </row>
    <row r="226" spans="1:11" x14ac:dyDescent="0.25">
      <c r="A226" s="22"/>
      <c r="B226" s="28"/>
      <c r="C226" s="29">
        <v>51100</v>
      </c>
      <c r="D226" s="30" t="s">
        <v>199</v>
      </c>
      <c r="E226" s="37"/>
      <c r="F226" s="32">
        <f t="shared" ref="F226:I226" si="188">SUM(F227)</f>
        <v>605391.16</v>
      </c>
      <c r="G226" s="32">
        <f t="shared" si="188"/>
        <v>469696.84</v>
      </c>
      <c r="H226" s="96">
        <f t="shared" si="188"/>
        <v>1075088</v>
      </c>
      <c r="I226" s="113">
        <f t="shared" si="188"/>
        <v>3916862.92</v>
      </c>
      <c r="J226" s="105">
        <f t="shared" ref="J226" si="189">SUM(J227)</f>
        <v>2841774.92</v>
      </c>
      <c r="K226" s="84">
        <f t="shared" si="184"/>
        <v>264.3295172116143</v>
      </c>
    </row>
    <row r="227" spans="1:11" ht="30" x14ac:dyDescent="0.25">
      <c r="A227" s="22"/>
      <c r="B227" s="34"/>
      <c r="C227" s="28"/>
      <c r="D227" s="35">
        <v>51101</v>
      </c>
      <c r="E227" s="36" t="s">
        <v>199</v>
      </c>
      <c r="F227" s="33">
        <v>605391.16</v>
      </c>
      <c r="G227" s="33">
        <v>469696.84</v>
      </c>
      <c r="H227" s="97">
        <f>SUM(F227:G227)</f>
        <v>1075088</v>
      </c>
      <c r="I227" s="114">
        <v>3916862.92</v>
      </c>
      <c r="J227" s="106">
        <f>I227-H227</f>
        <v>2841774.92</v>
      </c>
      <c r="K227" s="85">
        <f t="shared" si="184"/>
        <v>264.3295172116143</v>
      </c>
    </row>
    <row r="228" spans="1:11" x14ac:dyDescent="0.25">
      <c r="A228" s="22"/>
      <c r="B228" s="28"/>
      <c r="C228" s="29" t="s">
        <v>200</v>
      </c>
      <c r="D228" s="30"/>
      <c r="E228" s="37"/>
      <c r="F228" s="32">
        <f t="shared" ref="F228:I228" si="190">SUM(F229)</f>
        <v>0</v>
      </c>
      <c r="G228" s="32">
        <f t="shared" si="190"/>
        <v>50000</v>
      </c>
      <c r="H228" s="96">
        <f t="shared" si="190"/>
        <v>50000</v>
      </c>
      <c r="I228" s="113">
        <f t="shared" si="190"/>
        <v>0</v>
      </c>
      <c r="J228" s="105">
        <f t="shared" ref="J228" si="191">SUM(J229)</f>
        <v>-50000</v>
      </c>
      <c r="K228" s="84">
        <f t="shared" si="184"/>
        <v>-100</v>
      </c>
    </row>
    <row r="229" spans="1:11" ht="30" x14ac:dyDescent="0.25">
      <c r="A229" s="22"/>
      <c r="B229" s="34"/>
      <c r="C229" s="48"/>
      <c r="D229" s="51">
        <v>51201</v>
      </c>
      <c r="E229" s="52" t="s">
        <v>201</v>
      </c>
      <c r="F229" s="33"/>
      <c r="G229" s="33">
        <v>50000</v>
      </c>
      <c r="H229" s="97">
        <f>SUM(F229:G229)</f>
        <v>50000</v>
      </c>
      <c r="I229" s="114"/>
      <c r="J229" s="106">
        <f>I229-H229</f>
        <v>-50000</v>
      </c>
      <c r="K229" s="85">
        <f t="shared" si="184"/>
        <v>-100</v>
      </c>
    </row>
    <row r="230" spans="1:11" x14ac:dyDescent="0.25">
      <c r="A230" s="22"/>
      <c r="B230" s="28"/>
      <c r="C230" s="29">
        <v>51500</v>
      </c>
      <c r="D230" s="30" t="s">
        <v>202</v>
      </c>
      <c r="E230" s="37"/>
      <c r="F230" s="32">
        <f t="shared" ref="F230:I230" si="192">SUM(F231:F233)</f>
        <v>59062.34</v>
      </c>
      <c r="G230" s="32">
        <f t="shared" si="192"/>
        <v>2366656.66</v>
      </c>
      <c r="H230" s="96">
        <f t="shared" si="192"/>
        <v>2425719</v>
      </c>
      <c r="I230" s="113">
        <f t="shared" si="192"/>
        <v>396919.57999999996</v>
      </c>
      <c r="J230" s="105">
        <f>SUM(J231:J233)</f>
        <v>-2028799.42</v>
      </c>
      <c r="K230" s="84">
        <f t="shared" si="184"/>
        <v>-83.637033803173409</v>
      </c>
    </row>
    <row r="231" spans="1:11" ht="30" x14ac:dyDescent="0.25">
      <c r="A231" s="22"/>
      <c r="B231" s="34"/>
      <c r="C231" s="28"/>
      <c r="D231" s="35">
        <v>51501</v>
      </c>
      <c r="E231" s="36" t="s">
        <v>203</v>
      </c>
      <c r="F231" s="33">
        <v>59062.34</v>
      </c>
      <c r="G231" s="33">
        <f>434083.66+1900000</f>
        <v>2334083.66</v>
      </c>
      <c r="H231" s="97">
        <f t="shared" ref="H231:H232" si="193">SUM(F231:G231)</f>
        <v>2393146</v>
      </c>
      <c r="I231" s="114"/>
      <c r="J231" s="106">
        <f>I231-H231</f>
        <v>-2393146</v>
      </c>
      <c r="K231" s="85">
        <f t="shared" si="184"/>
        <v>-100</v>
      </c>
    </row>
    <row r="232" spans="1:11" x14ac:dyDescent="0.25">
      <c r="A232" s="22"/>
      <c r="B232" s="34"/>
      <c r="C232" s="28"/>
      <c r="D232" s="35">
        <v>51502</v>
      </c>
      <c r="E232" s="36" t="s">
        <v>204</v>
      </c>
      <c r="F232" s="33"/>
      <c r="G232" s="33"/>
      <c r="H232" s="97">
        <f t="shared" si="193"/>
        <v>0</v>
      </c>
      <c r="I232" s="114">
        <v>189419.58</v>
      </c>
      <c r="J232" s="106">
        <f>I232-H232</f>
        <v>189419.58</v>
      </c>
      <c r="K232" s="85" t="e">
        <f t="shared" si="184"/>
        <v>#DIV/0!</v>
      </c>
    </row>
    <row r="233" spans="1:11" x14ac:dyDescent="0.25">
      <c r="A233" s="22"/>
      <c r="B233" s="34"/>
      <c r="C233" s="28"/>
      <c r="D233" s="35">
        <v>51503</v>
      </c>
      <c r="E233" s="36" t="s">
        <v>205</v>
      </c>
      <c r="F233" s="33"/>
      <c r="G233" s="33">
        <v>32573</v>
      </c>
      <c r="H233" s="97">
        <f>SUM(F233:G233)</f>
        <v>32573</v>
      </c>
      <c r="I233" s="114">
        <v>207500</v>
      </c>
      <c r="J233" s="106">
        <f>I233-H233</f>
        <v>174927</v>
      </c>
      <c r="K233" s="85">
        <f t="shared" si="184"/>
        <v>537.03066957295925</v>
      </c>
    </row>
    <row r="234" spans="1:11" x14ac:dyDescent="0.25">
      <c r="A234" s="22"/>
      <c r="B234" s="28"/>
      <c r="C234" s="29">
        <v>51900</v>
      </c>
      <c r="D234" s="30" t="s">
        <v>206</v>
      </c>
      <c r="E234" s="37"/>
      <c r="F234" s="32">
        <f t="shared" ref="F234:I234" si="194">SUM(F235)</f>
        <v>68894.080000000002</v>
      </c>
      <c r="G234" s="32">
        <f t="shared" si="194"/>
        <v>163014.92000000001</v>
      </c>
      <c r="H234" s="96">
        <f t="shared" si="194"/>
        <v>231909</v>
      </c>
      <c r="I234" s="113">
        <f t="shared" si="194"/>
        <v>1355739.88</v>
      </c>
      <c r="J234" s="105">
        <f t="shared" ref="J234" si="195">SUM(J235)</f>
        <v>1123830.8799999999</v>
      </c>
      <c r="K234" s="84">
        <f t="shared" si="184"/>
        <v>484.59994221871511</v>
      </c>
    </row>
    <row r="235" spans="1:11" ht="30" x14ac:dyDescent="0.25">
      <c r="A235" s="22"/>
      <c r="B235" s="34"/>
      <c r="C235" s="45"/>
      <c r="D235" s="46">
        <v>51901</v>
      </c>
      <c r="E235" s="44" t="s">
        <v>206</v>
      </c>
      <c r="F235" s="33">
        <v>68894.080000000002</v>
      </c>
      <c r="G235" s="33">
        <v>163014.92000000001</v>
      </c>
      <c r="H235" s="97">
        <f>SUM(F235:G235)</f>
        <v>231909</v>
      </c>
      <c r="I235" s="114">
        <v>1355739.88</v>
      </c>
      <c r="J235" s="106">
        <f>I235-H235</f>
        <v>1123830.8799999999</v>
      </c>
      <c r="K235" s="85">
        <f t="shared" si="184"/>
        <v>484.59994221871511</v>
      </c>
    </row>
    <row r="236" spans="1:11" x14ac:dyDescent="0.25">
      <c r="A236" s="22"/>
      <c r="B236" s="23">
        <v>52000</v>
      </c>
      <c r="C236" s="24" t="s">
        <v>207</v>
      </c>
      <c r="D236" s="25"/>
      <c r="E236" s="38"/>
      <c r="F236" s="27">
        <f t="shared" ref="F236:I236" si="196">SUM(F237,F239,F241)</f>
        <v>26100</v>
      </c>
      <c r="G236" s="27">
        <f t="shared" si="196"/>
        <v>129779</v>
      </c>
      <c r="H236" s="95">
        <f t="shared" si="196"/>
        <v>155879</v>
      </c>
      <c r="I236" s="112">
        <f t="shared" si="196"/>
        <v>822001.7</v>
      </c>
      <c r="J236" s="104">
        <f t="shared" ref="J236" si="197">SUM(J237,J239,J241)</f>
        <v>666122.69999999995</v>
      </c>
      <c r="K236" s="83">
        <f t="shared" si="184"/>
        <v>427.33318792140062</v>
      </c>
    </row>
    <row r="237" spans="1:11" x14ac:dyDescent="0.25">
      <c r="A237" s="22"/>
      <c r="B237" s="28"/>
      <c r="C237" s="29">
        <v>52100</v>
      </c>
      <c r="D237" s="30" t="s">
        <v>208</v>
      </c>
      <c r="E237" s="37"/>
      <c r="F237" s="32">
        <f t="shared" ref="F237:I237" si="198">SUM(F238)</f>
        <v>26100</v>
      </c>
      <c r="G237" s="32">
        <f t="shared" si="198"/>
        <v>117579</v>
      </c>
      <c r="H237" s="96">
        <f t="shared" si="198"/>
        <v>143679</v>
      </c>
      <c r="I237" s="113">
        <f t="shared" si="198"/>
        <v>799321.7</v>
      </c>
      <c r="J237" s="105">
        <f t="shared" ref="J237" si="199">SUM(J238)</f>
        <v>655642.69999999995</v>
      </c>
      <c r="K237" s="84">
        <f t="shared" si="184"/>
        <v>456.32465426401905</v>
      </c>
    </row>
    <row r="238" spans="1:11" ht="30" x14ac:dyDescent="0.25">
      <c r="A238" s="22"/>
      <c r="B238" s="34"/>
      <c r="C238" s="45"/>
      <c r="D238" s="46">
        <v>52101</v>
      </c>
      <c r="E238" s="44" t="s">
        <v>208</v>
      </c>
      <c r="F238" s="33">
        <v>26100</v>
      </c>
      <c r="G238" s="33">
        <v>117579</v>
      </c>
      <c r="H238" s="97">
        <f>SUM(F238:G238)</f>
        <v>143679</v>
      </c>
      <c r="I238" s="114">
        <v>799321.7</v>
      </c>
      <c r="J238" s="106">
        <f>I238-H238</f>
        <v>655642.69999999995</v>
      </c>
      <c r="K238" s="85">
        <f t="shared" si="184"/>
        <v>456.32465426401905</v>
      </c>
    </row>
    <row r="239" spans="1:11" x14ac:dyDescent="0.25">
      <c r="A239" s="22"/>
      <c r="B239" s="28"/>
      <c r="C239" s="29">
        <v>52300</v>
      </c>
      <c r="D239" s="30" t="s">
        <v>209</v>
      </c>
      <c r="E239" s="37"/>
      <c r="F239" s="32">
        <f t="shared" ref="F239:I239" si="200">SUM(F240)</f>
        <v>0</v>
      </c>
      <c r="G239" s="32">
        <f t="shared" si="200"/>
        <v>0</v>
      </c>
      <c r="H239" s="96">
        <f t="shared" si="200"/>
        <v>0</v>
      </c>
      <c r="I239" s="113">
        <f t="shared" si="200"/>
        <v>22680</v>
      </c>
      <c r="J239" s="105">
        <f t="shared" ref="J239" si="201">SUM(J240)</f>
        <v>22680</v>
      </c>
      <c r="K239" s="84" t="e">
        <f t="shared" si="184"/>
        <v>#DIV/0!</v>
      </c>
    </row>
    <row r="240" spans="1:11" ht="30" x14ac:dyDescent="0.25">
      <c r="A240" s="22"/>
      <c r="B240" s="34"/>
      <c r="C240" s="45"/>
      <c r="D240" s="46">
        <v>52301</v>
      </c>
      <c r="E240" s="44" t="s">
        <v>209</v>
      </c>
      <c r="F240" s="33"/>
      <c r="G240" s="33"/>
      <c r="H240" s="97">
        <f>SUM(F240:G240)</f>
        <v>0</v>
      </c>
      <c r="I240" s="114">
        <v>22680</v>
      </c>
      <c r="J240" s="106">
        <f>I240-H240</f>
        <v>22680</v>
      </c>
      <c r="K240" s="85" t="e">
        <f t="shared" si="184"/>
        <v>#DIV/0!</v>
      </c>
    </row>
    <row r="241" spans="1:11" x14ac:dyDescent="0.25">
      <c r="A241" s="22"/>
      <c r="B241" s="28"/>
      <c r="C241" s="29" t="s">
        <v>210</v>
      </c>
      <c r="D241" s="30"/>
      <c r="E241" s="37"/>
      <c r="F241" s="32">
        <f t="shared" ref="F241:I241" si="202">SUM(F242)</f>
        <v>0</v>
      </c>
      <c r="G241" s="32">
        <f t="shared" si="202"/>
        <v>12200</v>
      </c>
      <c r="H241" s="96">
        <f t="shared" si="202"/>
        <v>12200</v>
      </c>
      <c r="I241" s="113">
        <f t="shared" si="202"/>
        <v>0</v>
      </c>
      <c r="J241" s="105">
        <f t="shared" ref="J241" si="203">SUM(J242)</f>
        <v>-12200</v>
      </c>
      <c r="K241" s="84">
        <f t="shared" si="184"/>
        <v>-100</v>
      </c>
    </row>
    <row r="242" spans="1:11" ht="30" x14ac:dyDescent="0.25">
      <c r="A242" s="22"/>
      <c r="B242" s="34"/>
      <c r="C242" s="53"/>
      <c r="D242" s="54">
        <v>52901</v>
      </c>
      <c r="E242" s="52" t="s">
        <v>211</v>
      </c>
      <c r="F242" s="33"/>
      <c r="G242" s="33">
        <v>12200</v>
      </c>
      <c r="H242" s="97">
        <f>SUM(F242:G242)</f>
        <v>12200</v>
      </c>
      <c r="I242" s="114"/>
      <c r="J242" s="106">
        <f>I242-H242</f>
        <v>-12200</v>
      </c>
      <c r="K242" s="85">
        <f t="shared" si="184"/>
        <v>-100</v>
      </c>
    </row>
    <row r="243" spans="1:11" x14ac:dyDescent="0.25">
      <c r="A243" s="22"/>
      <c r="B243" s="23">
        <v>54000</v>
      </c>
      <c r="C243" s="24" t="s">
        <v>212</v>
      </c>
      <c r="D243" s="25"/>
      <c r="E243" s="38"/>
      <c r="F243" s="27">
        <f t="shared" ref="F243:I244" si="204">SUM(F244)</f>
        <v>7236500.4199999999</v>
      </c>
      <c r="G243" s="27">
        <f t="shared" si="204"/>
        <v>299599.58</v>
      </c>
      <c r="H243" s="95">
        <f t="shared" si="204"/>
        <v>7536100</v>
      </c>
      <c r="I243" s="112">
        <f t="shared" si="204"/>
        <v>370305</v>
      </c>
      <c r="J243" s="104">
        <f t="shared" ref="J243:J244" si="205">SUM(J244)</f>
        <v>-7165795</v>
      </c>
      <c r="K243" s="83">
        <f t="shared" si="184"/>
        <v>-95.086251509401421</v>
      </c>
    </row>
    <row r="244" spans="1:11" x14ac:dyDescent="0.25">
      <c r="A244" s="22"/>
      <c r="B244" s="28"/>
      <c r="C244" s="29">
        <v>54100</v>
      </c>
      <c r="D244" s="30" t="s">
        <v>212</v>
      </c>
      <c r="E244" s="37"/>
      <c r="F244" s="32">
        <f t="shared" si="204"/>
        <v>7236500.4199999999</v>
      </c>
      <c r="G244" s="32">
        <f t="shared" si="204"/>
        <v>299599.58</v>
      </c>
      <c r="H244" s="96">
        <f t="shared" si="204"/>
        <v>7536100</v>
      </c>
      <c r="I244" s="113">
        <f t="shared" si="204"/>
        <v>370305</v>
      </c>
      <c r="J244" s="105">
        <f t="shared" si="205"/>
        <v>-7165795</v>
      </c>
      <c r="K244" s="84">
        <f t="shared" si="184"/>
        <v>-95.086251509401421</v>
      </c>
    </row>
    <row r="245" spans="1:11" x14ac:dyDescent="0.25">
      <c r="A245" s="22"/>
      <c r="B245" s="34"/>
      <c r="C245" s="45"/>
      <c r="D245" s="46">
        <v>54101</v>
      </c>
      <c r="E245" s="44" t="s">
        <v>212</v>
      </c>
      <c r="F245" s="33">
        <v>7236500.4199999999</v>
      </c>
      <c r="G245" s="33">
        <v>299599.58</v>
      </c>
      <c r="H245" s="97">
        <f>SUM(F245:G245)</f>
        <v>7536100</v>
      </c>
      <c r="I245" s="114">
        <v>370305</v>
      </c>
      <c r="J245" s="106">
        <f>I245-H245</f>
        <v>-7165795</v>
      </c>
      <c r="K245" s="85">
        <f t="shared" si="184"/>
        <v>-95.086251509401421</v>
      </c>
    </row>
    <row r="246" spans="1:11" x14ac:dyDescent="0.25">
      <c r="A246" s="22"/>
      <c r="B246" s="23">
        <v>55000</v>
      </c>
      <c r="C246" s="24" t="s">
        <v>213</v>
      </c>
      <c r="D246" s="25"/>
      <c r="E246" s="38"/>
      <c r="F246" s="27">
        <f t="shared" ref="F246:J247" si="206">SUM(F247)</f>
        <v>0</v>
      </c>
      <c r="G246" s="27">
        <f t="shared" si="206"/>
        <v>0</v>
      </c>
      <c r="H246" s="95">
        <f t="shared" si="206"/>
        <v>0</v>
      </c>
      <c r="I246" s="112">
        <f t="shared" si="206"/>
        <v>139946.4</v>
      </c>
      <c r="J246" s="104">
        <f t="shared" si="206"/>
        <v>0</v>
      </c>
      <c r="K246" s="83" t="e">
        <f t="shared" si="184"/>
        <v>#DIV/0!</v>
      </c>
    </row>
    <row r="247" spans="1:11" x14ac:dyDescent="0.25">
      <c r="A247" s="22"/>
      <c r="B247" s="28"/>
      <c r="C247" s="29">
        <v>55100</v>
      </c>
      <c r="D247" s="30" t="s">
        <v>213</v>
      </c>
      <c r="E247" s="37"/>
      <c r="F247" s="32">
        <f t="shared" si="206"/>
        <v>0</v>
      </c>
      <c r="G247" s="32">
        <f t="shared" si="206"/>
        <v>0</v>
      </c>
      <c r="H247" s="96">
        <f t="shared" si="206"/>
        <v>0</v>
      </c>
      <c r="I247" s="113">
        <f t="shared" si="206"/>
        <v>139946.4</v>
      </c>
      <c r="J247" s="105">
        <f t="shared" si="206"/>
        <v>0</v>
      </c>
      <c r="K247" s="84" t="e">
        <f t="shared" si="184"/>
        <v>#DIV/0!</v>
      </c>
    </row>
    <row r="248" spans="1:11" ht="30" x14ac:dyDescent="0.25">
      <c r="A248" s="22"/>
      <c r="B248" s="34"/>
      <c r="C248" s="45"/>
      <c r="D248" s="46">
        <v>55101</v>
      </c>
      <c r="E248" s="44" t="s">
        <v>213</v>
      </c>
      <c r="F248" s="33"/>
      <c r="G248" s="33"/>
      <c r="H248" s="97"/>
      <c r="I248" s="114">
        <v>139946.4</v>
      </c>
      <c r="J248" s="106"/>
      <c r="K248" s="85" t="e">
        <f t="shared" si="184"/>
        <v>#DIV/0!</v>
      </c>
    </row>
    <row r="249" spans="1:11" x14ac:dyDescent="0.25">
      <c r="A249" s="22"/>
      <c r="B249" s="23">
        <v>56000</v>
      </c>
      <c r="C249" s="24" t="s">
        <v>214</v>
      </c>
      <c r="D249" s="25"/>
      <c r="E249" s="38"/>
      <c r="F249" s="27">
        <f>SUM(F250,F252,F254,F256)</f>
        <v>1190638.8799999999</v>
      </c>
      <c r="G249" s="27">
        <f t="shared" ref="G249:J249" si="207">SUM(G250,G252,G254,G256)</f>
        <v>1131777.28</v>
      </c>
      <c r="H249" s="95">
        <f t="shared" si="207"/>
        <v>2322416.16</v>
      </c>
      <c r="I249" s="112">
        <f t="shared" si="207"/>
        <v>18105632.82</v>
      </c>
      <c r="J249" s="104">
        <f t="shared" si="207"/>
        <v>15783216.66</v>
      </c>
      <c r="K249" s="83">
        <f t="shared" si="184"/>
        <v>679.60329125508667</v>
      </c>
    </row>
    <row r="250" spans="1:11" x14ac:dyDescent="0.25">
      <c r="A250" s="22"/>
      <c r="B250" s="28"/>
      <c r="C250" s="29">
        <v>56400</v>
      </c>
      <c r="D250" s="30" t="s">
        <v>215</v>
      </c>
      <c r="E250" s="37"/>
      <c r="F250" s="32">
        <f t="shared" ref="F250:I250" si="208">SUM(F251)</f>
        <v>1159318.8799999999</v>
      </c>
      <c r="G250" s="32">
        <f t="shared" si="208"/>
        <v>636581.12</v>
      </c>
      <c r="H250" s="96">
        <f t="shared" si="208"/>
        <v>1795900</v>
      </c>
      <c r="I250" s="113">
        <f t="shared" si="208"/>
        <v>16745143.27</v>
      </c>
      <c r="J250" s="105">
        <f t="shared" ref="J250" si="209">SUM(J251)</f>
        <v>14949243.27</v>
      </c>
      <c r="K250" s="84">
        <f t="shared" si="184"/>
        <v>832.40955899548976</v>
      </c>
    </row>
    <row r="251" spans="1:11" ht="30" x14ac:dyDescent="0.25">
      <c r="A251" s="22"/>
      <c r="B251" s="34"/>
      <c r="C251" s="28"/>
      <c r="D251" s="35">
        <v>56401</v>
      </c>
      <c r="E251" s="36" t="s">
        <v>216</v>
      </c>
      <c r="F251" s="33">
        <v>1159318.8799999999</v>
      </c>
      <c r="G251" s="33">
        <v>636581.12</v>
      </c>
      <c r="H251" s="97">
        <f>SUM(F251:G251)</f>
        <v>1795900</v>
      </c>
      <c r="I251" s="114">
        <v>16745143.27</v>
      </c>
      <c r="J251" s="106">
        <f>I251-H251</f>
        <v>14949243.27</v>
      </c>
      <c r="K251" s="85">
        <f t="shared" si="184"/>
        <v>832.40955899548976</v>
      </c>
    </row>
    <row r="252" spans="1:11" x14ac:dyDescent="0.25">
      <c r="A252" s="22"/>
      <c r="B252" s="28"/>
      <c r="C252" s="29">
        <v>56500</v>
      </c>
      <c r="D252" s="30" t="s">
        <v>217</v>
      </c>
      <c r="E252" s="37"/>
      <c r="F252" s="32">
        <f t="shared" ref="F252:I252" si="210">SUM(F253)</f>
        <v>31320</v>
      </c>
      <c r="G252" s="32">
        <f t="shared" si="210"/>
        <v>142510</v>
      </c>
      <c r="H252" s="96">
        <f t="shared" si="210"/>
        <v>173830</v>
      </c>
      <c r="I252" s="113">
        <f t="shared" si="210"/>
        <v>1164329.55</v>
      </c>
      <c r="J252" s="105">
        <f t="shared" ref="J252" si="211">SUM(J253)</f>
        <v>990499.55</v>
      </c>
      <c r="K252" s="84">
        <f t="shared" si="184"/>
        <v>569.80932520278429</v>
      </c>
    </row>
    <row r="253" spans="1:11" ht="30" x14ac:dyDescent="0.25">
      <c r="A253" s="22"/>
      <c r="B253" s="34"/>
      <c r="C253" s="28"/>
      <c r="D253" s="35">
        <v>56501</v>
      </c>
      <c r="E253" s="36" t="s">
        <v>217</v>
      </c>
      <c r="F253" s="33">
        <v>31320</v>
      </c>
      <c r="G253" s="33">
        <v>142510</v>
      </c>
      <c r="H253" s="97">
        <f>SUM(F253:G253)</f>
        <v>173830</v>
      </c>
      <c r="I253" s="114">
        <v>1164329.55</v>
      </c>
      <c r="J253" s="106">
        <f>I253-H253</f>
        <v>990499.55</v>
      </c>
      <c r="K253" s="85">
        <f t="shared" si="184"/>
        <v>569.80932520278429</v>
      </c>
    </row>
    <row r="254" spans="1:11" x14ac:dyDescent="0.25">
      <c r="A254" s="22"/>
      <c r="B254" s="28"/>
      <c r="C254" s="29">
        <v>56600</v>
      </c>
      <c r="D254" s="30" t="s">
        <v>218</v>
      </c>
      <c r="E254" s="37"/>
      <c r="F254" s="32">
        <f t="shared" ref="F254:I254" si="212">SUM(F255)</f>
        <v>0</v>
      </c>
      <c r="G254" s="32">
        <f t="shared" si="212"/>
        <v>0</v>
      </c>
      <c r="H254" s="96">
        <f t="shared" si="212"/>
        <v>0</v>
      </c>
      <c r="I254" s="113">
        <f t="shared" si="212"/>
        <v>181160</v>
      </c>
      <c r="J254" s="105">
        <f t="shared" ref="J254" si="213">SUM(J255)</f>
        <v>181160</v>
      </c>
      <c r="K254" s="84" t="e">
        <f t="shared" si="184"/>
        <v>#DIV/0!</v>
      </c>
    </row>
    <row r="255" spans="1:11" ht="45" x14ac:dyDescent="0.25">
      <c r="A255" s="22"/>
      <c r="B255" s="34"/>
      <c r="C255" s="28"/>
      <c r="D255" s="43">
        <v>56601</v>
      </c>
      <c r="E255" s="55" t="s">
        <v>218</v>
      </c>
      <c r="F255" s="33"/>
      <c r="G255" s="33"/>
      <c r="H255" s="97">
        <f>SUM(F255:G255)</f>
        <v>0</v>
      </c>
      <c r="I255" s="114">
        <v>181160</v>
      </c>
      <c r="J255" s="106">
        <f>I255-H255</f>
        <v>181160</v>
      </c>
      <c r="K255" s="85" t="e">
        <f t="shared" si="184"/>
        <v>#DIV/0!</v>
      </c>
    </row>
    <row r="256" spans="1:11" x14ac:dyDescent="0.25">
      <c r="A256" s="22"/>
      <c r="B256" s="28"/>
      <c r="C256" s="29">
        <v>56700</v>
      </c>
      <c r="D256" s="30" t="s">
        <v>219</v>
      </c>
      <c r="E256" s="37"/>
      <c r="F256" s="32">
        <f t="shared" ref="F256:I256" si="214">SUM(F257)</f>
        <v>0</v>
      </c>
      <c r="G256" s="32">
        <f t="shared" si="214"/>
        <v>352686.16</v>
      </c>
      <c r="H256" s="96">
        <f t="shared" si="214"/>
        <v>352686.16</v>
      </c>
      <c r="I256" s="113">
        <f t="shared" si="214"/>
        <v>15000</v>
      </c>
      <c r="J256" s="105">
        <f t="shared" ref="J256" si="215">SUM(J257)</f>
        <v>-337686.16</v>
      </c>
      <c r="K256" s="84">
        <f t="shared" si="184"/>
        <v>-95.746926956249155</v>
      </c>
    </row>
    <row r="257" spans="1:11" ht="30" x14ac:dyDescent="0.25">
      <c r="A257" s="22"/>
      <c r="B257" s="34"/>
      <c r="C257" s="28"/>
      <c r="D257" s="43">
        <v>56701</v>
      </c>
      <c r="E257" s="56" t="s">
        <v>219</v>
      </c>
      <c r="F257" s="33"/>
      <c r="G257" s="33">
        <v>352686.16</v>
      </c>
      <c r="H257" s="97">
        <f>SUM(F257:G257)</f>
        <v>352686.16</v>
      </c>
      <c r="I257" s="114">
        <v>15000</v>
      </c>
      <c r="J257" s="106">
        <f>I257-H257</f>
        <v>-337686.16</v>
      </c>
      <c r="K257" s="85">
        <f t="shared" si="184"/>
        <v>-95.746926956249155</v>
      </c>
    </row>
    <row r="258" spans="1:11" x14ac:dyDescent="0.25">
      <c r="A258" s="22"/>
      <c r="B258" s="23">
        <v>59000</v>
      </c>
      <c r="C258" s="24" t="s">
        <v>220</v>
      </c>
      <c r="D258" s="25"/>
      <c r="E258" s="38"/>
      <c r="F258" s="27">
        <f t="shared" ref="F258:I259" si="216">SUM(F259)</f>
        <v>0</v>
      </c>
      <c r="G258" s="27">
        <f t="shared" si="216"/>
        <v>1200000</v>
      </c>
      <c r="H258" s="95">
        <f t="shared" si="216"/>
        <v>1200000</v>
      </c>
      <c r="I258" s="112">
        <f t="shared" si="216"/>
        <v>0</v>
      </c>
      <c r="J258" s="104">
        <f t="shared" ref="J258:J259" si="217">SUM(J259)</f>
        <v>-1200000</v>
      </c>
      <c r="K258" s="83">
        <f t="shared" si="184"/>
        <v>-100</v>
      </c>
    </row>
    <row r="259" spans="1:11" x14ac:dyDescent="0.25">
      <c r="A259" s="22"/>
      <c r="B259" s="28"/>
      <c r="C259" s="29">
        <v>59700</v>
      </c>
      <c r="D259" s="30" t="s">
        <v>221</v>
      </c>
      <c r="E259" s="37"/>
      <c r="F259" s="32">
        <f t="shared" si="216"/>
        <v>0</v>
      </c>
      <c r="G259" s="32">
        <f t="shared" si="216"/>
        <v>1200000</v>
      </c>
      <c r="H259" s="96">
        <f t="shared" si="216"/>
        <v>1200000</v>
      </c>
      <c r="I259" s="113">
        <f t="shared" si="216"/>
        <v>0</v>
      </c>
      <c r="J259" s="105">
        <f t="shared" si="217"/>
        <v>-1200000</v>
      </c>
      <c r="K259" s="84">
        <f t="shared" si="184"/>
        <v>-100</v>
      </c>
    </row>
    <row r="260" spans="1:11" ht="30" x14ac:dyDescent="0.25">
      <c r="A260" s="22"/>
      <c r="B260" s="57"/>
      <c r="C260" s="58"/>
      <c r="D260" s="54">
        <v>59701</v>
      </c>
      <c r="E260" s="52" t="s">
        <v>221</v>
      </c>
      <c r="F260" s="33"/>
      <c r="G260" s="33">
        <v>1200000</v>
      </c>
      <c r="H260" s="97">
        <f>SUM(F260:G260)</f>
        <v>1200000</v>
      </c>
      <c r="I260" s="114"/>
      <c r="J260" s="106">
        <f>I260-H260</f>
        <v>-1200000</v>
      </c>
      <c r="K260" s="85">
        <f t="shared" si="184"/>
        <v>-100</v>
      </c>
    </row>
    <row r="261" spans="1:11" x14ac:dyDescent="0.25">
      <c r="A261" s="22"/>
      <c r="B261" s="59"/>
      <c r="C261" s="60"/>
      <c r="D261" s="46"/>
      <c r="E261" s="44"/>
      <c r="F261" s="33"/>
      <c r="G261" s="33"/>
      <c r="H261" s="97"/>
      <c r="I261" s="114"/>
      <c r="J261" s="106"/>
      <c r="K261" s="85"/>
    </row>
    <row r="262" spans="1:11" x14ac:dyDescent="0.25">
      <c r="A262" s="17">
        <v>60000</v>
      </c>
      <c r="B262" s="18" t="s">
        <v>222</v>
      </c>
      <c r="C262" s="19"/>
      <c r="D262" s="19"/>
      <c r="E262" s="41"/>
      <c r="F262" s="42">
        <f t="shared" ref="F262:I264" si="218">SUM(F263)</f>
        <v>2919369.22</v>
      </c>
      <c r="G262" s="42">
        <f t="shared" si="218"/>
        <v>280630.78000000003</v>
      </c>
      <c r="H262" s="98">
        <f t="shared" si="218"/>
        <v>3200000</v>
      </c>
      <c r="I262" s="115">
        <f t="shared" si="218"/>
        <v>4000000</v>
      </c>
      <c r="J262" s="107">
        <f t="shared" ref="J262:J264" si="219">SUM(J263)</f>
        <v>800000</v>
      </c>
      <c r="K262" s="86">
        <f t="shared" si="184"/>
        <v>25</v>
      </c>
    </row>
    <row r="263" spans="1:11" x14ac:dyDescent="0.25">
      <c r="A263" s="22"/>
      <c r="B263" s="23">
        <v>62000</v>
      </c>
      <c r="C263" s="24" t="s">
        <v>223</v>
      </c>
      <c r="D263" s="25"/>
      <c r="E263" s="38"/>
      <c r="F263" s="27">
        <f t="shared" si="218"/>
        <v>2919369.22</v>
      </c>
      <c r="G263" s="27">
        <f t="shared" si="218"/>
        <v>280630.78000000003</v>
      </c>
      <c r="H263" s="95">
        <f t="shared" si="218"/>
        <v>3200000</v>
      </c>
      <c r="I263" s="112">
        <f t="shared" si="218"/>
        <v>4000000</v>
      </c>
      <c r="J263" s="104">
        <f t="shared" si="219"/>
        <v>800000</v>
      </c>
      <c r="K263" s="83">
        <f t="shared" si="184"/>
        <v>25</v>
      </c>
    </row>
    <row r="264" spans="1:11" x14ac:dyDescent="0.25">
      <c r="A264" s="22"/>
      <c r="B264" s="28"/>
      <c r="C264" s="29">
        <v>62900</v>
      </c>
      <c r="D264" s="30" t="s">
        <v>224</v>
      </c>
      <c r="E264" s="37"/>
      <c r="F264" s="32">
        <f t="shared" si="218"/>
        <v>2919369.22</v>
      </c>
      <c r="G264" s="32">
        <f t="shared" si="218"/>
        <v>280630.78000000003</v>
      </c>
      <c r="H264" s="96">
        <f t="shared" si="218"/>
        <v>3200000</v>
      </c>
      <c r="I264" s="113">
        <f t="shared" si="218"/>
        <v>4000000</v>
      </c>
      <c r="J264" s="105">
        <f t="shared" si="219"/>
        <v>800000</v>
      </c>
      <c r="K264" s="84">
        <f t="shared" si="184"/>
        <v>25</v>
      </c>
    </row>
    <row r="265" spans="1:11" ht="45" x14ac:dyDescent="0.25">
      <c r="A265" s="61"/>
      <c r="B265" s="62"/>
      <c r="C265" s="63"/>
      <c r="D265" s="64">
        <v>62901</v>
      </c>
      <c r="E265" s="65" t="s">
        <v>225</v>
      </c>
      <c r="F265" s="33">
        <v>2919369.22</v>
      </c>
      <c r="G265" s="33">
        <v>280630.78000000003</v>
      </c>
      <c r="H265" s="97">
        <f>SUM(F265:G265)</f>
        <v>3200000</v>
      </c>
      <c r="I265" s="114">
        <v>4000000</v>
      </c>
      <c r="J265" s="106">
        <f>I265-H265</f>
        <v>800000</v>
      </c>
      <c r="K265" s="85">
        <f t="shared" si="184"/>
        <v>25</v>
      </c>
    </row>
    <row r="266" spans="1:11" x14ac:dyDescent="0.25">
      <c r="A266" s="61"/>
      <c r="B266" s="62"/>
      <c r="C266" s="63"/>
      <c r="D266" s="64"/>
      <c r="E266" s="65"/>
      <c r="F266" s="33"/>
      <c r="G266" s="33"/>
      <c r="H266" s="97"/>
      <c r="I266" s="114"/>
      <c r="J266" s="106"/>
      <c r="K266" s="85"/>
    </row>
    <row r="267" spans="1:11" x14ac:dyDescent="0.25">
      <c r="A267" s="17">
        <v>70000</v>
      </c>
      <c r="B267" s="18" t="s">
        <v>226</v>
      </c>
      <c r="C267" s="19"/>
      <c r="D267" s="19"/>
      <c r="E267" s="41"/>
      <c r="F267" s="42">
        <f t="shared" ref="F267:I269" si="220">F268</f>
        <v>5000000</v>
      </c>
      <c r="G267" s="42">
        <f t="shared" si="220"/>
        <v>2000000</v>
      </c>
      <c r="H267" s="98">
        <f t="shared" si="220"/>
        <v>7000000</v>
      </c>
      <c r="I267" s="115">
        <f t="shared" si="220"/>
        <v>9000000</v>
      </c>
      <c r="J267" s="107">
        <f t="shared" ref="J267:J269" si="221">J268</f>
        <v>2000000</v>
      </c>
      <c r="K267" s="86">
        <f t="shared" si="184"/>
        <v>28.571428571428584</v>
      </c>
    </row>
    <row r="268" spans="1:11" x14ac:dyDescent="0.25">
      <c r="A268" s="22"/>
      <c r="B268" s="23">
        <v>75000</v>
      </c>
      <c r="C268" s="24" t="s">
        <v>227</v>
      </c>
      <c r="D268" s="25"/>
      <c r="E268" s="38"/>
      <c r="F268" s="27">
        <f t="shared" si="220"/>
        <v>5000000</v>
      </c>
      <c r="G268" s="27">
        <f t="shared" si="220"/>
        <v>2000000</v>
      </c>
      <c r="H268" s="95">
        <f t="shared" si="220"/>
        <v>7000000</v>
      </c>
      <c r="I268" s="112">
        <f t="shared" si="220"/>
        <v>9000000</v>
      </c>
      <c r="J268" s="104">
        <f t="shared" si="221"/>
        <v>2000000</v>
      </c>
      <c r="K268" s="83">
        <f t="shared" si="184"/>
        <v>28.571428571428584</v>
      </c>
    </row>
    <row r="269" spans="1:11" x14ac:dyDescent="0.25">
      <c r="A269" s="22"/>
      <c r="B269" s="28"/>
      <c r="C269" s="29">
        <v>75300</v>
      </c>
      <c r="D269" s="30" t="s">
        <v>228</v>
      </c>
      <c r="E269" s="37"/>
      <c r="F269" s="32">
        <f t="shared" si="220"/>
        <v>5000000</v>
      </c>
      <c r="G269" s="32">
        <f t="shared" si="220"/>
        <v>2000000</v>
      </c>
      <c r="H269" s="96">
        <f t="shared" si="220"/>
        <v>7000000</v>
      </c>
      <c r="I269" s="113">
        <f t="shared" si="220"/>
        <v>9000000</v>
      </c>
      <c r="J269" s="105">
        <f t="shared" si="221"/>
        <v>2000000</v>
      </c>
      <c r="K269" s="84">
        <f t="shared" si="184"/>
        <v>28.571428571428584</v>
      </c>
    </row>
    <row r="270" spans="1:11" ht="30" x14ac:dyDescent="0.25">
      <c r="A270" s="61"/>
      <c r="B270" s="62"/>
      <c r="C270" s="63"/>
      <c r="D270" s="64">
        <v>75301</v>
      </c>
      <c r="E270" s="65" t="s">
        <v>229</v>
      </c>
      <c r="F270" s="33">
        <v>5000000</v>
      </c>
      <c r="G270" s="33">
        <v>2000000</v>
      </c>
      <c r="H270" s="97">
        <f>SUM(F270:G270)</f>
        <v>7000000</v>
      </c>
      <c r="I270" s="114">
        <v>9000000</v>
      </c>
      <c r="J270" s="106">
        <f>I270-H270</f>
        <v>2000000</v>
      </c>
      <c r="K270" s="85">
        <f t="shared" si="184"/>
        <v>28.571428571428584</v>
      </c>
    </row>
    <row r="271" spans="1:11" ht="15.75" thickBot="1" x14ac:dyDescent="0.3">
      <c r="A271" s="66"/>
      <c r="B271" s="67"/>
      <c r="C271" s="68"/>
      <c r="D271" s="69"/>
      <c r="E271" s="70"/>
      <c r="F271" s="71"/>
      <c r="G271" s="71"/>
      <c r="H271" s="99"/>
      <c r="I271" s="116"/>
      <c r="J271" s="72"/>
      <c r="K271" s="87"/>
    </row>
    <row r="272" spans="1:11" x14ac:dyDescent="0.25">
      <c r="A272" s="73"/>
      <c r="B272" s="73"/>
      <c r="C272" s="73"/>
      <c r="D272" s="73"/>
      <c r="E272" s="74"/>
      <c r="F272" s="75"/>
      <c r="G272" s="75"/>
      <c r="H272" s="75"/>
      <c r="I272" s="75"/>
      <c r="J272" s="75"/>
      <c r="K272" s="75"/>
    </row>
    <row r="273" spans="1:11" x14ac:dyDescent="0.25">
      <c r="A273" s="73"/>
      <c r="B273" s="73"/>
      <c r="C273" s="73"/>
      <c r="D273" s="73"/>
      <c r="E273" s="74"/>
      <c r="F273" s="73"/>
      <c r="G273" s="73"/>
      <c r="H273" s="73"/>
      <c r="I273" s="73"/>
      <c r="J273" s="73"/>
      <c r="K273" s="73"/>
    </row>
  </sheetData>
  <mergeCells count="7">
    <mergeCell ref="J2:K2"/>
    <mergeCell ref="J3:K3"/>
    <mergeCell ref="A2:A4"/>
    <mergeCell ref="B2:B4"/>
    <mergeCell ref="C2:E3"/>
    <mergeCell ref="I2:I4"/>
    <mergeCell ref="F2:H3"/>
  </mergeCells>
  <pageMargins left="0.51181102362204722" right="0.43307086614173229" top="1.5748031496062993" bottom="0.43307086614173229" header="0.35433070866141736" footer="0.27559055118110237"/>
  <pageSetup scale="59" fitToHeight="0" orientation="portrait" r:id="rId1"/>
  <headerFooter>
    <oddHeader>&amp;L&amp;G&amp;C&amp;"-,Negrita"&amp;14
PODER JUDICIAL DEL ESTADO DE BAJA CALIFORNIA
&amp;"-,Negrita Cursiva"CONSEJO DE LA JUDICATURA&amp;"-,Normal"
Proyecto de Presupuesto 2023&amp;R&amp;G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PJ_DEVENGADO_VS_DEVENGADO</vt:lpstr>
      <vt:lpstr>PJ_DEVENGADO_VS_DEVENGADO!Área_de_impresión</vt:lpstr>
      <vt:lpstr>PJ_DEVENGADO_VS_DEVENGADO!Print_Titles</vt:lpstr>
      <vt:lpstr>PJ_DEVENGADO_VS_DEVENGADO!Títulos_a_imprimir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Margarita Uribe Perdomo</cp:lastModifiedBy>
  <cp:lastPrinted>2022-12-06T22:20:10Z</cp:lastPrinted>
  <dcterms:created xsi:type="dcterms:W3CDTF">2022-11-19T00:08:47Z</dcterms:created>
  <dcterms:modified xsi:type="dcterms:W3CDTF">2022-12-06T22:20:14Z</dcterms:modified>
</cp:coreProperties>
</file>