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10185" yWindow="-15" windowWidth="10230" windowHeight="7875" tabRatio="750" firstSheet="1" activeTab="12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COG_PARTIDA_ESPECIFICA" sheetId="37" r:id="rId13"/>
    <sheet name="Hoja2" sheetId="49" state="hidden" r:id="rId14"/>
    <sheet name="EAI (2)" sheetId="50" state="hidden" r:id="rId15"/>
    <sheet name="Hoja1" sheetId="51" r:id="rId16"/>
    <sheet name="Hoja3" sheetId="52" r:id="rId17"/>
    <sheet name="Hoja4" sheetId="53" r:id="rId18"/>
  </sheets>
  <externalReferences>
    <externalReference r:id="rId19"/>
  </externalReference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2">COG_PARTIDA_ESPECIFICA!$A$10:$K$333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14">'EAI (2)'!$A$1:$J$63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2">COG_PARTIDA_ESPECIFICA!#REF!</definedName>
    <definedName name="Print_Titles" localSheetId="12">COG_PARTIDA_ESPECIFICA!$9:$15</definedName>
    <definedName name="_xlnm.Print_Titles" localSheetId="6">COG!$1:$9</definedName>
    <definedName name="_xlnm.Print_Titles" localSheetId="12">COG_PARTIDA_ESPECIFICA!$1:$9</definedName>
  </definedNames>
  <calcPr calcId="162913"/>
</workbook>
</file>

<file path=xl/calcChain.xml><?xml version="1.0" encoding="utf-8"?>
<calcChain xmlns="http://schemas.openxmlformats.org/spreadsheetml/2006/main">
  <c r="X20" i="50" l="1"/>
  <c r="U20" i="50"/>
  <c r="X19" i="50"/>
  <c r="U19" i="50"/>
  <c r="X18" i="50"/>
  <c r="U18" i="50"/>
  <c r="X17" i="50"/>
  <c r="S17" i="50"/>
  <c r="U17" i="50" s="1"/>
  <c r="X16" i="50"/>
  <c r="U16" i="50"/>
  <c r="S15" i="50"/>
  <c r="X15" i="50" s="1"/>
  <c r="X14" i="50"/>
  <c r="U14" i="50"/>
  <c r="X13" i="50"/>
  <c r="U13" i="50"/>
  <c r="X12" i="50"/>
  <c r="U12" i="50"/>
  <c r="X11" i="50"/>
  <c r="U11" i="50"/>
  <c r="F187" i="37"/>
  <c r="F183" i="37"/>
  <c r="O183" i="37"/>
  <c r="F41" i="37"/>
  <c r="O41" i="37"/>
  <c r="U15" i="50" l="1"/>
  <c r="C12" i="40" l="1"/>
  <c r="C35" i="38"/>
  <c r="C32" i="38"/>
  <c r="Q19" i="50" l="1"/>
  <c r="N19" i="50"/>
  <c r="Q18" i="50"/>
  <c r="N18" i="50"/>
  <c r="Q17" i="50"/>
  <c r="N17" i="50"/>
  <c r="Q16" i="50"/>
  <c r="N16" i="50"/>
  <c r="Q15" i="50"/>
  <c r="N15" i="50"/>
  <c r="Q14" i="50"/>
  <c r="N14" i="50"/>
  <c r="L36" i="37" l="1"/>
  <c r="AS36" i="37" l="1"/>
  <c r="AR36" i="37"/>
  <c r="AQ36" i="37"/>
  <c r="AP36" i="37"/>
  <c r="AI36" i="37"/>
  <c r="AB36" i="37"/>
  <c r="U36" i="37"/>
  <c r="N36" i="37"/>
  <c r="M36" i="37"/>
  <c r="O321" i="37"/>
  <c r="O320" i="37" s="1"/>
  <c r="O319" i="37" s="1"/>
  <c r="O316" i="37"/>
  <c r="O315" i="37" s="1"/>
  <c r="O314" i="37" s="1"/>
  <c r="O311" i="37"/>
  <c r="O310" i="37" s="1"/>
  <c r="O308" i="37"/>
  <c r="O306" i="37"/>
  <c r="O304" i="37"/>
  <c r="O302" i="37"/>
  <c r="O300" i="37"/>
  <c r="O297" i="37"/>
  <c r="O296" i="37" s="1"/>
  <c r="O294" i="37"/>
  <c r="O293" i="37" s="1"/>
  <c r="O290" i="37"/>
  <c r="O289" i="37" s="1"/>
  <c r="O287" i="37"/>
  <c r="O285" i="37"/>
  <c r="O283" i="37"/>
  <c r="O280" i="37"/>
  <c r="O276" i="37"/>
  <c r="O274" i="37"/>
  <c r="O272" i="37"/>
  <c r="O267" i="37"/>
  <c r="O266" i="37" s="1"/>
  <c r="O264" i="37"/>
  <c r="O263" i="37" s="1"/>
  <c r="O259" i="37"/>
  <c r="O257" i="37"/>
  <c r="O253" i="37"/>
  <c r="O251" i="37"/>
  <c r="O246" i="37"/>
  <c r="O243" i="37"/>
  <c r="O239" i="37"/>
  <c r="O234" i="37"/>
  <c r="O230" i="37"/>
  <c r="O227" i="37"/>
  <c r="O223" i="37"/>
  <c r="O218" i="37"/>
  <c r="O216" i="37"/>
  <c r="O214" i="37"/>
  <c r="O212" i="37"/>
  <c r="O210" i="37"/>
  <c r="O208" i="37"/>
  <c r="O205" i="37"/>
  <c r="O198" i="37"/>
  <c r="O195" i="37"/>
  <c r="O191" i="37"/>
  <c r="O189" i="37"/>
  <c r="O186" i="37"/>
  <c r="O184" i="37"/>
  <c r="O182" i="37"/>
  <c r="O179" i="37"/>
  <c r="O177" i="37"/>
  <c r="O175" i="37"/>
  <c r="O173" i="37"/>
  <c r="O171" i="37"/>
  <c r="O168" i="37"/>
  <c r="O166" i="37"/>
  <c r="O162" i="37"/>
  <c r="O160" i="37"/>
  <c r="O158" i="37"/>
  <c r="O156" i="37"/>
  <c r="O154" i="37"/>
  <c r="O148" i="37"/>
  <c r="O146" i="37"/>
  <c r="O144" i="37"/>
  <c r="O141" i="37"/>
  <c r="O139" i="37"/>
  <c r="O137" i="37"/>
  <c r="O134" i="37"/>
  <c r="O132" i="37"/>
  <c r="O129" i="37"/>
  <c r="O125" i="37"/>
  <c r="O124" i="37" s="1"/>
  <c r="O122" i="37"/>
  <c r="O120" i="37"/>
  <c r="O118" i="37"/>
  <c r="O116" i="37"/>
  <c r="O113" i="37"/>
  <c r="O111" i="37"/>
  <c r="O109" i="37"/>
  <c r="O107" i="37"/>
  <c r="O101" i="37"/>
  <c r="O99" i="37"/>
  <c r="O96" i="37"/>
  <c r="O94" i="37"/>
  <c r="O90" i="37"/>
  <c r="O87" i="37"/>
  <c r="O85" i="37"/>
  <c r="O83" i="37"/>
  <c r="O81" i="37"/>
  <c r="O79" i="37"/>
  <c r="O77" i="37"/>
  <c r="O73" i="37"/>
  <c r="O68" i="37"/>
  <c r="O67" i="37" s="1"/>
  <c r="O65" i="37"/>
  <c r="O64" i="37" s="1"/>
  <c r="O60" i="37"/>
  <c r="O50" i="37"/>
  <c r="O48" i="37"/>
  <c r="O40" i="37"/>
  <c r="O37" i="37"/>
  <c r="O34" i="37"/>
  <c r="O32" i="37"/>
  <c r="O29" i="37"/>
  <c r="O26" i="37"/>
  <c r="O23" i="37"/>
  <c r="O21" i="37"/>
  <c r="O19" i="37"/>
  <c r="O16" i="37"/>
  <c r="O36" i="37" l="1"/>
  <c r="O18" i="37"/>
  <c r="O181" i="37"/>
  <c r="O250" i="37"/>
  <c r="O89" i="37"/>
  <c r="O128" i="37"/>
  <c r="O25" i="37"/>
  <c r="O262" i="37"/>
  <c r="O256" i="37"/>
  <c r="O170" i="37"/>
  <c r="O197" i="37"/>
  <c r="O271" i="37"/>
  <c r="O207" i="37"/>
  <c r="O282" i="37"/>
  <c r="O45" i="37"/>
  <c r="O153" i="37"/>
  <c r="O299" i="37"/>
  <c r="O233" i="37"/>
  <c r="O98" i="37"/>
  <c r="O136" i="37"/>
  <c r="O72" i="37"/>
  <c r="O115" i="37"/>
  <c r="O270" i="37" l="1"/>
  <c r="O71" i="37"/>
  <c r="O152" i="37"/>
  <c r="Q322" i="37" l="1"/>
  <c r="T322" i="37" s="1"/>
  <c r="T321" i="37" s="1"/>
  <c r="T320" i="37" s="1"/>
  <c r="T319" i="37" s="1"/>
  <c r="S321" i="37"/>
  <c r="S320" i="37" s="1"/>
  <c r="S319" i="37" s="1"/>
  <c r="R321" i="37"/>
  <c r="R320" i="37" s="1"/>
  <c r="R319" i="37" s="1"/>
  <c r="P321" i="37"/>
  <c r="P320" i="37" s="1"/>
  <c r="P319" i="37" s="1"/>
  <c r="Q317" i="37"/>
  <c r="Q316" i="37" s="1"/>
  <c r="Q315" i="37" s="1"/>
  <c r="Q314" i="37" s="1"/>
  <c r="S316" i="37"/>
  <c r="S315" i="37" s="1"/>
  <c r="S314" i="37" s="1"/>
  <c r="R316" i="37"/>
  <c r="R315" i="37" s="1"/>
  <c r="R314" i="37" s="1"/>
  <c r="P316" i="37"/>
  <c r="P315" i="37" s="1"/>
  <c r="P314" i="37" s="1"/>
  <c r="Q312" i="37"/>
  <c r="T312" i="37" s="1"/>
  <c r="T311" i="37" s="1"/>
  <c r="T310" i="37" s="1"/>
  <c r="S311" i="37"/>
  <c r="S310" i="37" s="1"/>
  <c r="R311" i="37"/>
  <c r="R310" i="37" s="1"/>
  <c r="P311" i="37"/>
  <c r="P310" i="37" s="1"/>
  <c r="Q309" i="37"/>
  <c r="T309" i="37" s="1"/>
  <c r="T308" i="37" s="1"/>
  <c r="S308" i="37"/>
  <c r="R308" i="37"/>
  <c r="P308" i="37"/>
  <c r="Q307" i="37"/>
  <c r="Q306" i="37" s="1"/>
  <c r="S306" i="37"/>
  <c r="R306" i="37"/>
  <c r="P306" i="37"/>
  <c r="Q305" i="37"/>
  <c r="T305" i="37" s="1"/>
  <c r="T304" i="37" s="1"/>
  <c r="S304" i="37"/>
  <c r="R304" i="37"/>
  <c r="P304" i="37"/>
  <c r="Q303" i="37"/>
  <c r="T303" i="37" s="1"/>
  <c r="T302" i="37" s="1"/>
  <c r="S302" i="37"/>
  <c r="R302" i="37"/>
  <c r="P302" i="37"/>
  <c r="Q301" i="37"/>
  <c r="Q300" i="37" s="1"/>
  <c r="S300" i="37"/>
  <c r="R300" i="37"/>
  <c r="P300" i="37"/>
  <c r="Q298" i="37"/>
  <c r="T298" i="37" s="1"/>
  <c r="T297" i="37" s="1"/>
  <c r="T296" i="37" s="1"/>
  <c r="S297" i="37"/>
  <c r="S296" i="37" s="1"/>
  <c r="R297" i="37"/>
  <c r="R296" i="37" s="1"/>
  <c r="P297" i="37"/>
  <c r="P296" i="37" s="1"/>
  <c r="Q295" i="37"/>
  <c r="T295" i="37" s="1"/>
  <c r="T294" i="37" s="1"/>
  <c r="T293" i="37" s="1"/>
  <c r="S294" i="37"/>
  <c r="S293" i="37" s="1"/>
  <c r="R294" i="37"/>
  <c r="R293" i="37" s="1"/>
  <c r="P294" i="37"/>
  <c r="P293" i="37" s="1"/>
  <c r="Q292" i="37"/>
  <c r="T292" i="37" s="1"/>
  <c r="Q291" i="37"/>
  <c r="T291" i="37" s="1"/>
  <c r="S290" i="37"/>
  <c r="S289" i="37" s="1"/>
  <c r="R290" i="37"/>
  <c r="R289" i="37" s="1"/>
  <c r="P290" i="37"/>
  <c r="P289" i="37" s="1"/>
  <c r="Q288" i="37"/>
  <c r="T288" i="37" s="1"/>
  <c r="T287" i="37" s="1"/>
  <c r="S287" i="37"/>
  <c r="R287" i="37"/>
  <c r="P287" i="37"/>
  <c r="Q286" i="37"/>
  <c r="T286" i="37" s="1"/>
  <c r="T285" i="37" s="1"/>
  <c r="S285" i="37"/>
  <c r="R285" i="37"/>
  <c r="P285" i="37"/>
  <c r="Q284" i="37"/>
  <c r="T284" i="37" s="1"/>
  <c r="T283" i="37" s="1"/>
  <c r="S283" i="37"/>
  <c r="R283" i="37"/>
  <c r="P283" i="37"/>
  <c r="Q281" i="37"/>
  <c r="T281" i="37" s="1"/>
  <c r="T280" i="37" s="1"/>
  <c r="S280" i="37"/>
  <c r="R280" i="37"/>
  <c r="P280" i="37"/>
  <c r="Q279" i="37"/>
  <c r="T279" i="37" s="1"/>
  <c r="Q278" i="37"/>
  <c r="T278" i="37" s="1"/>
  <c r="Q277" i="37"/>
  <c r="T277" i="37" s="1"/>
  <c r="S276" i="37"/>
  <c r="R276" i="37"/>
  <c r="P276" i="37"/>
  <c r="Q275" i="37"/>
  <c r="Q274" i="37" s="1"/>
  <c r="S274" i="37"/>
  <c r="R274" i="37"/>
  <c r="P274" i="37"/>
  <c r="Q273" i="37"/>
  <c r="T273" i="37" s="1"/>
  <c r="T272" i="37" s="1"/>
  <c r="S272" i="37"/>
  <c r="R272" i="37"/>
  <c r="P272" i="37"/>
  <c r="Q268" i="37"/>
  <c r="T268" i="37" s="1"/>
  <c r="T267" i="37" s="1"/>
  <c r="T266" i="37" s="1"/>
  <c r="S267" i="37"/>
  <c r="S266" i="37" s="1"/>
  <c r="R267" i="37"/>
  <c r="R266" i="37" s="1"/>
  <c r="P267" i="37"/>
  <c r="P266" i="37" s="1"/>
  <c r="Q265" i="37"/>
  <c r="Q264" i="37" s="1"/>
  <c r="Q263" i="37" s="1"/>
  <c r="S264" i="37"/>
  <c r="S263" i="37" s="1"/>
  <c r="R264" i="37"/>
  <c r="R263" i="37" s="1"/>
  <c r="P264" i="37"/>
  <c r="P263" i="37" s="1"/>
  <c r="Q260" i="37"/>
  <c r="T260" i="37" s="1"/>
  <c r="T259" i="37" s="1"/>
  <c r="S259" i="37"/>
  <c r="R259" i="37"/>
  <c r="P259" i="37"/>
  <c r="Q258" i="37"/>
  <c r="T258" i="37" s="1"/>
  <c r="T257" i="37" s="1"/>
  <c r="S257" i="37"/>
  <c r="R257" i="37"/>
  <c r="P257" i="37"/>
  <c r="Q255" i="37"/>
  <c r="T255" i="37" s="1"/>
  <c r="Q254" i="37"/>
  <c r="T254" i="37" s="1"/>
  <c r="S253" i="37"/>
  <c r="R253" i="37"/>
  <c r="P253" i="37"/>
  <c r="Q252" i="37"/>
  <c r="T252" i="37" s="1"/>
  <c r="T251" i="37" s="1"/>
  <c r="S251" i="37"/>
  <c r="R251" i="37"/>
  <c r="P251" i="37"/>
  <c r="Q249" i="37"/>
  <c r="T249" i="37" s="1"/>
  <c r="Q248" i="37"/>
  <c r="T248" i="37" s="1"/>
  <c r="Q247" i="37"/>
  <c r="T247" i="37" s="1"/>
  <c r="S246" i="37"/>
  <c r="R246" i="37"/>
  <c r="P246" i="37"/>
  <c r="Q245" i="37"/>
  <c r="T245" i="37" s="1"/>
  <c r="Q244" i="37"/>
  <c r="T244" i="37" s="1"/>
  <c r="S243" i="37"/>
  <c r="R243" i="37"/>
  <c r="P243" i="37"/>
  <c r="Q242" i="37"/>
  <c r="T242" i="37" s="1"/>
  <c r="Q241" i="37"/>
  <c r="T241" i="37" s="1"/>
  <c r="Q240" i="37"/>
  <c r="T240" i="37" s="1"/>
  <c r="S239" i="37"/>
  <c r="R239" i="37"/>
  <c r="P239" i="37"/>
  <c r="Q238" i="37"/>
  <c r="T238" i="37" s="1"/>
  <c r="Q237" i="37"/>
  <c r="S236" i="37"/>
  <c r="R236" i="37"/>
  <c r="P236" i="37"/>
  <c r="Q235" i="37"/>
  <c r="Q234" i="37" s="1"/>
  <c r="S234" i="37"/>
  <c r="R234" i="37"/>
  <c r="P234" i="37"/>
  <c r="Q232" i="37"/>
  <c r="Q231" i="37" s="1"/>
  <c r="Q230" i="37" s="1"/>
  <c r="S231" i="37"/>
  <c r="S230" i="37" s="1"/>
  <c r="R231" i="37"/>
  <c r="R230" i="37" s="1"/>
  <c r="P231" i="37"/>
  <c r="P230" i="37" s="1"/>
  <c r="Q229" i="37"/>
  <c r="T229" i="37" s="1"/>
  <c r="Q228" i="37"/>
  <c r="S227" i="37"/>
  <c r="R227" i="37"/>
  <c r="P227" i="37"/>
  <c r="Q226" i="37"/>
  <c r="T226" i="37" s="1"/>
  <c r="Q225" i="37"/>
  <c r="T225" i="37" s="1"/>
  <c r="Q224" i="37"/>
  <c r="T224" i="37" s="1"/>
  <c r="S223" i="37"/>
  <c r="R223" i="37"/>
  <c r="P223" i="37"/>
  <c r="Q222" i="37"/>
  <c r="T222" i="37" s="1"/>
  <c r="Q221" i="37"/>
  <c r="T221" i="37" s="1"/>
  <c r="Q220" i="37"/>
  <c r="T220" i="37" s="1"/>
  <c r="Q219" i="37"/>
  <c r="T219" i="37" s="1"/>
  <c r="S218" i="37"/>
  <c r="R218" i="37"/>
  <c r="P218" i="37"/>
  <c r="Q217" i="37"/>
  <c r="T217" i="37" s="1"/>
  <c r="T216" i="37" s="1"/>
  <c r="S216" i="37"/>
  <c r="R216" i="37"/>
  <c r="P216" i="37"/>
  <c r="Q215" i="37"/>
  <c r="Q214" i="37" s="1"/>
  <c r="S214" i="37"/>
  <c r="R214" i="37"/>
  <c r="P214" i="37"/>
  <c r="Q213" i="37"/>
  <c r="T213" i="37" s="1"/>
  <c r="T212" i="37" s="1"/>
  <c r="S212" i="37"/>
  <c r="R212" i="37"/>
  <c r="P212" i="37"/>
  <c r="Q211" i="37"/>
  <c r="T211" i="37" s="1"/>
  <c r="T210" i="37" s="1"/>
  <c r="S210" i="37"/>
  <c r="R210" i="37"/>
  <c r="P210" i="37"/>
  <c r="Q209" i="37"/>
  <c r="T209" i="37" s="1"/>
  <c r="T208" i="37" s="1"/>
  <c r="S208" i="37"/>
  <c r="R208" i="37"/>
  <c r="P208" i="37"/>
  <c r="Q206" i="37"/>
  <c r="T206" i="37" s="1"/>
  <c r="T205" i="37" s="1"/>
  <c r="S205" i="37"/>
  <c r="R205" i="37"/>
  <c r="P205" i="37"/>
  <c r="Q204" i="37"/>
  <c r="T204" i="37" s="1"/>
  <c r="T203" i="37" s="1"/>
  <c r="S203" i="37"/>
  <c r="R203" i="37"/>
  <c r="P203" i="37"/>
  <c r="Q202" i="37"/>
  <c r="T202" i="37" s="1"/>
  <c r="T201" i="37" s="1"/>
  <c r="P201" i="37"/>
  <c r="Q200" i="37"/>
  <c r="T200" i="37" s="1"/>
  <c r="Q199" i="37"/>
  <c r="T199" i="37" s="1"/>
  <c r="T198" i="37" s="1"/>
  <c r="S198" i="37"/>
  <c r="R198" i="37"/>
  <c r="P198" i="37"/>
  <c r="Q196" i="37"/>
  <c r="Q195" i="37" s="1"/>
  <c r="S195" i="37"/>
  <c r="R195" i="37"/>
  <c r="P195" i="37"/>
  <c r="Q194" i="37"/>
  <c r="T194" i="37" s="1"/>
  <c r="Q193" i="37"/>
  <c r="T193" i="37" s="1"/>
  <c r="Q192" i="37"/>
  <c r="T192" i="37" s="1"/>
  <c r="S191" i="37"/>
  <c r="R191" i="37"/>
  <c r="P191" i="37"/>
  <c r="Q190" i="37"/>
  <c r="T190" i="37" s="1"/>
  <c r="T189" i="37" s="1"/>
  <c r="S189" i="37"/>
  <c r="R189" i="37"/>
  <c r="P189" i="37"/>
  <c r="Q188" i="37"/>
  <c r="T188" i="37" s="1"/>
  <c r="Q187" i="37"/>
  <c r="T187" i="37" s="1"/>
  <c r="S186" i="37"/>
  <c r="R186" i="37"/>
  <c r="P186" i="37"/>
  <c r="Q185" i="37"/>
  <c r="T185" i="37" s="1"/>
  <c r="T184" i="37" s="1"/>
  <c r="S184" i="37"/>
  <c r="R184" i="37"/>
  <c r="P184" i="37"/>
  <c r="Q183" i="37"/>
  <c r="Q182" i="37" s="1"/>
  <c r="S182" i="37"/>
  <c r="R182" i="37"/>
  <c r="P182" i="37"/>
  <c r="Q180" i="37"/>
  <c r="Q179" i="37" s="1"/>
  <c r="S179" i="37"/>
  <c r="R179" i="37"/>
  <c r="P179" i="37"/>
  <c r="Q178" i="37"/>
  <c r="T178" i="37" s="1"/>
  <c r="T177" i="37" s="1"/>
  <c r="S177" i="37"/>
  <c r="R177" i="37"/>
  <c r="P177" i="37"/>
  <c r="Q176" i="37"/>
  <c r="Q175" i="37" s="1"/>
  <c r="S175" i="37"/>
  <c r="R175" i="37"/>
  <c r="P175" i="37"/>
  <c r="Q174" i="37"/>
  <c r="Q173" i="37" s="1"/>
  <c r="S173" i="37"/>
  <c r="R173" i="37"/>
  <c r="P173" i="37"/>
  <c r="Q172" i="37"/>
  <c r="T172" i="37" s="1"/>
  <c r="T171" i="37" s="1"/>
  <c r="S171" i="37"/>
  <c r="R171" i="37"/>
  <c r="P171" i="37"/>
  <c r="Q169" i="37"/>
  <c r="Q168" i="37" s="1"/>
  <c r="S168" i="37"/>
  <c r="R168" i="37"/>
  <c r="P168" i="37"/>
  <c r="Q167" i="37"/>
  <c r="T167" i="37" s="1"/>
  <c r="T166" i="37" s="1"/>
  <c r="S166" i="37"/>
  <c r="R166" i="37"/>
  <c r="P166" i="37"/>
  <c r="Q165" i="37"/>
  <c r="T165" i="37" s="1"/>
  <c r="T164" i="37" s="1"/>
  <c r="P164" i="37"/>
  <c r="Q163" i="37"/>
  <c r="Q162" i="37" s="1"/>
  <c r="S162" i="37"/>
  <c r="R162" i="37"/>
  <c r="P162" i="37"/>
  <c r="Q161" i="37"/>
  <c r="T161" i="37" s="1"/>
  <c r="T160" i="37" s="1"/>
  <c r="S160" i="37"/>
  <c r="R160" i="37"/>
  <c r="P160" i="37"/>
  <c r="Q159" i="37"/>
  <c r="Q158" i="37" s="1"/>
  <c r="S158" i="37"/>
  <c r="R158" i="37"/>
  <c r="P158" i="37"/>
  <c r="Q157" i="37"/>
  <c r="T157" i="37" s="1"/>
  <c r="T156" i="37" s="1"/>
  <c r="S156" i="37"/>
  <c r="R156" i="37"/>
  <c r="P156" i="37"/>
  <c r="Q155" i="37"/>
  <c r="T155" i="37" s="1"/>
  <c r="T154" i="37" s="1"/>
  <c r="S154" i="37"/>
  <c r="R154" i="37"/>
  <c r="P154" i="37"/>
  <c r="Q150" i="37"/>
  <c r="T150" i="37" s="1"/>
  <c r="Q149" i="37"/>
  <c r="S148" i="37"/>
  <c r="R148" i="37"/>
  <c r="P148" i="37"/>
  <c r="Q147" i="37"/>
  <c r="Q146" i="37" s="1"/>
  <c r="S146" i="37"/>
  <c r="R146" i="37"/>
  <c r="P146" i="37"/>
  <c r="Q145" i="37"/>
  <c r="Q144" i="37" s="1"/>
  <c r="S144" i="37"/>
  <c r="R144" i="37"/>
  <c r="P144" i="37"/>
  <c r="Q143" i="37"/>
  <c r="T143" i="37" s="1"/>
  <c r="Q142" i="37"/>
  <c r="T142" i="37" s="1"/>
  <c r="S141" i="37"/>
  <c r="R141" i="37"/>
  <c r="P141" i="37"/>
  <c r="Q140" i="37"/>
  <c r="Q139" i="37" s="1"/>
  <c r="S139" i="37"/>
  <c r="R139" i="37"/>
  <c r="P139" i="37"/>
  <c r="Q138" i="37"/>
  <c r="T138" i="37" s="1"/>
  <c r="T137" i="37" s="1"/>
  <c r="S137" i="37"/>
  <c r="R137" i="37"/>
  <c r="P137" i="37"/>
  <c r="Q135" i="37"/>
  <c r="Q134" i="37" s="1"/>
  <c r="S134" i="37"/>
  <c r="R134" i="37"/>
  <c r="P134" i="37"/>
  <c r="Q133" i="37"/>
  <c r="T133" i="37" s="1"/>
  <c r="T132" i="37" s="1"/>
  <c r="S132" i="37"/>
  <c r="R132" i="37"/>
  <c r="P132" i="37"/>
  <c r="Q131" i="37"/>
  <c r="T131" i="37" s="1"/>
  <c r="Q130" i="37"/>
  <c r="T130" i="37" s="1"/>
  <c r="S129" i="37"/>
  <c r="R129" i="37"/>
  <c r="P129" i="37"/>
  <c r="Q127" i="37"/>
  <c r="T127" i="37" s="1"/>
  <c r="Q126" i="37"/>
  <c r="S125" i="37"/>
  <c r="S124" i="37" s="1"/>
  <c r="R125" i="37"/>
  <c r="R124" i="37" s="1"/>
  <c r="P125" i="37"/>
  <c r="P124" i="37" s="1"/>
  <c r="Q123" i="37"/>
  <c r="Q122" i="37" s="1"/>
  <c r="T122" i="37"/>
  <c r="S122" i="37"/>
  <c r="R122" i="37"/>
  <c r="P122" i="37"/>
  <c r="Q121" i="37"/>
  <c r="Q120" i="37" s="1"/>
  <c r="S120" i="37"/>
  <c r="R120" i="37"/>
  <c r="P120" i="37"/>
  <c r="Q119" i="37"/>
  <c r="Q118" i="37" s="1"/>
  <c r="S118" i="37"/>
  <c r="R118" i="37"/>
  <c r="P118" i="37"/>
  <c r="Q117" i="37"/>
  <c r="T117" i="37" s="1"/>
  <c r="T116" i="37" s="1"/>
  <c r="S116" i="37"/>
  <c r="R116" i="37"/>
  <c r="P116" i="37"/>
  <c r="Q114" i="37"/>
  <c r="T114" i="37" s="1"/>
  <c r="T113" i="37" s="1"/>
  <c r="S113" i="37"/>
  <c r="R113" i="37"/>
  <c r="P113" i="37"/>
  <c r="Q112" i="37"/>
  <c r="T112" i="37" s="1"/>
  <c r="T111" i="37" s="1"/>
  <c r="S111" i="37"/>
  <c r="R111" i="37"/>
  <c r="P111" i="37"/>
  <c r="Q110" i="37"/>
  <c r="T110" i="37" s="1"/>
  <c r="T109" i="37" s="1"/>
  <c r="S109" i="37"/>
  <c r="R109" i="37"/>
  <c r="P109" i="37"/>
  <c r="Q108" i="37"/>
  <c r="T108" i="37" s="1"/>
  <c r="T107" i="37" s="1"/>
  <c r="S107" i="37"/>
  <c r="R107" i="37"/>
  <c r="P107" i="37"/>
  <c r="Q106" i="37"/>
  <c r="T106" i="37" s="1"/>
  <c r="T105" i="37" s="1"/>
  <c r="S105" i="37"/>
  <c r="R105" i="37"/>
  <c r="P105" i="37"/>
  <c r="Q104" i="37"/>
  <c r="T104" i="37" s="1"/>
  <c r="T103" i="37" s="1"/>
  <c r="S103" i="37"/>
  <c r="R103" i="37"/>
  <c r="P103" i="37"/>
  <c r="Q102" i="37"/>
  <c r="T102" i="37" s="1"/>
  <c r="T101" i="37" s="1"/>
  <c r="S101" i="37"/>
  <c r="R101" i="37"/>
  <c r="P101" i="37"/>
  <c r="Q100" i="37"/>
  <c r="Q99" i="37" s="1"/>
  <c r="S99" i="37"/>
  <c r="R99" i="37"/>
  <c r="P99" i="37"/>
  <c r="Q97" i="37"/>
  <c r="T97" i="37" s="1"/>
  <c r="T96" i="37" s="1"/>
  <c r="S96" i="37"/>
  <c r="R96" i="37"/>
  <c r="P96" i="37"/>
  <c r="Q95" i="37"/>
  <c r="T95" i="37" s="1"/>
  <c r="T94" i="37" s="1"/>
  <c r="S94" i="37"/>
  <c r="R94" i="37"/>
  <c r="P94" i="37"/>
  <c r="Q93" i="37"/>
  <c r="T93" i="37" s="1"/>
  <c r="Q92" i="37"/>
  <c r="Q91" i="37"/>
  <c r="T91" i="37" s="1"/>
  <c r="S90" i="37"/>
  <c r="R90" i="37"/>
  <c r="P90" i="37"/>
  <c r="Q88" i="37"/>
  <c r="Q87" i="37" s="1"/>
  <c r="S87" i="37"/>
  <c r="R87" i="37"/>
  <c r="P87" i="37"/>
  <c r="Q86" i="37"/>
  <c r="T86" i="37" s="1"/>
  <c r="T85" i="37" s="1"/>
  <c r="S85" i="37"/>
  <c r="R85" i="37"/>
  <c r="P85" i="37"/>
  <c r="Q84" i="37"/>
  <c r="T84" i="37" s="1"/>
  <c r="T83" i="37" s="1"/>
  <c r="S83" i="37"/>
  <c r="R83" i="37"/>
  <c r="P83" i="37"/>
  <c r="Q82" i="37"/>
  <c r="Q81" i="37" s="1"/>
  <c r="S81" i="37"/>
  <c r="R81" i="37"/>
  <c r="P81" i="37"/>
  <c r="Q80" i="37"/>
  <c r="Q79" i="37" s="1"/>
  <c r="S79" i="37"/>
  <c r="R79" i="37"/>
  <c r="P79" i="37"/>
  <c r="Q78" i="37"/>
  <c r="T78" i="37" s="1"/>
  <c r="T77" i="37" s="1"/>
  <c r="S77" i="37"/>
  <c r="R77" i="37"/>
  <c r="P77" i="37"/>
  <c r="Q76" i="37"/>
  <c r="T76" i="37" s="1"/>
  <c r="Q75" i="37"/>
  <c r="T75" i="37" s="1"/>
  <c r="Q74" i="37"/>
  <c r="T74" i="37" s="1"/>
  <c r="S73" i="37"/>
  <c r="R73" i="37"/>
  <c r="P73" i="37"/>
  <c r="Q69" i="37"/>
  <c r="Q68" i="37" s="1"/>
  <c r="Q67" i="37" s="1"/>
  <c r="S68" i="37"/>
  <c r="S67" i="37" s="1"/>
  <c r="R68" i="37"/>
  <c r="R67" i="37" s="1"/>
  <c r="P68" i="37"/>
  <c r="P67" i="37" s="1"/>
  <c r="Q66" i="37"/>
  <c r="T66" i="37" s="1"/>
  <c r="T65" i="37" s="1"/>
  <c r="T64" i="37" s="1"/>
  <c r="S65" i="37"/>
  <c r="S64" i="37" s="1"/>
  <c r="R65" i="37"/>
  <c r="R64" i="37" s="1"/>
  <c r="P65" i="37"/>
  <c r="P64" i="37" s="1"/>
  <c r="Q63" i="37"/>
  <c r="T63" i="37" s="1"/>
  <c r="Q62" i="37"/>
  <c r="T62" i="37" s="1"/>
  <c r="Q61" i="37"/>
  <c r="T61" i="37" s="1"/>
  <c r="S60" i="37"/>
  <c r="R60" i="37"/>
  <c r="P60" i="37"/>
  <c r="Q59" i="37"/>
  <c r="T59" i="37" s="1"/>
  <c r="T58" i="37" s="1"/>
  <c r="P58" i="37"/>
  <c r="Q57" i="37"/>
  <c r="T57" i="37" s="1"/>
  <c r="Q56" i="37"/>
  <c r="T56" i="37" s="1"/>
  <c r="Q55" i="37"/>
  <c r="T55" i="37" s="1"/>
  <c r="Q54" i="37"/>
  <c r="T54" i="37" s="1"/>
  <c r="Q53" i="37"/>
  <c r="T53" i="37" s="1"/>
  <c r="Q52" i="37"/>
  <c r="Q51" i="37"/>
  <c r="T51" i="37" s="1"/>
  <c r="S50" i="37"/>
  <c r="R50" i="37"/>
  <c r="P50" i="37"/>
  <c r="Q49" i="37"/>
  <c r="Q48" i="37" s="1"/>
  <c r="S48" i="37"/>
  <c r="R48" i="37"/>
  <c r="P48" i="37"/>
  <c r="Q47" i="37"/>
  <c r="Q46" i="37" s="1"/>
  <c r="S46" i="37"/>
  <c r="R46" i="37"/>
  <c r="P46" i="37"/>
  <c r="Q44" i="37"/>
  <c r="Q43" i="37"/>
  <c r="T43" i="37" s="1"/>
  <c r="Q42" i="37"/>
  <c r="T42" i="37" s="1"/>
  <c r="Q41" i="37"/>
  <c r="T41" i="37" s="1"/>
  <c r="S40" i="37"/>
  <c r="R40" i="37"/>
  <c r="P40" i="37"/>
  <c r="Q39" i="37"/>
  <c r="T39" i="37" s="1"/>
  <c r="Q38" i="37"/>
  <c r="T38" i="37" s="1"/>
  <c r="S37" i="37"/>
  <c r="R37" i="37"/>
  <c r="P37" i="37"/>
  <c r="Q35" i="37"/>
  <c r="T35" i="37" s="1"/>
  <c r="T34" i="37" s="1"/>
  <c r="S34" i="37"/>
  <c r="R34" i="37"/>
  <c r="P34" i="37"/>
  <c r="Q33" i="37"/>
  <c r="T33" i="37" s="1"/>
  <c r="T32" i="37" s="1"/>
  <c r="S32" i="37"/>
  <c r="R32" i="37"/>
  <c r="P32" i="37"/>
  <c r="Q31" i="37"/>
  <c r="T31" i="37" s="1"/>
  <c r="Q30" i="37"/>
  <c r="T30" i="37" s="1"/>
  <c r="S29" i="37"/>
  <c r="R29" i="37"/>
  <c r="P29" i="37"/>
  <c r="Q28" i="37"/>
  <c r="T28" i="37" s="1"/>
  <c r="Q27" i="37"/>
  <c r="T27" i="37" s="1"/>
  <c r="S26" i="37"/>
  <c r="R26" i="37"/>
  <c r="P26" i="37"/>
  <c r="Q24" i="37"/>
  <c r="T24" i="37" s="1"/>
  <c r="T23" i="37" s="1"/>
  <c r="S23" i="37"/>
  <c r="R23" i="37"/>
  <c r="P23" i="37"/>
  <c r="Q22" i="37"/>
  <c r="T22" i="37" s="1"/>
  <c r="T21" i="37" s="1"/>
  <c r="S21" i="37"/>
  <c r="R21" i="37"/>
  <c r="P21" i="37"/>
  <c r="Q20" i="37"/>
  <c r="T20" i="37" s="1"/>
  <c r="T19" i="37" s="1"/>
  <c r="S19" i="37"/>
  <c r="R19" i="37"/>
  <c r="P19" i="37"/>
  <c r="Q17" i="37"/>
  <c r="Q16" i="37" s="1"/>
  <c r="S16" i="37"/>
  <c r="R16" i="37"/>
  <c r="P16" i="37"/>
  <c r="Q15" i="37"/>
  <c r="Q14" i="37" s="1"/>
  <c r="S14" i="37"/>
  <c r="R14" i="37"/>
  <c r="P14" i="37"/>
  <c r="O14" i="37"/>
  <c r="R36" i="37" l="1"/>
  <c r="P36" i="37"/>
  <c r="S36" i="37"/>
  <c r="O13" i="37"/>
  <c r="T60" i="37"/>
  <c r="R256" i="37"/>
  <c r="P115" i="37"/>
  <c r="T129" i="37"/>
  <c r="S89" i="37"/>
  <c r="Q304" i="37"/>
  <c r="R89" i="37"/>
  <c r="S197" i="37"/>
  <c r="S128" i="37"/>
  <c r="Q236" i="37"/>
  <c r="Q294" i="37"/>
  <c r="Q293" i="37" s="1"/>
  <c r="Q308" i="37"/>
  <c r="Q77" i="37"/>
  <c r="T275" i="37"/>
  <c r="T274" i="37" s="1"/>
  <c r="Q148" i="37"/>
  <c r="Q272" i="37"/>
  <c r="T37" i="37"/>
  <c r="S18" i="37"/>
  <c r="R72" i="37"/>
  <c r="R250" i="37"/>
  <c r="P136" i="37"/>
  <c r="Q103" i="37"/>
  <c r="Q90" i="37"/>
  <c r="Q113" i="37"/>
  <c r="S13" i="37"/>
  <c r="R128" i="37"/>
  <c r="Q205" i="37"/>
  <c r="Q227" i="37"/>
  <c r="R170" i="37"/>
  <c r="T176" i="37"/>
  <c r="T175" i="37" s="1"/>
  <c r="Q198" i="37"/>
  <c r="R282" i="37"/>
  <c r="P262" i="37"/>
  <c r="R271" i="37"/>
  <c r="S282" i="37"/>
  <c r="T180" i="37"/>
  <c r="T179" i="37" s="1"/>
  <c r="P72" i="37"/>
  <c r="P282" i="37"/>
  <c r="Q19" i="37"/>
  <c r="S299" i="37"/>
  <c r="Q60" i="37"/>
  <c r="S262" i="37"/>
  <c r="T145" i="37"/>
  <c r="T144" i="37" s="1"/>
  <c r="T163" i="37"/>
  <c r="T162" i="37" s="1"/>
  <c r="S256" i="37"/>
  <c r="Q285" i="37"/>
  <c r="R18" i="37"/>
  <c r="S25" i="37"/>
  <c r="R25" i="37"/>
  <c r="Q40" i="37"/>
  <c r="P299" i="37"/>
  <c r="Q94" i="37"/>
  <c r="S153" i="37"/>
  <c r="Q34" i="37"/>
  <c r="P18" i="37"/>
  <c r="S181" i="37"/>
  <c r="T191" i="37"/>
  <c r="S207" i="37"/>
  <c r="T301" i="37"/>
  <c r="T300" i="37" s="1"/>
  <c r="P13" i="37"/>
  <c r="Q85" i="37"/>
  <c r="P233" i="37"/>
  <c r="P250" i="37"/>
  <c r="R13" i="37"/>
  <c r="S45" i="37"/>
  <c r="P89" i="37"/>
  <c r="R115" i="37"/>
  <c r="T183" i="37"/>
  <c r="T182" i="37" s="1"/>
  <c r="P128" i="37"/>
  <c r="S233" i="37"/>
  <c r="R299" i="37"/>
  <c r="P153" i="37"/>
  <c r="Q125" i="37"/>
  <c r="Q124" i="37" s="1"/>
  <c r="Q132" i="37"/>
  <c r="T82" i="37"/>
  <c r="T81" i="37" s="1"/>
  <c r="T92" i="37"/>
  <c r="T90" i="37" s="1"/>
  <c r="T89" i="37" s="1"/>
  <c r="T126" i="37"/>
  <c r="T125" i="37" s="1"/>
  <c r="T124" i="37" s="1"/>
  <c r="Q184" i="37"/>
  <c r="P271" i="37"/>
  <c r="T290" i="37"/>
  <c r="T289" i="37" s="1"/>
  <c r="T17" i="37"/>
  <c r="T16" i="37" s="1"/>
  <c r="Q37" i="37"/>
  <c r="R98" i="37"/>
  <c r="Q156" i="37"/>
  <c r="T169" i="37"/>
  <c r="T168" i="37" s="1"/>
  <c r="T174" i="37"/>
  <c r="T173" i="37" s="1"/>
  <c r="Q191" i="37"/>
  <c r="Q223" i="37"/>
  <c r="Q302" i="37"/>
  <c r="T223" i="37"/>
  <c r="P45" i="37"/>
  <c r="T80" i="37"/>
  <c r="T79" i="37" s="1"/>
  <c r="T119" i="37"/>
  <c r="T118" i="37" s="1"/>
  <c r="P170" i="37"/>
  <c r="T186" i="37"/>
  <c r="T196" i="37"/>
  <c r="T195" i="37" s="1"/>
  <c r="T218" i="37"/>
  <c r="T256" i="37"/>
  <c r="Q13" i="37"/>
  <c r="P25" i="37"/>
  <c r="R45" i="37"/>
  <c r="T88" i="37"/>
  <c r="T87" i="37" s="1"/>
  <c r="Q290" i="37"/>
  <c r="Q289" i="37" s="1"/>
  <c r="T317" i="37"/>
  <c r="T316" i="37" s="1"/>
  <c r="T315" i="37" s="1"/>
  <c r="T314" i="37" s="1"/>
  <c r="T15" i="37"/>
  <c r="T14" i="37" s="1"/>
  <c r="T69" i="37"/>
  <c r="T68" i="37" s="1"/>
  <c r="T67" i="37" s="1"/>
  <c r="Q107" i="37"/>
  <c r="Q116" i="37"/>
  <c r="Q115" i="37" s="1"/>
  <c r="Q137" i="37"/>
  <c r="R136" i="37"/>
  <c r="P207" i="37"/>
  <c r="T215" i="37"/>
  <c r="T214" i="37" s="1"/>
  <c r="T237" i="37"/>
  <c r="T236" i="37" s="1"/>
  <c r="T253" i="37"/>
  <c r="T250" i="37" s="1"/>
  <c r="P256" i="37"/>
  <c r="T265" i="37"/>
  <c r="T264" i="37" s="1"/>
  <c r="T263" i="37" s="1"/>
  <c r="T262" i="37" s="1"/>
  <c r="S271" i="37"/>
  <c r="T307" i="37"/>
  <c r="T306" i="37" s="1"/>
  <c r="P197" i="37"/>
  <c r="Q208" i="37"/>
  <c r="T276" i="37"/>
  <c r="T246" i="37"/>
  <c r="T29" i="37"/>
  <c r="Q50" i="37"/>
  <c r="S72" i="37"/>
  <c r="S98" i="37"/>
  <c r="S115" i="37"/>
  <c r="T141" i="37"/>
  <c r="R207" i="37"/>
  <c r="T243" i="37"/>
  <c r="T47" i="37"/>
  <c r="T46" i="37" s="1"/>
  <c r="S136" i="37"/>
  <c r="R153" i="37"/>
  <c r="R197" i="37"/>
  <c r="T100" i="37"/>
  <c r="T99" i="37" s="1"/>
  <c r="T98" i="37" s="1"/>
  <c r="T121" i="37"/>
  <c r="T120" i="37" s="1"/>
  <c r="P181" i="37"/>
  <c r="R233" i="37"/>
  <c r="Q21" i="37"/>
  <c r="T73" i="37"/>
  <c r="P98" i="37"/>
  <c r="Q109" i="37"/>
  <c r="S170" i="37"/>
  <c r="T228" i="37"/>
  <c r="T227" i="37" s="1"/>
  <c r="S250" i="37"/>
  <c r="T282" i="37"/>
  <c r="Q26" i="37"/>
  <c r="Q83" i="37"/>
  <c r="Q101" i="37"/>
  <c r="R181" i="37"/>
  <c r="Q257" i="37"/>
  <c r="Q280" i="37"/>
  <c r="T26" i="37"/>
  <c r="R262" i="37"/>
  <c r="T18" i="37"/>
  <c r="T197" i="37"/>
  <c r="T239" i="37"/>
  <c r="Q32" i="37"/>
  <c r="Q73" i="37"/>
  <c r="T149" i="37"/>
  <c r="T148" i="37" s="1"/>
  <c r="Q171" i="37"/>
  <c r="Q177" i="37"/>
  <c r="Q189" i="37"/>
  <c r="Q203" i="37"/>
  <c r="T232" i="37"/>
  <c r="T231" i="37" s="1"/>
  <c r="T230" i="37" s="1"/>
  <c r="Q246" i="37"/>
  <c r="Q267" i="37"/>
  <c r="Q266" i="37" s="1"/>
  <c r="Q262" i="37" s="1"/>
  <c r="Q276" i="37"/>
  <c r="Q23" i="37"/>
  <c r="Q29" i="37"/>
  <c r="T52" i="37"/>
  <c r="T50" i="37" s="1"/>
  <c r="Q58" i="37"/>
  <c r="Q65" i="37"/>
  <c r="Q64" i="37" s="1"/>
  <c r="Q96" i="37"/>
  <c r="Q105" i="37"/>
  <c r="Q111" i="37"/>
  <c r="T140" i="37"/>
  <c r="T139" i="37" s="1"/>
  <c r="T159" i="37"/>
  <c r="T158" i="37" s="1"/>
  <c r="Q166" i="37"/>
  <c r="Q186" i="37"/>
  <c r="Q212" i="37"/>
  <c r="Q218" i="37"/>
  <c r="T235" i="37"/>
  <c r="T234" i="37" s="1"/>
  <c r="Q239" i="37"/>
  <c r="Q243" i="37"/>
  <c r="Q253" i="37"/>
  <c r="Q259" i="37"/>
  <c r="Q283" i="37"/>
  <c r="Q297" i="37"/>
  <c r="Q296" i="37" s="1"/>
  <c r="Q311" i="37"/>
  <c r="Q310" i="37" s="1"/>
  <c r="T49" i="37"/>
  <c r="T48" i="37" s="1"/>
  <c r="T135" i="37"/>
  <c r="T134" i="37" s="1"/>
  <c r="T147" i="37"/>
  <c r="T146" i="37" s="1"/>
  <c r="Q129" i="37"/>
  <c r="Q141" i="37"/>
  <c r="Q154" i="37"/>
  <c r="Q160" i="37"/>
  <c r="Q210" i="37"/>
  <c r="Q216" i="37"/>
  <c r="Q251" i="37"/>
  <c r="Q287" i="37"/>
  <c r="Q321" i="37"/>
  <c r="Q320" i="37" s="1"/>
  <c r="Q319" i="37" s="1"/>
  <c r="T44" i="37"/>
  <c r="T40" i="37" s="1"/>
  <c r="Q201" i="37"/>
  <c r="Q164" i="37"/>
  <c r="Q36" i="37" l="1"/>
  <c r="T36" i="37"/>
  <c r="T128" i="37"/>
  <c r="T271" i="37"/>
  <c r="P270" i="37"/>
  <c r="Q299" i="37"/>
  <c r="T115" i="37"/>
  <c r="P71" i="37"/>
  <c r="Q89" i="37"/>
  <c r="R270" i="37"/>
  <c r="O12" i="37"/>
  <c r="Q250" i="37"/>
  <c r="T170" i="37"/>
  <c r="S12" i="37"/>
  <c r="T299" i="37"/>
  <c r="T13" i="37"/>
  <c r="S270" i="37"/>
  <c r="T153" i="37"/>
  <c r="T72" i="37"/>
  <c r="Q45" i="37"/>
  <c r="Q256" i="37"/>
  <c r="R12" i="37"/>
  <c r="Q128" i="37"/>
  <c r="T25" i="37"/>
  <c r="S71" i="37"/>
  <c r="T207" i="37"/>
  <c r="R152" i="37"/>
  <c r="Q18" i="37"/>
  <c r="P152" i="37"/>
  <c r="P12" i="37"/>
  <c r="Q197" i="37"/>
  <c r="Q271" i="37"/>
  <c r="Q181" i="37"/>
  <c r="T181" i="37"/>
  <c r="Q98" i="37"/>
  <c r="S152" i="37"/>
  <c r="Q233" i="37"/>
  <c r="R71" i="37"/>
  <c r="T136" i="37"/>
  <c r="Q207" i="37"/>
  <c r="Q170" i="37"/>
  <c r="Q136" i="37"/>
  <c r="T233" i="37"/>
  <c r="Q72" i="37"/>
  <c r="Q25" i="37"/>
  <c r="T45" i="37"/>
  <c r="Q282" i="37"/>
  <c r="Q153" i="37"/>
  <c r="T270" i="37" l="1"/>
  <c r="T12" i="37"/>
  <c r="T71" i="37"/>
  <c r="Q12" i="37"/>
  <c r="T152" i="37"/>
  <c r="Q270" i="37"/>
  <c r="Q71" i="37"/>
  <c r="Q152" i="37"/>
  <c r="X322" i="37" l="1"/>
  <c r="AA322" i="37" s="1"/>
  <c r="AA321" i="37" s="1"/>
  <c r="AA320" i="37" s="1"/>
  <c r="AA319" i="37" s="1"/>
  <c r="Z321" i="37"/>
  <c r="Z320" i="37" s="1"/>
  <c r="Z319" i="37" s="1"/>
  <c r="Y321" i="37"/>
  <c r="Y320" i="37" s="1"/>
  <c r="Y319" i="37" s="1"/>
  <c r="W321" i="37"/>
  <c r="W320" i="37" s="1"/>
  <c r="W319" i="37" s="1"/>
  <c r="V321" i="37"/>
  <c r="V320" i="37" s="1"/>
  <c r="V319" i="37" s="1"/>
  <c r="X317" i="37"/>
  <c r="X316" i="37" s="1"/>
  <c r="X315" i="37" s="1"/>
  <c r="X314" i="37" s="1"/>
  <c r="Z316" i="37"/>
  <c r="Z315" i="37" s="1"/>
  <c r="Z314" i="37" s="1"/>
  <c r="Y316" i="37"/>
  <c r="Y315" i="37" s="1"/>
  <c r="Y314" i="37" s="1"/>
  <c r="W316" i="37"/>
  <c r="W315" i="37" s="1"/>
  <c r="W314" i="37" s="1"/>
  <c r="V316" i="37"/>
  <c r="V315" i="37" s="1"/>
  <c r="V314" i="37" s="1"/>
  <c r="X313" i="37"/>
  <c r="AA313" i="37" s="1"/>
  <c r="X309" i="37"/>
  <c r="X308" i="37" s="1"/>
  <c r="Z308" i="37"/>
  <c r="Y308" i="37"/>
  <c r="W308" i="37"/>
  <c r="V308" i="37"/>
  <c r="X305" i="37"/>
  <c r="AA305" i="37" s="1"/>
  <c r="AA304" i="37" s="1"/>
  <c r="Z304" i="37"/>
  <c r="Y304" i="37"/>
  <c r="W304" i="37"/>
  <c r="V304" i="37"/>
  <c r="X303" i="37"/>
  <c r="X302" i="37" s="1"/>
  <c r="Z302" i="37"/>
  <c r="Y302" i="37"/>
  <c r="W302" i="37"/>
  <c r="V302" i="37"/>
  <c r="X301" i="37"/>
  <c r="AA301" i="37" s="1"/>
  <c r="AA300" i="37" s="1"/>
  <c r="Z300" i="37"/>
  <c r="Y300" i="37"/>
  <c r="W300" i="37"/>
  <c r="V300" i="37"/>
  <c r="X295" i="37"/>
  <c r="AA295" i="37" s="1"/>
  <c r="AA294" i="37" s="1"/>
  <c r="AA293" i="37" s="1"/>
  <c r="Z294" i="37"/>
  <c r="Z293" i="37" s="1"/>
  <c r="Y294" i="37"/>
  <c r="Y293" i="37" s="1"/>
  <c r="W294" i="37"/>
  <c r="W293" i="37" s="1"/>
  <c r="V294" i="37"/>
  <c r="V293" i="37" s="1"/>
  <c r="X292" i="37"/>
  <c r="X290" i="37" s="1"/>
  <c r="X289" i="37" s="1"/>
  <c r="Z290" i="37"/>
  <c r="Z289" i="37" s="1"/>
  <c r="Y290" i="37"/>
  <c r="Y289" i="37" s="1"/>
  <c r="W290" i="37"/>
  <c r="W289" i="37" s="1"/>
  <c r="V290" i="37"/>
  <c r="V289" i="37" s="1"/>
  <c r="X286" i="37"/>
  <c r="AA286" i="37" s="1"/>
  <c r="AA285" i="37" s="1"/>
  <c r="Z285" i="37"/>
  <c r="Y285" i="37"/>
  <c r="W285" i="37"/>
  <c r="V285" i="37"/>
  <c r="X284" i="37"/>
  <c r="X283" i="37" s="1"/>
  <c r="Z283" i="37"/>
  <c r="Y283" i="37"/>
  <c r="W283" i="37"/>
  <c r="V283" i="37"/>
  <c r="X281" i="37"/>
  <c r="X280" i="37" s="1"/>
  <c r="Z280" i="37"/>
  <c r="Y280" i="37"/>
  <c r="W280" i="37"/>
  <c r="V280" i="37"/>
  <c r="X279" i="37"/>
  <c r="AA279" i="37" s="1"/>
  <c r="X278" i="37"/>
  <c r="AA278" i="37" s="1"/>
  <c r="X277" i="37"/>
  <c r="Z276" i="37"/>
  <c r="Y276" i="37"/>
  <c r="W276" i="37"/>
  <c r="V276" i="37"/>
  <c r="X273" i="37"/>
  <c r="X272" i="37" s="1"/>
  <c r="Z272" i="37"/>
  <c r="Y272" i="37"/>
  <c r="W272" i="37"/>
  <c r="V272" i="37"/>
  <c r="X268" i="37"/>
  <c r="AA268" i="37" s="1"/>
  <c r="AA267" i="37" s="1"/>
  <c r="AA266" i="37" s="1"/>
  <c r="AA262" i="37" s="1"/>
  <c r="Z267" i="37"/>
  <c r="Z266" i="37" s="1"/>
  <c r="Z262" i="37" s="1"/>
  <c r="Y267" i="37"/>
  <c r="Y266" i="37" s="1"/>
  <c r="Y262" i="37" s="1"/>
  <c r="W267" i="37"/>
  <c r="W266" i="37" s="1"/>
  <c r="W262" i="37" s="1"/>
  <c r="V267" i="37"/>
  <c r="V266" i="37" s="1"/>
  <c r="V262" i="37" s="1"/>
  <c r="X260" i="37"/>
  <c r="X259" i="37" s="1"/>
  <c r="Z259" i="37"/>
  <c r="Y259" i="37"/>
  <c r="W259" i="37"/>
  <c r="V259" i="37"/>
  <c r="X258" i="37"/>
  <c r="X257" i="37" s="1"/>
  <c r="Z257" i="37"/>
  <c r="Y257" i="37"/>
  <c r="W257" i="37"/>
  <c r="V257" i="37"/>
  <c r="X255" i="37"/>
  <c r="AA255" i="37" s="1"/>
  <c r="X254" i="37"/>
  <c r="Z253" i="37"/>
  <c r="Z250" i="37" s="1"/>
  <c r="Y253" i="37"/>
  <c r="Y250" i="37" s="1"/>
  <c r="W253" i="37"/>
  <c r="W250" i="37" s="1"/>
  <c r="V253" i="37"/>
  <c r="V250" i="37" s="1"/>
  <c r="X249" i="37"/>
  <c r="AA249" i="37" s="1"/>
  <c r="X248" i="37"/>
  <c r="AA248" i="37" s="1"/>
  <c r="Z246" i="37"/>
  <c r="Y246" i="37"/>
  <c r="W246" i="37"/>
  <c r="V246" i="37"/>
  <c r="X245" i="37"/>
  <c r="AA245" i="37" s="1"/>
  <c r="X244" i="37"/>
  <c r="AA244" i="37" s="1"/>
  <c r="Z243" i="37"/>
  <c r="Y243" i="37"/>
  <c r="W243" i="37"/>
  <c r="V243" i="37"/>
  <c r="X241" i="37"/>
  <c r="AA241" i="37" s="1"/>
  <c r="X240" i="37"/>
  <c r="Z239" i="37"/>
  <c r="Y239" i="37"/>
  <c r="W239" i="37"/>
  <c r="V239" i="37"/>
  <c r="X238" i="37"/>
  <c r="X237" i="37"/>
  <c r="AA237" i="37" s="1"/>
  <c r="Z236" i="37"/>
  <c r="Y236" i="37"/>
  <c r="W236" i="37"/>
  <c r="V236" i="37"/>
  <c r="X235" i="37"/>
  <c r="AA235" i="37" s="1"/>
  <c r="AA234" i="37" s="1"/>
  <c r="Z234" i="37"/>
  <c r="Y234" i="37"/>
  <c r="W234" i="37"/>
  <c r="V234" i="37"/>
  <c r="X232" i="37"/>
  <c r="X231" i="37" s="1"/>
  <c r="X230" i="37" s="1"/>
  <c r="X229" i="37"/>
  <c r="AA229" i="37" s="1"/>
  <c r="X228" i="37"/>
  <c r="AA228" i="37" s="1"/>
  <c r="X226" i="37"/>
  <c r="AA226" i="37" s="1"/>
  <c r="X225" i="37"/>
  <c r="AA225" i="37" s="1"/>
  <c r="X224" i="37"/>
  <c r="Z223" i="37"/>
  <c r="Y223" i="37"/>
  <c r="W223" i="37"/>
  <c r="V223" i="37"/>
  <c r="X222" i="37"/>
  <c r="AA222" i="37" s="1"/>
  <c r="X221" i="37"/>
  <c r="AA221" i="37" s="1"/>
  <c r="X220" i="37"/>
  <c r="AA220" i="37" s="1"/>
  <c r="X219" i="37"/>
  <c r="AA219" i="37" s="1"/>
  <c r="Z218" i="37"/>
  <c r="Y218" i="37"/>
  <c r="W218" i="37"/>
  <c r="V218" i="37"/>
  <c r="X217" i="37"/>
  <c r="AA217" i="37" s="1"/>
  <c r="AA216" i="37" s="1"/>
  <c r="Z216" i="37"/>
  <c r="Y216" i="37"/>
  <c r="W216" i="37"/>
  <c r="V216" i="37"/>
  <c r="X215" i="37"/>
  <c r="AA215" i="37" s="1"/>
  <c r="AA214" i="37" s="1"/>
  <c r="Z214" i="37"/>
  <c r="Y214" i="37"/>
  <c r="W214" i="37"/>
  <c r="V214" i="37"/>
  <c r="X213" i="37"/>
  <c r="AA213" i="37" s="1"/>
  <c r="AA212" i="37" s="1"/>
  <c r="Z212" i="37"/>
  <c r="Y212" i="37"/>
  <c r="W212" i="37"/>
  <c r="V212" i="37"/>
  <c r="X211" i="37"/>
  <c r="X210" i="37" s="1"/>
  <c r="Z210" i="37"/>
  <c r="Y210" i="37"/>
  <c r="W210" i="37"/>
  <c r="V210" i="37"/>
  <c r="X209" i="37"/>
  <c r="AA209" i="37" s="1"/>
  <c r="AA208" i="37" s="1"/>
  <c r="Z208" i="37"/>
  <c r="Y208" i="37"/>
  <c r="W208" i="37"/>
  <c r="V208" i="37"/>
  <c r="X206" i="37"/>
  <c r="X205" i="37" s="1"/>
  <c r="X204" i="37"/>
  <c r="X203" i="37" s="1"/>
  <c r="X202" i="37"/>
  <c r="X201" i="37" s="1"/>
  <c r="Z201" i="37"/>
  <c r="Y201" i="37"/>
  <c r="W201" i="37"/>
  <c r="V201" i="37"/>
  <c r="X200" i="37"/>
  <c r="AA200" i="37" s="1"/>
  <c r="X199" i="37"/>
  <c r="AA199" i="37" s="1"/>
  <c r="Z198" i="37"/>
  <c r="Y198" i="37"/>
  <c r="W198" i="37"/>
  <c r="V198" i="37"/>
  <c r="X196" i="37"/>
  <c r="X195" i="37" s="1"/>
  <c r="Z195" i="37"/>
  <c r="Y195" i="37"/>
  <c r="W195" i="37"/>
  <c r="V195" i="37"/>
  <c r="X194" i="37"/>
  <c r="AA194" i="37" s="1"/>
  <c r="X193" i="37"/>
  <c r="AA193" i="37" s="1"/>
  <c r="X192" i="37"/>
  <c r="AA192" i="37" s="1"/>
  <c r="W191" i="37"/>
  <c r="V191" i="37"/>
  <c r="X190" i="37"/>
  <c r="AA190" i="37" s="1"/>
  <c r="AA189" i="37" s="1"/>
  <c r="Z189" i="37"/>
  <c r="Y189" i="37"/>
  <c r="W189" i="37"/>
  <c r="V189" i="37"/>
  <c r="X185" i="37"/>
  <c r="AA185" i="37" s="1"/>
  <c r="AA184" i="37" s="1"/>
  <c r="Z184" i="37"/>
  <c r="Y184" i="37"/>
  <c r="W184" i="37"/>
  <c r="V184" i="37"/>
  <c r="X183" i="37"/>
  <c r="AA183" i="37" s="1"/>
  <c r="AA182" i="37" s="1"/>
  <c r="Z182" i="37"/>
  <c r="Y182" i="37"/>
  <c r="W182" i="37"/>
  <c r="V182" i="37"/>
  <c r="X180" i="37"/>
  <c r="X179" i="37" s="1"/>
  <c r="Z179" i="37"/>
  <c r="Y179" i="37"/>
  <c r="W179" i="37"/>
  <c r="V179" i="37"/>
  <c r="X178" i="37"/>
  <c r="X177" i="37" s="1"/>
  <c r="Z177" i="37"/>
  <c r="Y177" i="37"/>
  <c r="W177" i="37"/>
  <c r="V177" i="37"/>
  <c r="X174" i="37"/>
  <c r="AA174" i="37" s="1"/>
  <c r="AA173" i="37" s="1"/>
  <c r="Z173" i="37"/>
  <c r="Y173" i="37"/>
  <c r="W173" i="37"/>
  <c r="V173" i="37"/>
  <c r="X172" i="37"/>
  <c r="X171" i="37" s="1"/>
  <c r="Z171" i="37"/>
  <c r="Y171" i="37"/>
  <c r="W171" i="37"/>
  <c r="V171" i="37"/>
  <c r="X169" i="37"/>
  <c r="AA169" i="37" s="1"/>
  <c r="AA168" i="37" s="1"/>
  <c r="Z168" i="37"/>
  <c r="Y168" i="37"/>
  <c r="W168" i="37"/>
  <c r="V168" i="37"/>
  <c r="X167" i="37"/>
  <c r="AA167" i="37" s="1"/>
  <c r="AA166" i="37" s="1"/>
  <c r="Z166" i="37"/>
  <c r="Y166" i="37"/>
  <c r="W166" i="37"/>
  <c r="V166" i="37"/>
  <c r="X165" i="37"/>
  <c r="AA165" i="37" s="1"/>
  <c r="AA164" i="37" s="1"/>
  <c r="Z164" i="37"/>
  <c r="Y164" i="37"/>
  <c r="W164" i="37"/>
  <c r="V164" i="37"/>
  <c r="X163" i="37"/>
  <c r="AA163" i="37" s="1"/>
  <c r="AA162" i="37" s="1"/>
  <c r="Z162" i="37"/>
  <c r="Y162" i="37"/>
  <c r="W162" i="37"/>
  <c r="V162" i="37"/>
  <c r="X161" i="37"/>
  <c r="AA161" i="37" s="1"/>
  <c r="AA160" i="37" s="1"/>
  <c r="Z160" i="37"/>
  <c r="Y160" i="37"/>
  <c r="W160" i="37"/>
  <c r="V160" i="37"/>
  <c r="X159" i="37"/>
  <c r="AA159" i="37" s="1"/>
  <c r="AA158" i="37" s="1"/>
  <c r="Z158" i="37"/>
  <c r="Y158" i="37"/>
  <c r="W158" i="37"/>
  <c r="V158" i="37"/>
  <c r="X155" i="37"/>
  <c r="AA155" i="37" s="1"/>
  <c r="AA154" i="37" s="1"/>
  <c r="Z154" i="37"/>
  <c r="Y154" i="37"/>
  <c r="W154" i="37"/>
  <c r="V154" i="37"/>
  <c r="X150" i="37"/>
  <c r="AA150" i="37" s="1"/>
  <c r="X149" i="37"/>
  <c r="AA149" i="37" s="1"/>
  <c r="Z148" i="37"/>
  <c r="Y148" i="37"/>
  <c r="W148" i="37"/>
  <c r="V148" i="37"/>
  <c r="X147" i="37"/>
  <c r="X146" i="37" s="1"/>
  <c r="Z146" i="37"/>
  <c r="Y146" i="37"/>
  <c r="W146" i="37"/>
  <c r="V146" i="37"/>
  <c r="X145" i="37"/>
  <c r="AA145" i="37" s="1"/>
  <c r="AA144" i="37" s="1"/>
  <c r="Z144" i="37"/>
  <c r="Y144" i="37"/>
  <c r="W144" i="37"/>
  <c r="V144" i="37"/>
  <c r="X143" i="37"/>
  <c r="AA143" i="37" s="1"/>
  <c r="X142" i="37"/>
  <c r="AA142" i="37" s="1"/>
  <c r="Z141" i="37"/>
  <c r="Y141" i="37"/>
  <c r="W141" i="37"/>
  <c r="V141" i="37"/>
  <c r="X140" i="37"/>
  <c r="AA140" i="37" s="1"/>
  <c r="AA139" i="37" s="1"/>
  <c r="Z139" i="37"/>
  <c r="Y139" i="37"/>
  <c r="W139" i="37"/>
  <c r="V139" i="37"/>
  <c r="X138" i="37"/>
  <c r="X137" i="37" s="1"/>
  <c r="Z137" i="37"/>
  <c r="Y137" i="37"/>
  <c r="W137" i="37"/>
  <c r="V137" i="37"/>
  <c r="X135" i="37"/>
  <c r="X134" i="37" s="1"/>
  <c r="Z134" i="37"/>
  <c r="Y134" i="37"/>
  <c r="W134" i="37"/>
  <c r="V134" i="37"/>
  <c r="X131" i="37"/>
  <c r="X130" i="37"/>
  <c r="AA130" i="37" s="1"/>
  <c r="Z129" i="37"/>
  <c r="Y129" i="37"/>
  <c r="W129" i="37"/>
  <c r="V129" i="37"/>
  <c r="X127" i="37"/>
  <c r="AA127" i="37" s="1"/>
  <c r="X126" i="37"/>
  <c r="AA126" i="37" s="1"/>
  <c r="Z125" i="37"/>
  <c r="Z124" i="37" s="1"/>
  <c r="Y125" i="37"/>
  <c r="Y124" i="37" s="1"/>
  <c r="W125" i="37"/>
  <c r="W124" i="37" s="1"/>
  <c r="V125" i="37"/>
  <c r="V124" i="37" s="1"/>
  <c r="X123" i="37"/>
  <c r="AA123" i="37" s="1"/>
  <c r="AA122" i="37" s="1"/>
  <c r="Z122" i="37"/>
  <c r="Y122" i="37"/>
  <c r="W122" i="37"/>
  <c r="V122" i="37"/>
  <c r="X121" i="37"/>
  <c r="X120" i="37" s="1"/>
  <c r="Z120" i="37"/>
  <c r="Y120" i="37"/>
  <c r="W120" i="37"/>
  <c r="V120" i="37"/>
  <c r="X119" i="37"/>
  <c r="AA119" i="37" s="1"/>
  <c r="AA118" i="37" s="1"/>
  <c r="Z118" i="37"/>
  <c r="Y118" i="37"/>
  <c r="W118" i="37"/>
  <c r="V118" i="37"/>
  <c r="X117" i="37"/>
  <c r="AA117" i="37" s="1"/>
  <c r="AA116" i="37" s="1"/>
  <c r="Z116" i="37"/>
  <c r="Y116" i="37"/>
  <c r="W116" i="37"/>
  <c r="V116" i="37"/>
  <c r="X114" i="37"/>
  <c r="AA114" i="37" s="1"/>
  <c r="AA113" i="37" s="1"/>
  <c r="Z113" i="37"/>
  <c r="Y113" i="37"/>
  <c r="W113" i="37"/>
  <c r="V113" i="37"/>
  <c r="X112" i="37"/>
  <c r="AA112" i="37" s="1"/>
  <c r="AA111" i="37" s="1"/>
  <c r="Z111" i="37"/>
  <c r="Y111" i="37"/>
  <c r="W111" i="37"/>
  <c r="V111" i="37"/>
  <c r="X110" i="37"/>
  <c r="AA110" i="37" s="1"/>
  <c r="AA109" i="37" s="1"/>
  <c r="Z109" i="37"/>
  <c r="Y109" i="37"/>
  <c r="W109" i="37"/>
  <c r="V109" i="37"/>
  <c r="X108" i="37"/>
  <c r="AA108" i="37" s="1"/>
  <c r="AA107" i="37" s="1"/>
  <c r="Z107" i="37"/>
  <c r="Y107" i="37"/>
  <c r="W107" i="37"/>
  <c r="V107" i="37"/>
  <c r="X106" i="37"/>
  <c r="AA106" i="37" s="1"/>
  <c r="AA105" i="37" s="1"/>
  <c r="Z105" i="37"/>
  <c r="Y105" i="37"/>
  <c r="W105" i="37"/>
  <c r="V105" i="37"/>
  <c r="X104" i="37"/>
  <c r="AA104" i="37" s="1"/>
  <c r="AA103" i="37" s="1"/>
  <c r="Z103" i="37"/>
  <c r="Y103" i="37"/>
  <c r="W103" i="37"/>
  <c r="V103" i="37"/>
  <c r="X102" i="37"/>
  <c r="AA102" i="37" s="1"/>
  <c r="AA101" i="37" s="1"/>
  <c r="Z101" i="37"/>
  <c r="Y101" i="37"/>
  <c r="W101" i="37"/>
  <c r="V101" i="37"/>
  <c r="X100" i="37"/>
  <c r="AA100" i="37" s="1"/>
  <c r="AA99" i="37" s="1"/>
  <c r="Z99" i="37"/>
  <c r="Y99" i="37"/>
  <c r="W99" i="37"/>
  <c r="V99" i="37"/>
  <c r="X95" i="37"/>
  <c r="AA95" i="37" s="1"/>
  <c r="AA94" i="37" s="1"/>
  <c r="Z94" i="37"/>
  <c r="Y94" i="37"/>
  <c r="W94" i="37"/>
  <c r="V94" i="37"/>
  <c r="X93" i="37"/>
  <c r="AA93" i="37" s="1"/>
  <c r="X92" i="37"/>
  <c r="AA92" i="37" s="1"/>
  <c r="X91" i="37"/>
  <c r="AA91" i="37" s="1"/>
  <c r="Z90" i="37"/>
  <c r="Y90" i="37"/>
  <c r="W90" i="37"/>
  <c r="V90" i="37"/>
  <c r="X88" i="37"/>
  <c r="AA88" i="37" s="1"/>
  <c r="AA87" i="37" s="1"/>
  <c r="Z87" i="37"/>
  <c r="Y87" i="37"/>
  <c r="W87" i="37"/>
  <c r="V87" i="37"/>
  <c r="X84" i="37"/>
  <c r="AA84" i="37" s="1"/>
  <c r="AA83" i="37" s="1"/>
  <c r="Z83" i="37"/>
  <c r="Y83" i="37"/>
  <c r="W83" i="37"/>
  <c r="V83" i="37"/>
  <c r="X82" i="37"/>
  <c r="X81" i="37" s="1"/>
  <c r="Z81" i="37"/>
  <c r="Y81" i="37"/>
  <c r="W81" i="37"/>
  <c r="V81" i="37"/>
  <c r="X80" i="37"/>
  <c r="AA80" i="37" s="1"/>
  <c r="AA79" i="37" s="1"/>
  <c r="Z79" i="37"/>
  <c r="Y79" i="37"/>
  <c r="W79" i="37"/>
  <c r="V79" i="37"/>
  <c r="X78" i="37"/>
  <c r="AA78" i="37" s="1"/>
  <c r="AA77" i="37" s="1"/>
  <c r="Z77" i="37"/>
  <c r="Y77" i="37"/>
  <c r="W77" i="37"/>
  <c r="V77" i="37"/>
  <c r="X75" i="37"/>
  <c r="AA75" i="37" s="1"/>
  <c r="X74" i="37"/>
  <c r="Z73" i="37"/>
  <c r="Y73" i="37"/>
  <c r="W73" i="37"/>
  <c r="V73" i="37"/>
  <c r="X69" i="37"/>
  <c r="AA69" i="37" s="1"/>
  <c r="AA68" i="37" s="1"/>
  <c r="AA67" i="37" s="1"/>
  <c r="Z68" i="37"/>
  <c r="Z67" i="37" s="1"/>
  <c r="Y68" i="37"/>
  <c r="Y67" i="37" s="1"/>
  <c r="W68" i="37"/>
  <c r="W67" i="37" s="1"/>
  <c r="V68" i="37"/>
  <c r="V67" i="37" s="1"/>
  <c r="X66" i="37"/>
  <c r="AA66" i="37" s="1"/>
  <c r="AA65" i="37" s="1"/>
  <c r="AA64" i="37" s="1"/>
  <c r="Z65" i="37"/>
  <c r="Z64" i="37" s="1"/>
  <c r="Y65" i="37"/>
  <c r="Y64" i="37" s="1"/>
  <c r="W65" i="37"/>
  <c r="W64" i="37" s="1"/>
  <c r="V65" i="37"/>
  <c r="V64" i="37" s="1"/>
  <c r="X63" i="37"/>
  <c r="AA63" i="37" s="1"/>
  <c r="X62" i="37"/>
  <c r="AA62" i="37" s="1"/>
  <c r="Z60" i="37"/>
  <c r="Y60" i="37"/>
  <c r="V60" i="37"/>
  <c r="AA59" i="37"/>
  <c r="AA58" i="37" s="1"/>
  <c r="X58" i="37"/>
  <c r="X57" i="37"/>
  <c r="AA57" i="37" s="1"/>
  <c r="X56" i="37"/>
  <c r="AA56" i="37" s="1"/>
  <c r="X55" i="37"/>
  <c r="AA55" i="37" s="1"/>
  <c r="X54" i="37"/>
  <c r="AA54" i="37" s="1"/>
  <c r="X53" i="37"/>
  <c r="AA53" i="37" s="1"/>
  <c r="X52" i="37"/>
  <c r="AA52" i="37" s="1"/>
  <c r="X51" i="37"/>
  <c r="Z50" i="37"/>
  <c r="Y50" i="37"/>
  <c r="W50" i="37"/>
  <c r="V50" i="37"/>
  <c r="X49" i="37"/>
  <c r="AA49" i="37" s="1"/>
  <c r="AA48" i="37" s="1"/>
  <c r="X47" i="37"/>
  <c r="X46" i="37" s="1"/>
  <c r="Z46" i="37"/>
  <c r="Y46" i="37"/>
  <c r="W46" i="37"/>
  <c r="V46" i="37"/>
  <c r="X44" i="37"/>
  <c r="AA44" i="37" s="1"/>
  <c r="X43" i="37"/>
  <c r="AA43" i="37" s="1"/>
  <c r="X42" i="37"/>
  <c r="AA42" i="37" s="1"/>
  <c r="X41" i="37"/>
  <c r="AA41" i="37" s="1"/>
  <c r="Z40" i="37"/>
  <c r="Y40" i="37"/>
  <c r="W40" i="37"/>
  <c r="V40" i="37"/>
  <c r="X39" i="37"/>
  <c r="AA39" i="37" s="1"/>
  <c r="X38" i="37"/>
  <c r="AA38" i="37" s="1"/>
  <c r="Z37" i="37"/>
  <c r="Y37" i="37"/>
  <c r="W37" i="37"/>
  <c r="V37" i="37"/>
  <c r="X35" i="37"/>
  <c r="AA35" i="37" s="1"/>
  <c r="AA34" i="37" s="1"/>
  <c r="Z34" i="37"/>
  <c r="Y34" i="37"/>
  <c r="W34" i="37"/>
  <c r="V34" i="37"/>
  <c r="X33" i="37"/>
  <c r="AA33" i="37" s="1"/>
  <c r="AA32" i="37" s="1"/>
  <c r="Z32" i="37"/>
  <c r="Y32" i="37"/>
  <c r="W32" i="37"/>
  <c r="V32" i="37"/>
  <c r="X31" i="37"/>
  <c r="AA31" i="37" s="1"/>
  <c r="X30" i="37"/>
  <c r="AA30" i="37" s="1"/>
  <c r="Z29" i="37"/>
  <c r="Y29" i="37"/>
  <c r="W29" i="37"/>
  <c r="V29" i="37"/>
  <c r="X28" i="37"/>
  <c r="AA28" i="37" s="1"/>
  <c r="X27" i="37"/>
  <c r="Z26" i="37"/>
  <c r="Y26" i="37"/>
  <c r="W26" i="37"/>
  <c r="V26" i="37"/>
  <c r="X24" i="37"/>
  <c r="AA24" i="37" s="1"/>
  <c r="AA23" i="37" s="1"/>
  <c r="X22" i="37"/>
  <c r="AA22" i="37" s="1"/>
  <c r="AA21" i="37" s="1"/>
  <c r="Z21" i="37"/>
  <c r="Z18" i="37" s="1"/>
  <c r="Y21" i="37"/>
  <c r="Y18" i="37" s="1"/>
  <c r="W21" i="37"/>
  <c r="W18" i="37" s="1"/>
  <c r="V21" i="37"/>
  <c r="V18" i="37" s="1"/>
  <c r="X17" i="37"/>
  <c r="AA17" i="37" s="1"/>
  <c r="AA16" i="37" s="1"/>
  <c r="Z16" i="37"/>
  <c r="Y16" i="37"/>
  <c r="W16" i="37"/>
  <c r="V16" i="37"/>
  <c r="X15" i="37"/>
  <c r="X14" i="37" s="1"/>
  <c r="Z14" i="37"/>
  <c r="Y14" i="37"/>
  <c r="W14" i="37"/>
  <c r="V14" i="37"/>
  <c r="V36" i="37" l="1"/>
  <c r="Y36" i="37"/>
  <c r="W36" i="37"/>
  <c r="Z36" i="37"/>
  <c r="AA317" i="37"/>
  <c r="AA316" i="37" s="1"/>
  <c r="AA315" i="37" s="1"/>
  <c r="AA314" i="37" s="1"/>
  <c r="V197" i="37"/>
  <c r="X285" i="37"/>
  <c r="X282" i="37" s="1"/>
  <c r="X294" i="37"/>
  <c r="X293" i="37" s="1"/>
  <c r="X65" i="37"/>
  <c r="X64" i="37" s="1"/>
  <c r="X304" i="37"/>
  <c r="AA191" i="37"/>
  <c r="X236" i="37"/>
  <c r="Y13" i="37"/>
  <c r="X118" i="37"/>
  <c r="W256" i="37"/>
  <c r="Y89" i="37"/>
  <c r="X300" i="37"/>
  <c r="V25" i="37"/>
  <c r="AA246" i="37"/>
  <c r="W89" i="37"/>
  <c r="W128" i="37"/>
  <c r="X32" i="37"/>
  <c r="AA211" i="37"/>
  <c r="AA210" i="37" s="1"/>
  <c r="AA15" i="37"/>
  <c r="AA14" i="37" s="1"/>
  <c r="AA13" i="37" s="1"/>
  <c r="AA82" i="37"/>
  <c r="AA81" i="37" s="1"/>
  <c r="X129" i="37"/>
  <c r="X128" i="37" s="1"/>
  <c r="AA148" i="37"/>
  <c r="V45" i="37"/>
  <c r="V72" i="37"/>
  <c r="Y256" i="37"/>
  <c r="W45" i="37"/>
  <c r="Z25" i="37"/>
  <c r="Y45" i="37"/>
  <c r="W13" i="37"/>
  <c r="Z89" i="37"/>
  <c r="AA202" i="37"/>
  <c r="AA201" i="37" s="1"/>
  <c r="X26" i="37"/>
  <c r="Y115" i="37"/>
  <c r="AA125" i="37"/>
  <c r="AA124" i="37" s="1"/>
  <c r="Z13" i="37"/>
  <c r="W207" i="37"/>
  <c r="Z170" i="37"/>
  <c r="AA180" i="37"/>
  <c r="AA179" i="37" s="1"/>
  <c r="X189" i="37"/>
  <c r="X267" i="37"/>
  <c r="X266" i="37" s="1"/>
  <c r="X262" i="37" s="1"/>
  <c r="V233" i="37"/>
  <c r="V128" i="37"/>
  <c r="AA60" i="37"/>
  <c r="X116" i="37"/>
  <c r="X103" i="37"/>
  <c r="Z115" i="37"/>
  <c r="Y207" i="37"/>
  <c r="V153" i="37"/>
  <c r="Z207" i="37"/>
  <c r="AA238" i="37"/>
  <c r="AA236" i="37" s="1"/>
  <c r="W115" i="37"/>
  <c r="Y153" i="37"/>
  <c r="V256" i="37"/>
  <c r="W271" i="37"/>
  <c r="W299" i="37"/>
  <c r="AD299" i="37" s="1"/>
  <c r="V207" i="37"/>
  <c r="X216" i="37"/>
  <c r="V98" i="37"/>
  <c r="X109" i="37"/>
  <c r="AA172" i="37"/>
  <c r="AA171" i="37" s="1"/>
  <c r="Y233" i="37"/>
  <c r="Y282" i="37"/>
  <c r="V13" i="37"/>
  <c r="W170" i="37"/>
  <c r="Y181" i="37"/>
  <c r="X276" i="37"/>
  <c r="X271" i="37" s="1"/>
  <c r="Z282" i="37"/>
  <c r="Z128" i="37"/>
  <c r="Z136" i="37"/>
  <c r="X94" i="37"/>
  <c r="X173" i="37"/>
  <c r="X170" i="37" s="1"/>
  <c r="X223" i="37"/>
  <c r="AA258" i="37"/>
  <c r="AA257" i="37" s="1"/>
  <c r="W282" i="37"/>
  <c r="AA141" i="37"/>
  <c r="X164" i="37"/>
  <c r="AA131" i="37"/>
  <c r="AA129" i="37" s="1"/>
  <c r="AA138" i="37"/>
  <c r="AA137" i="37" s="1"/>
  <c r="AA284" i="37"/>
  <c r="AA283" i="37" s="1"/>
  <c r="AA282" i="37" s="1"/>
  <c r="AA309" i="37"/>
  <c r="AA308" i="37" s="1"/>
  <c r="Y98" i="37"/>
  <c r="AA273" i="37"/>
  <c r="AA272" i="37" s="1"/>
  <c r="X122" i="37"/>
  <c r="AA206" i="37"/>
  <c r="AA205" i="37" s="1"/>
  <c r="X253" i="37"/>
  <c r="X250" i="37" s="1"/>
  <c r="AA37" i="37"/>
  <c r="V89" i="37"/>
  <c r="Y128" i="37"/>
  <c r="X144" i="37"/>
  <c r="V170" i="37"/>
  <c r="W181" i="37"/>
  <c r="AA18" i="37"/>
  <c r="X50" i="37"/>
  <c r="Y72" i="37"/>
  <c r="V115" i="37"/>
  <c r="W153" i="37"/>
  <c r="W233" i="37"/>
  <c r="X239" i="37"/>
  <c r="Y271" i="37"/>
  <c r="X34" i="37"/>
  <c r="Z72" i="37"/>
  <c r="X158" i="37"/>
  <c r="W197" i="37"/>
  <c r="Z256" i="37"/>
  <c r="Z271" i="37"/>
  <c r="X16" i="37"/>
  <c r="X13" i="37" s="1"/>
  <c r="AA29" i="37"/>
  <c r="X73" i="37"/>
  <c r="V136" i="37"/>
  <c r="Z181" i="37"/>
  <c r="V271" i="37"/>
  <c r="V282" i="37"/>
  <c r="W98" i="37"/>
  <c r="W136" i="37"/>
  <c r="Z153" i="37"/>
  <c r="Y170" i="37"/>
  <c r="Y197" i="37"/>
  <c r="Z233" i="37"/>
  <c r="Y299" i="37"/>
  <c r="AF299" i="37" s="1"/>
  <c r="X40" i="37"/>
  <c r="W72" i="37"/>
  <c r="Z98" i="37"/>
  <c r="Y136" i="37"/>
  <c r="AA196" i="37"/>
  <c r="AA195" i="37" s="1"/>
  <c r="Z197" i="37"/>
  <c r="Z299" i="37"/>
  <c r="AG299" i="37" s="1"/>
  <c r="Y25" i="37"/>
  <c r="W25" i="37"/>
  <c r="Z45" i="37"/>
  <c r="X68" i="37"/>
  <c r="X67" i="37" s="1"/>
  <c r="V181" i="37"/>
  <c r="AA232" i="37"/>
  <c r="AA231" i="37" s="1"/>
  <c r="AA230" i="37" s="1"/>
  <c r="V299" i="37"/>
  <c r="AC299" i="37" s="1"/>
  <c r="X256" i="37"/>
  <c r="AA98" i="37"/>
  <c r="AA40" i="37"/>
  <c r="AA243" i="37"/>
  <c r="AA218" i="37"/>
  <c r="AA153" i="37"/>
  <c r="AA198" i="37"/>
  <c r="AA227" i="37"/>
  <c r="AA90" i="37"/>
  <c r="AA89" i="37" s="1"/>
  <c r="AA27" i="37"/>
  <c r="AA26" i="37" s="1"/>
  <c r="AA47" i="37"/>
  <c r="AA46" i="37" s="1"/>
  <c r="AA51" i="37"/>
  <c r="AA50" i="37" s="1"/>
  <c r="AA74" i="37"/>
  <c r="AA73" i="37" s="1"/>
  <c r="AA121" i="37"/>
  <c r="AA120" i="37" s="1"/>
  <c r="AA115" i="37" s="1"/>
  <c r="AA135" i="37"/>
  <c r="AA134" i="37" s="1"/>
  <c r="AA147" i="37"/>
  <c r="AA146" i="37" s="1"/>
  <c r="AA178" i="37"/>
  <c r="AA177" i="37" s="1"/>
  <c r="AA204" i="37"/>
  <c r="AA203" i="37" s="1"/>
  <c r="AA224" i="37"/>
  <c r="AA223" i="37" s="1"/>
  <c r="AA240" i="37"/>
  <c r="AA239" i="37" s="1"/>
  <c r="AA254" i="37"/>
  <c r="AA253" i="37" s="1"/>
  <c r="AA250" i="37" s="1"/>
  <c r="AA260" i="37"/>
  <c r="AA259" i="37" s="1"/>
  <c r="AA277" i="37"/>
  <c r="AA276" i="37" s="1"/>
  <c r="AA281" i="37"/>
  <c r="AA280" i="37" s="1"/>
  <c r="AA292" i="37"/>
  <c r="AA290" i="37" s="1"/>
  <c r="AA289" i="37" s="1"/>
  <c r="AA303" i="37"/>
  <c r="AA302" i="37" s="1"/>
  <c r="X21" i="37"/>
  <c r="X37" i="37"/>
  <c r="X48" i="37"/>
  <c r="X79" i="37"/>
  <c r="X87" i="37"/>
  <c r="X101" i="37"/>
  <c r="AE101" i="37" s="1"/>
  <c r="X107" i="37"/>
  <c r="X113" i="37"/>
  <c r="X141" i="37"/>
  <c r="X154" i="37"/>
  <c r="X162" i="37"/>
  <c r="X168" i="37"/>
  <c r="X184" i="37"/>
  <c r="X208" i="37"/>
  <c r="X214" i="37"/>
  <c r="X234" i="37"/>
  <c r="X90" i="37"/>
  <c r="X148" i="37"/>
  <c r="X246" i="37"/>
  <c r="X83" i="37"/>
  <c r="X99" i="37"/>
  <c r="X105" i="37"/>
  <c r="X111" i="37"/>
  <c r="X125" i="37"/>
  <c r="X124" i="37" s="1"/>
  <c r="X139" i="37"/>
  <c r="X160" i="37"/>
  <c r="X166" i="37"/>
  <c r="X182" i="37"/>
  <c r="X191" i="37"/>
  <c r="X198" i="37"/>
  <c r="X197" i="37" s="1"/>
  <c r="X212" i="37"/>
  <c r="X218" i="37"/>
  <c r="X227" i="37"/>
  <c r="X243" i="37"/>
  <c r="X321" i="37"/>
  <c r="X320" i="37" s="1"/>
  <c r="X319" i="37" s="1"/>
  <c r="X77" i="37"/>
  <c r="X29" i="37"/>
  <c r="X60" i="37"/>
  <c r="X23" i="37"/>
  <c r="AH97" i="37"/>
  <c r="AG97" i="37"/>
  <c r="AF97" i="37"/>
  <c r="AE97" i="37"/>
  <c r="AD97" i="37"/>
  <c r="AC97" i="37"/>
  <c r="AH96" i="37"/>
  <c r="AG96" i="37"/>
  <c r="AF96" i="37"/>
  <c r="AE96" i="37"/>
  <c r="AD96" i="37"/>
  <c r="AC96" i="37"/>
  <c r="AH102" i="37"/>
  <c r="AG102" i="37"/>
  <c r="AF102" i="37"/>
  <c r="AE102" i="37"/>
  <c r="AD102" i="37"/>
  <c r="AC102" i="37"/>
  <c r="AH101" i="37"/>
  <c r="AG101" i="37"/>
  <c r="AF101" i="37"/>
  <c r="AD101" i="37"/>
  <c r="AC101" i="37"/>
  <c r="AO11" i="37"/>
  <c r="AN11" i="37"/>
  <c r="AM11" i="37"/>
  <c r="AL11" i="37"/>
  <c r="AK11" i="37"/>
  <c r="AH298" i="37"/>
  <c r="AG298" i="37"/>
  <c r="AF298" i="37"/>
  <c r="AE298" i="37"/>
  <c r="AD298" i="37"/>
  <c r="AC298" i="37"/>
  <c r="AH297" i="37"/>
  <c r="AG297" i="37"/>
  <c r="AF297" i="37"/>
  <c r="AE297" i="37"/>
  <c r="AD297" i="37"/>
  <c r="AC297" i="37"/>
  <c r="J298" i="37"/>
  <c r="I298" i="37"/>
  <c r="G298" i="37"/>
  <c r="G297" i="37" s="1"/>
  <c r="F298" i="37"/>
  <c r="AC296" i="37"/>
  <c r="AA181" i="37" l="1"/>
  <c r="X299" i="37"/>
  <c r="AE299" i="37" s="1"/>
  <c r="X36" i="37"/>
  <c r="AA36" i="37"/>
  <c r="AA72" i="37"/>
  <c r="AA170" i="37"/>
  <c r="Y12" i="37"/>
  <c r="X25" i="37"/>
  <c r="Z12" i="37"/>
  <c r="X115" i="37"/>
  <c r="AA136" i="37"/>
  <c r="AA299" i="37"/>
  <c r="AH299" i="37" s="1"/>
  <c r="Y270" i="37"/>
  <c r="X45" i="37"/>
  <c r="W12" i="37"/>
  <c r="AA256" i="37"/>
  <c r="W71" i="37"/>
  <c r="X89" i="37"/>
  <c r="W270" i="37"/>
  <c r="V12" i="37"/>
  <c r="Y152" i="37"/>
  <c r="V71" i="37"/>
  <c r="AA25" i="37"/>
  <c r="V152" i="37"/>
  <c r="AM298" i="37"/>
  <c r="AA233" i="37"/>
  <c r="AA271" i="37"/>
  <c r="Z152" i="37"/>
  <c r="Y71" i="37"/>
  <c r="W152" i="37"/>
  <c r="AA197" i="37"/>
  <c r="Z71" i="37"/>
  <c r="AA128" i="37"/>
  <c r="AA207" i="37"/>
  <c r="Z270" i="37"/>
  <c r="V270" i="37"/>
  <c r="X136" i="37"/>
  <c r="X72" i="37"/>
  <c r="AJ298" i="37"/>
  <c r="AN298" i="37"/>
  <c r="G296" i="37"/>
  <c r="AK297" i="37"/>
  <c r="F297" i="37"/>
  <c r="I297" i="37"/>
  <c r="J297" i="37"/>
  <c r="H298" i="37"/>
  <c r="AK298" i="37"/>
  <c r="X181" i="37"/>
  <c r="X233" i="37"/>
  <c r="X207" i="37"/>
  <c r="X18" i="37"/>
  <c r="X153" i="37"/>
  <c r="X98" i="37"/>
  <c r="AA45" i="37"/>
  <c r="X270" i="37" l="1"/>
  <c r="AA71" i="37"/>
  <c r="X12" i="37"/>
  <c r="AA270" i="37"/>
  <c r="AA12" i="37"/>
  <c r="AA152" i="37"/>
  <c r="X152" i="37"/>
  <c r="X71" i="37"/>
  <c r="K298" i="37"/>
  <c r="AL298" i="37"/>
  <c r="H297" i="37"/>
  <c r="J296" i="37"/>
  <c r="AN297" i="37"/>
  <c r="I296" i="37"/>
  <c r="AM297" i="37"/>
  <c r="AJ297" i="37"/>
  <c r="F296" i="37"/>
  <c r="E53" i="32"/>
  <c r="J97" i="37"/>
  <c r="AN97" i="37" s="1"/>
  <c r="I97" i="37"/>
  <c r="AM97" i="37" s="1"/>
  <c r="G97" i="37"/>
  <c r="AK97" i="37" s="1"/>
  <c r="F97" i="37"/>
  <c r="J102" i="37"/>
  <c r="I102" i="37"/>
  <c r="G102" i="37"/>
  <c r="F114" i="37"/>
  <c r="F112" i="37"/>
  <c r="F110" i="37"/>
  <c r="F108" i="37"/>
  <c r="F106" i="37"/>
  <c r="F104" i="37"/>
  <c r="F102" i="37"/>
  <c r="AJ102" i="37" s="1"/>
  <c r="G96" i="37" l="1"/>
  <c r="AK96" i="37" s="1"/>
  <c r="F101" i="37"/>
  <c r="AJ101" i="37" s="1"/>
  <c r="H296" i="37"/>
  <c r="AL297" i="37"/>
  <c r="J96" i="37"/>
  <c r="AN96" i="37" s="1"/>
  <c r="I96" i="37"/>
  <c r="AM96" i="37" s="1"/>
  <c r="AO298" i="37"/>
  <c r="K297" i="37"/>
  <c r="I101" i="37"/>
  <c r="AM101" i="37" s="1"/>
  <c r="AM102" i="37"/>
  <c r="D53" i="32"/>
  <c r="F53" i="32" s="1"/>
  <c r="I53" i="32" s="1"/>
  <c r="AJ296" i="37"/>
  <c r="H102" i="37"/>
  <c r="K102" i="37" s="1"/>
  <c r="AK102" i="37"/>
  <c r="J101" i="37"/>
  <c r="AN101" i="37" s="1"/>
  <c r="AN102" i="37"/>
  <c r="F96" i="37"/>
  <c r="AJ96" i="37" s="1"/>
  <c r="AJ97" i="37"/>
  <c r="G53" i="32"/>
  <c r="H53" i="32"/>
  <c r="G101" i="37"/>
  <c r="AK101" i="37" s="1"/>
  <c r="H97" i="37"/>
  <c r="AL97" i="37" s="1"/>
  <c r="F91" i="37"/>
  <c r="K296" i="37" l="1"/>
  <c r="AO297" i="37"/>
  <c r="K101" i="37"/>
  <c r="AO101" i="37" s="1"/>
  <c r="AO102" i="37"/>
  <c r="H101" i="37"/>
  <c r="AL101" i="37" s="1"/>
  <c r="AL102" i="37"/>
  <c r="K97" i="37"/>
  <c r="H96" i="37"/>
  <c r="AL96" i="37" s="1"/>
  <c r="AE282" i="37"/>
  <c r="AE170" i="37"/>
  <c r="AE207" i="37"/>
  <c r="AE270" i="37"/>
  <c r="E70" i="32"/>
  <c r="D70" i="32"/>
  <c r="AH323" i="37"/>
  <c r="AO323" i="37" s="1"/>
  <c r="AG323" i="37"/>
  <c r="AN323" i="37" s="1"/>
  <c r="AF323" i="37"/>
  <c r="AM323" i="37" s="1"/>
  <c r="AE323" i="37"/>
  <c r="AL323" i="37" s="1"/>
  <c r="AD323" i="37"/>
  <c r="AK323" i="37" s="1"/>
  <c r="AC323" i="37"/>
  <c r="AJ323" i="37" s="1"/>
  <c r="AG322" i="37"/>
  <c r="AF322" i="37"/>
  <c r="AE322" i="37"/>
  <c r="AD322" i="37"/>
  <c r="AC322" i="37"/>
  <c r="AG321" i="37"/>
  <c r="AF321" i="37"/>
  <c r="AE321" i="37"/>
  <c r="AD321" i="37"/>
  <c r="AC321" i="37"/>
  <c r="AG320" i="37"/>
  <c r="AF320" i="37"/>
  <c r="AE320" i="37"/>
  <c r="AD320" i="37"/>
  <c r="AC320" i="37"/>
  <c r="AG319" i="37"/>
  <c r="AF319" i="37"/>
  <c r="AE319" i="37"/>
  <c r="AD319" i="37"/>
  <c r="AC319" i="37"/>
  <c r="AH318" i="37"/>
  <c r="AO318" i="37" s="1"/>
  <c r="AG318" i="37"/>
  <c r="AN318" i="37" s="1"/>
  <c r="AF318" i="37"/>
  <c r="AM318" i="37" s="1"/>
  <c r="AE318" i="37"/>
  <c r="AL318" i="37" s="1"/>
  <c r="AD318" i="37"/>
  <c r="AK318" i="37" s="1"/>
  <c r="AC318" i="37"/>
  <c r="AJ318" i="37" s="1"/>
  <c r="AG317" i="37"/>
  <c r="AF317" i="37"/>
  <c r="AE317" i="37"/>
  <c r="AD317" i="37"/>
  <c r="AC317" i="37"/>
  <c r="AG316" i="37"/>
  <c r="AF316" i="37"/>
  <c r="AE316" i="37"/>
  <c r="AD316" i="37"/>
  <c r="AC316" i="37"/>
  <c r="AG315" i="37"/>
  <c r="AF315" i="37"/>
  <c r="AE315" i="37"/>
  <c r="AD315" i="37"/>
  <c r="AC315" i="37"/>
  <c r="AG314" i="37"/>
  <c r="AF314" i="37"/>
  <c r="AE314" i="37"/>
  <c r="AD314" i="37"/>
  <c r="AC314" i="37"/>
  <c r="AG313" i="37"/>
  <c r="AN313" i="37" s="1"/>
  <c r="AF313" i="37"/>
  <c r="AM313" i="37" s="1"/>
  <c r="AE313" i="37"/>
  <c r="AL313" i="37" s="1"/>
  <c r="AD313" i="37"/>
  <c r="AK313" i="37" s="1"/>
  <c r="AC313" i="37"/>
  <c r="AJ313" i="37" s="1"/>
  <c r="AG312" i="37"/>
  <c r="AF312" i="37"/>
  <c r="AE312" i="37"/>
  <c r="AD312" i="37"/>
  <c r="AC312" i="37"/>
  <c r="AG311" i="37"/>
  <c r="AF311" i="37"/>
  <c r="AE311" i="37"/>
  <c r="AD311" i="37"/>
  <c r="AC311" i="37"/>
  <c r="AG310" i="37"/>
  <c r="AF310" i="37"/>
  <c r="AE310" i="37"/>
  <c r="AD310" i="37"/>
  <c r="AC310" i="37"/>
  <c r="AG309" i="37"/>
  <c r="AF309" i="37"/>
  <c r="AE309" i="37"/>
  <c r="AD309" i="37"/>
  <c r="AC309" i="37"/>
  <c r="AG308" i="37"/>
  <c r="AF308" i="37"/>
  <c r="AE308" i="37"/>
  <c r="AD308" i="37"/>
  <c r="AC308" i="37"/>
  <c r="AG307" i="37"/>
  <c r="AF307" i="37"/>
  <c r="AE307" i="37"/>
  <c r="AD307" i="37"/>
  <c r="AC307" i="37"/>
  <c r="AG306" i="37"/>
  <c r="AF306" i="37"/>
  <c r="AE306" i="37"/>
  <c r="AD306" i="37"/>
  <c r="AC306" i="37"/>
  <c r="AG305" i="37"/>
  <c r="AF305" i="37"/>
  <c r="AE305" i="37"/>
  <c r="AD305" i="37"/>
  <c r="AC305" i="37"/>
  <c r="AG304" i="37"/>
  <c r="AF304" i="37"/>
  <c r="AE304" i="37"/>
  <c r="AD304" i="37"/>
  <c r="AC304" i="37"/>
  <c r="AG303" i="37"/>
  <c r="AF303" i="37"/>
  <c r="AE303" i="37"/>
  <c r="AD303" i="37"/>
  <c r="AC303" i="37"/>
  <c r="AG302" i="37"/>
  <c r="AF302" i="37"/>
  <c r="AE302" i="37"/>
  <c r="AD302" i="37"/>
  <c r="AC302" i="37"/>
  <c r="AG301" i="37"/>
  <c r="AF301" i="37"/>
  <c r="AE301" i="37"/>
  <c r="AD301" i="37"/>
  <c r="AC301" i="37"/>
  <c r="AG300" i="37"/>
  <c r="AF300" i="37"/>
  <c r="AE300" i="37"/>
  <c r="AD300" i="37"/>
  <c r="AC300" i="37"/>
  <c r="AG296" i="37"/>
  <c r="AN296" i="37" s="1"/>
  <c r="AF296" i="37"/>
  <c r="AM296" i="37" s="1"/>
  <c r="AE296" i="37"/>
  <c r="AL296" i="37" s="1"/>
  <c r="AD296" i="37"/>
  <c r="AK296" i="37" s="1"/>
  <c r="AG295" i="37"/>
  <c r="AF295" i="37"/>
  <c r="AE295" i="37"/>
  <c r="AD295" i="37"/>
  <c r="AC295" i="37"/>
  <c r="AG294" i="37"/>
  <c r="AF294" i="37"/>
  <c r="AE294" i="37"/>
  <c r="AD294" i="37"/>
  <c r="AC294" i="37"/>
  <c r="AG293" i="37"/>
  <c r="AF293" i="37"/>
  <c r="AE293" i="37"/>
  <c r="AD293" i="37"/>
  <c r="AC293" i="37"/>
  <c r="AG292" i="37"/>
  <c r="AF292" i="37"/>
  <c r="AE292" i="37"/>
  <c r="AD292" i="37"/>
  <c r="AC292" i="37"/>
  <c r="AG291" i="37"/>
  <c r="AF291" i="37"/>
  <c r="AE291" i="37"/>
  <c r="AD291" i="37"/>
  <c r="AC291" i="37"/>
  <c r="AG290" i="37"/>
  <c r="AF290" i="37"/>
  <c r="AE290" i="37"/>
  <c r="AD290" i="37"/>
  <c r="AC290" i="37"/>
  <c r="AG289" i="37"/>
  <c r="AF289" i="37"/>
  <c r="AE289" i="37"/>
  <c r="AD289" i="37"/>
  <c r="AC289" i="37"/>
  <c r="AG288" i="37"/>
  <c r="AF288" i="37"/>
  <c r="AE288" i="37"/>
  <c r="AD288" i="37"/>
  <c r="AC288" i="37"/>
  <c r="AG287" i="37"/>
  <c r="AF287" i="37"/>
  <c r="AE287" i="37"/>
  <c r="AD287" i="37"/>
  <c r="AC287" i="37"/>
  <c r="AG286" i="37"/>
  <c r="AF286" i="37"/>
  <c r="AE286" i="37"/>
  <c r="AD286" i="37"/>
  <c r="AC286" i="37"/>
  <c r="AG285" i="37"/>
  <c r="AF285" i="37"/>
  <c r="AE285" i="37"/>
  <c r="AD285" i="37"/>
  <c r="AC285" i="37"/>
  <c r="AG284" i="37"/>
  <c r="AF284" i="37"/>
  <c r="AE284" i="37"/>
  <c r="AD284" i="37"/>
  <c r="AC284" i="37"/>
  <c r="AG283" i="37"/>
  <c r="AF283" i="37"/>
  <c r="AE283" i="37"/>
  <c r="AD283" i="37"/>
  <c r="AC283" i="37"/>
  <c r="AG282" i="37"/>
  <c r="AF282" i="37"/>
  <c r="AD282" i="37"/>
  <c r="AC282" i="37"/>
  <c r="AG281" i="37"/>
  <c r="AF281" i="37"/>
  <c r="AE281" i="37"/>
  <c r="AD281" i="37"/>
  <c r="AC281" i="37"/>
  <c r="AG280" i="37"/>
  <c r="AF280" i="37"/>
  <c r="AE280" i="37"/>
  <c r="AD280" i="37"/>
  <c r="AC280" i="37"/>
  <c r="AG279" i="37"/>
  <c r="AF279" i="37"/>
  <c r="AE279" i="37"/>
  <c r="AD279" i="37"/>
  <c r="AC279" i="37"/>
  <c r="AG278" i="37"/>
  <c r="AF278" i="37"/>
  <c r="AE278" i="37"/>
  <c r="AD278" i="37"/>
  <c r="AC278" i="37"/>
  <c r="AG277" i="37"/>
  <c r="AF277" i="37"/>
  <c r="AE277" i="37"/>
  <c r="AD277" i="37"/>
  <c r="AC277" i="37"/>
  <c r="AG276" i="37"/>
  <c r="AF276" i="37"/>
  <c r="AE276" i="37"/>
  <c r="AD276" i="37"/>
  <c r="AC276" i="37"/>
  <c r="AG275" i="37"/>
  <c r="AF275" i="37"/>
  <c r="AE275" i="37"/>
  <c r="AD275" i="37"/>
  <c r="AC275" i="37"/>
  <c r="AG274" i="37"/>
  <c r="AF274" i="37"/>
  <c r="AE274" i="37"/>
  <c r="AD274" i="37"/>
  <c r="AC274" i="37"/>
  <c r="AG273" i="37"/>
  <c r="AF273" i="37"/>
  <c r="AE273" i="37"/>
  <c r="AD273" i="37"/>
  <c r="AC273" i="37"/>
  <c r="AG272" i="37"/>
  <c r="AF272" i="37"/>
  <c r="AE272" i="37"/>
  <c r="AD272" i="37"/>
  <c r="AC272" i="37"/>
  <c r="AG271" i="37"/>
  <c r="AF271" i="37"/>
  <c r="AE271" i="37"/>
  <c r="AD271" i="37"/>
  <c r="AC271" i="37"/>
  <c r="AG270" i="37"/>
  <c r="AF270" i="37"/>
  <c r="AD270" i="37"/>
  <c r="AC270" i="37"/>
  <c r="AH269" i="37"/>
  <c r="AO269" i="37" s="1"/>
  <c r="AG269" i="37"/>
  <c r="AN269" i="37" s="1"/>
  <c r="AF269" i="37"/>
  <c r="AM269" i="37" s="1"/>
  <c r="AE269" i="37"/>
  <c r="AL269" i="37" s="1"/>
  <c r="AD269" i="37"/>
  <c r="AK269" i="37" s="1"/>
  <c r="AC269" i="37"/>
  <c r="AJ269" i="37" s="1"/>
  <c r="AG268" i="37"/>
  <c r="AF268" i="37"/>
  <c r="AE268" i="37"/>
  <c r="AD268" i="37"/>
  <c r="AC268" i="37"/>
  <c r="AG267" i="37"/>
  <c r="AF267" i="37"/>
  <c r="AE267" i="37"/>
  <c r="AD267" i="37"/>
  <c r="AC267" i="37"/>
  <c r="AG266" i="37"/>
  <c r="AF266" i="37"/>
  <c r="AE266" i="37"/>
  <c r="AD266" i="37"/>
  <c r="AC266" i="37"/>
  <c r="AG265" i="37"/>
  <c r="AF265" i="37"/>
  <c r="AE265" i="37"/>
  <c r="AD265" i="37"/>
  <c r="AC265" i="37"/>
  <c r="AG264" i="37"/>
  <c r="AF264" i="37"/>
  <c r="AE264" i="37"/>
  <c r="AD264" i="37"/>
  <c r="AC264" i="37"/>
  <c r="AG263" i="37"/>
  <c r="AF263" i="37"/>
  <c r="AE263" i="37"/>
  <c r="AD263" i="37"/>
  <c r="AC263" i="37"/>
  <c r="AG262" i="37"/>
  <c r="AF262" i="37"/>
  <c r="AE262" i="37"/>
  <c r="AD262" i="37"/>
  <c r="AC262" i="37"/>
  <c r="AH261" i="37"/>
  <c r="AO261" i="37" s="1"/>
  <c r="AG261" i="37"/>
  <c r="AN261" i="37" s="1"/>
  <c r="AF261" i="37"/>
  <c r="AM261" i="37" s="1"/>
  <c r="AE261" i="37"/>
  <c r="AL261" i="37" s="1"/>
  <c r="AD261" i="37"/>
  <c r="AK261" i="37" s="1"/>
  <c r="AC261" i="37"/>
  <c r="AJ261" i="37" s="1"/>
  <c r="AG260" i="37"/>
  <c r="AF260" i="37"/>
  <c r="AE260" i="37"/>
  <c r="AD260" i="37"/>
  <c r="AC260" i="37"/>
  <c r="AG259" i="37"/>
  <c r="AF259" i="37"/>
  <c r="AE259" i="37"/>
  <c r="AD259" i="37"/>
  <c r="AC259" i="37"/>
  <c r="AG258" i="37"/>
  <c r="AF258" i="37"/>
  <c r="AE258" i="37"/>
  <c r="AD258" i="37"/>
  <c r="AC258" i="37"/>
  <c r="AG257" i="37"/>
  <c r="AF257" i="37"/>
  <c r="AE257" i="37"/>
  <c r="AD257" i="37"/>
  <c r="AC257" i="37"/>
  <c r="AG256" i="37"/>
  <c r="AF256" i="37"/>
  <c r="AE256" i="37"/>
  <c r="AD256" i="37"/>
  <c r="AC256" i="37"/>
  <c r="AG255" i="37"/>
  <c r="AF255" i="37"/>
  <c r="AE255" i="37"/>
  <c r="AD255" i="37"/>
  <c r="AC255" i="37"/>
  <c r="AG254" i="37"/>
  <c r="AF254" i="37"/>
  <c r="AE254" i="37"/>
  <c r="AD254" i="37"/>
  <c r="AC254" i="37"/>
  <c r="AG253" i="37"/>
  <c r="AF253" i="37"/>
  <c r="AE253" i="37"/>
  <c r="AD253" i="37"/>
  <c r="AC253" i="37"/>
  <c r="AG252" i="37"/>
  <c r="AF252" i="37"/>
  <c r="AE252" i="37"/>
  <c r="AD252" i="37"/>
  <c r="AC252" i="37"/>
  <c r="AG251" i="37"/>
  <c r="AF251" i="37"/>
  <c r="AE251" i="37"/>
  <c r="AD251" i="37"/>
  <c r="AC251" i="37"/>
  <c r="AG250" i="37"/>
  <c r="AF250" i="37"/>
  <c r="AE250" i="37"/>
  <c r="AD250" i="37"/>
  <c r="AC250" i="37"/>
  <c r="AG249" i="37"/>
  <c r="AF249" i="37"/>
  <c r="AE249" i="37"/>
  <c r="AD249" i="37"/>
  <c r="AC249" i="37"/>
  <c r="AG248" i="37"/>
  <c r="AF248" i="37"/>
  <c r="AE248" i="37"/>
  <c r="AD248" i="37"/>
  <c r="AC248" i="37"/>
  <c r="AG247" i="37"/>
  <c r="AF247" i="37"/>
  <c r="AE247" i="37"/>
  <c r="AD247" i="37"/>
  <c r="AC247" i="37"/>
  <c r="AG246" i="37"/>
  <c r="AF246" i="37"/>
  <c r="AE246" i="37"/>
  <c r="AD246" i="37"/>
  <c r="AC246" i="37"/>
  <c r="AG245" i="37"/>
  <c r="AF245" i="37"/>
  <c r="AE245" i="37"/>
  <c r="AD245" i="37"/>
  <c r="AC245" i="37"/>
  <c r="AG244" i="37"/>
  <c r="AF244" i="37"/>
  <c r="AE244" i="37"/>
  <c r="AD244" i="37"/>
  <c r="AC244" i="37"/>
  <c r="AG243" i="37"/>
  <c r="AF243" i="37"/>
  <c r="AE243" i="37"/>
  <c r="AD243" i="37"/>
  <c r="AC243" i="37"/>
  <c r="AG242" i="37"/>
  <c r="AF242" i="37"/>
  <c r="AE242" i="37"/>
  <c r="AD242" i="37"/>
  <c r="AC242" i="37"/>
  <c r="AG241" i="37"/>
  <c r="AF241" i="37"/>
  <c r="AE241" i="37"/>
  <c r="AD241" i="37"/>
  <c r="AC241" i="37"/>
  <c r="AG240" i="37"/>
  <c r="AF240" i="37"/>
  <c r="AE240" i="37"/>
  <c r="AD240" i="37"/>
  <c r="AC240" i="37"/>
  <c r="AG239" i="37"/>
  <c r="AF239" i="37"/>
  <c r="AE239" i="37"/>
  <c r="AD239" i="37"/>
  <c r="AC239" i="37"/>
  <c r="AG238" i="37"/>
  <c r="AF238" i="37"/>
  <c r="AE238" i="37"/>
  <c r="AD238" i="37"/>
  <c r="AC238" i="37"/>
  <c r="AG237" i="37"/>
  <c r="AF237" i="37"/>
  <c r="AE237" i="37"/>
  <c r="AD237" i="37"/>
  <c r="AC237" i="37"/>
  <c r="AG236" i="37"/>
  <c r="AF236" i="37"/>
  <c r="AE236" i="37"/>
  <c r="AD236" i="37"/>
  <c r="AC236" i="37"/>
  <c r="AG235" i="37"/>
  <c r="AF235" i="37"/>
  <c r="AE235" i="37"/>
  <c r="AD235" i="37"/>
  <c r="AC235" i="37"/>
  <c r="AG234" i="37"/>
  <c r="AF234" i="37"/>
  <c r="AE234" i="37"/>
  <c r="AD234" i="37"/>
  <c r="AC234" i="37"/>
  <c r="AG233" i="37"/>
  <c r="AF233" i="37"/>
  <c r="AE233" i="37"/>
  <c r="AD233" i="37"/>
  <c r="AC233" i="37"/>
  <c r="AG232" i="37"/>
  <c r="AF232" i="37"/>
  <c r="AE232" i="37"/>
  <c r="AD232" i="37"/>
  <c r="AC232" i="37"/>
  <c r="AG231" i="37"/>
  <c r="AF231" i="37"/>
  <c r="AE231" i="37"/>
  <c r="AD231" i="37"/>
  <c r="AC231" i="37"/>
  <c r="AG230" i="37"/>
  <c r="AF230" i="37"/>
  <c r="AE230" i="37"/>
  <c r="AD230" i="37"/>
  <c r="AC230" i="37"/>
  <c r="AG229" i="37"/>
  <c r="AF229" i="37"/>
  <c r="AE229" i="37"/>
  <c r="AD229" i="37"/>
  <c r="AC229" i="37"/>
  <c r="AG228" i="37"/>
  <c r="AF228" i="37"/>
  <c r="AE228" i="37"/>
  <c r="AD228" i="37"/>
  <c r="AC228" i="37"/>
  <c r="AG227" i="37"/>
  <c r="AF227" i="37"/>
  <c r="AE227" i="37"/>
  <c r="AD227" i="37"/>
  <c r="AC227" i="37"/>
  <c r="AG226" i="37"/>
  <c r="AF226" i="37"/>
  <c r="AE226" i="37"/>
  <c r="AD226" i="37"/>
  <c r="AC226" i="37"/>
  <c r="AG225" i="37"/>
  <c r="AF225" i="37"/>
  <c r="AE225" i="37"/>
  <c r="AD225" i="37"/>
  <c r="AC225" i="37"/>
  <c r="AG224" i="37"/>
  <c r="AF224" i="37"/>
  <c r="AE224" i="37"/>
  <c r="AD224" i="37"/>
  <c r="AC224" i="37"/>
  <c r="AG223" i="37"/>
  <c r="AF223" i="37"/>
  <c r="AE223" i="37"/>
  <c r="AD223" i="37"/>
  <c r="AC223" i="37"/>
  <c r="AG222" i="37"/>
  <c r="AF222" i="37"/>
  <c r="AE222" i="37"/>
  <c r="AD222" i="37"/>
  <c r="AC222" i="37"/>
  <c r="AG221" i="37"/>
  <c r="AF221" i="37"/>
  <c r="AE221" i="37"/>
  <c r="AD221" i="37"/>
  <c r="AC221" i="37"/>
  <c r="AG220" i="37"/>
  <c r="AF220" i="37"/>
  <c r="AE220" i="37"/>
  <c r="AD220" i="37"/>
  <c r="AC220" i="37"/>
  <c r="AG219" i="37"/>
  <c r="AF219" i="37"/>
  <c r="AE219" i="37"/>
  <c r="AD219" i="37"/>
  <c r="AC219" i="37"/>
  <c r="AG218" i="37"/>
  <c r="AF218" i="37"/>
  <c r="AE218" i="37"/>
  <c r="AD218" i="37"/>
  <c r="AC218" i="37"/>
  <c r="AG217" i="37"/>
  <c r="AF217" i="37"/>
  <c r="AE217" i="37"/>
  <c r="AD217" i="37"/>
  <c r="AC217" i="37"/>
  <c r="AG216" i="37"/>
  <c r="AF216" i="37"/>
  <c r="AE216" i="37"/>
  <c r="AD216" i="37"/>
  <c r="AC216" i="37"/>
  <c r="AG215" i="37"/>
  <c r="AF215" i="37"/>
  <c r="AE215" i="37"/>
  <c r="AD215" i="37"/>
  <c r="AC215" i="37"/>
  <c r="AG214" i="37"/>
  <c r="AF214" i="37"/>
  <c r="AE214" i="37"/>
  <c r="AD214" i="37"/>
  <c r="AC214" i="37"/>
  <c r="AG213" i="37"/>
  <c r="AF213" i="37"/>
  <c r="AE213" i="37"/>
  <c r="AD213" i="37"/>
  <c r="AC213" i="37"/>
  <c r="AG212" i="37"/>
  <c r="AF212" i="37"/>
  <c r="AE212" i="37"/>
  <c r="AD212" i="37"/>
  <c r="AC212" i="37"/>
  <c r="AG211" i="37"/>
  <c r="AF211" i="37"/>
  <c r="AE211" i="37"/>
  <c r="AD211" i="37"/>
  <c r="AC211" i="37"/>
  <c r="AG210" i="37"/>
  <c r="AF210" i="37"/>
  <c r="AE210" i="37"/>
  <c r="AD210" i="37"/>
  <c r="AC210" i="37"/>
  <c r="AG209" i="37"/>
  <c r="AF209" i="37"/>
  <c r="AE209" i="37"/>
  <c r="AD209" i="37"/>
  <c r="AC209" i="37"/>
  <c r="AG208" i="37"/>
  <c r="AF208" i="37"/>
  <c r="AE208" i="37"/>
  <c r="AD208" i="37"/>
  <c r="AC208" i="37"/>
  <c r="AG207" i="37"/>
  <c r="AF207" i="37"/>
  <c r="AD207" i="37"/>
  <c r="AC207" i="37"/>
  <c r="AG206" i="37"/>
  <c r="AF206" i="37"/>
  <c r="AE206" i="37"/>
  <c r="AD206" i="37"/>
  <c r="AC206" i="37"/>
  <c r="AG205" i="37"/>
  <c r="AF205" i="37"/>
  <c r="AE205" i="37"/>
  <c r="AD205" i="37"/>
  <c r="AC205" i="37"/>
  <c r="AG204" i="37"/>
  <c r="AF204" i="37"/>
  <c r="AE204" i="37"/>
  <c r="AD204" i="37"/>
  <c r="AC204" i="37"/>
  <c r="AG203" i="37"/>
  <c r="AF203" i="37"/>
  <c r="AE203" i="37"/>
  <c r="AD203" i="37"/>
  <c r="AC203" i="37"/>
  <c r="AG202" i="37"/>
  <c r="AF202" i="37"/>
  <c r="AE202" i="37"/>
  <c r="AD202" i="37"/>
  <c r="AC202" i="37"/>
  <c r="AG201" i="37"/>
  <c r="AF201" i="37"/>
  <c r="AE201" i="37"/>
  <c r="AD201" i="37"/>
  <c r="AC201" i="37"/>
  <c r="AG200" i="37"/>
  <c r="AF200" i="37"/>
  <c r="AE200" i="37"/>
  <c r="AD200" i="37"/>
  <c r="AC200" i="37"/>
  <c r="AG199" i="37"/>
  <c r="AF199" i="37"/>
  <c r="AE199" i="37"/>
  <c r="AD199" i="37"/>
  <c r="AC199" i="37"/>
  <c r="AG198" i="37"/>
  <c r="AF198" i="37"/>
  <c r="AE198" i="37"/>
  <c r="AD198" i="37"/>
  <c r="AC198" i="37"/>
  <c r="AG197" i="37"/>
  <c r="AF197" i="37"/>
  <c r="AE197" i="37"/>
  <c r="AD197" i="37"/>
  <c r="AC197" i="37"/>
  <c r="AG196" i="37"/>
  <c r="AF196" i="37"/>
  <c r="AE196" i="37"/>
  <c r="AD196" i="37"/>
  <c r="AC196" i="37"/>
  <c r="AG195" i="37"/>
  <c r="AF195" i="37"/>
  <c r="AE195" i="37"/>
  <c r="AD195" i="37"/>
  <c r="AC195" i="37"/>
  <c r="AG194" i="37"/>
  <c r="AF194" i="37"/>
  <c r="AE194" i="37"/>
  <c r="AD194" i="37"/>
  <c r="AC194" i="37"/>
  <c r="AG193" i="37"/>
  <c r="AF193" i="37"/>
  <c r="AE193" i="37"/>
  <c r="AD193" i="37"/>
  <c r="AC193" i="37"/>
  <c r="AG192" i="37"/>
  <c r="AF192" i="37"/>
  <c r="AE192" i="37"/>
  <c r="AD192" i="37"/>
  <c r="AC192" i="37"/>
  <c r="AG191" i="37"/>
  <c r="AF191" i="37"/>
  <c r="AE191" i="37"/>
  <c r="AD191" i="37"/>
  <c r="AC191" i="37"/>
  <c r="AG190" i="37"/>
  <c r="AF190" i="37"/>
  <c r="AE190" i="37"/>
  <c r="AD190" i="37"/>
  <c r="AC190" i="37"/>
  <c r="AG189" i="37"/>
  <c r="AF189" i="37"/>
  <c r="AE189" i="37"/>
  <c r="AD189" i="37"/>
  <c r="AC189" i="37"/>
  <c r="AG188" i="37"/>
  <c r="AF188" i="37"/>
  <c r="AE188" i="37"/>
  <c r="AD188" i="37"/>
  <c r="AC188" i="37"/>
  <c r="AH187" i="37"/>
  <c r="AG187" i="37"/>
  <c r="AF187" i="37"/>
  <c r="AE187" i="37"/>
  <c r="AD187" i="37"/>
  <c r="AC187" i="37"/>
  <c r="AG186" i="37"/>
  <c r="AF186" i="37"/>
  <c r="AD186" i="37"/>
  <c r="AC186" i="37"/>
  <c r="AG185" i="37"/>
  <c r="AF185" i="37"/>
  <c r="AE185" i="37"/>
  <c r="AD185" i="37"/>
  <c r="AC185" i="37"/>
  <c r="AG184" i="37"/>
  <c r="AF184" i="37"/>
  <c r="AE184" i="37"/>
  <c r="AD184" i="37"/>
  <c r="AC184" i="37"/>
  <c r="AG183" i="37"/>
  <c r="AF183" i="37"/>
  <c r="AE183" i="37"/>
  <c r="AD183" i="37"/>
  <c r="AC183" i="37"/>
  <c r="AG182" i="37"/>
  <c r="AF182" i="37"/>
  <c r="AE182" i="37"/>
  <c r="AD182" i="37"/>
  <c r="AC182" i="37"/>
  <c r="AG181" i="37"/>
  <c r="AF181" i="37"/>
  <c r="AD181" i="37"/>
  <c r="AC181" i="37"/>
  <c r="AG180" i="37"/>
  <c r="AF180" i="37"/>
  <c r="AE180" i="37"/>
  <c r="AD180" i="37"/>
  <c r="AC180" i="37"/>
  <c r="AG179" i="37"/>
  <c r="AF179" i="37"/>
  <c r="AE179" i="37"/>
  <c r="AD179" i="37"/>
  <c r="AC179" i="37"/>
  <c r="AG178" i="37"/>
  <c r="AF178" i="37"/>
  <c r="AE178" i="37"/>
  <c r="AD178" i="37"/>
  <c r="AC178" i="37"/>
  <c r="AG177" i="37"/>
  <c r="AF177" i="37"/>
  <c r="AE177" i="37"/>
  <c r="AD177" i="37"/>
  <c r="AC177" i="37"/>
  <c r="AG176" i="37"/>
  <c r="AF176" i="37"/>
  <c r="AE176" i="37"/>
  <c r="AD176" i="37"/>
  <c r="AC176" i="37"/>
  <c r="AG175" i="37"/>
  <c r="AF175" i="37"/>
  <c r="AE175" i="37"/>
  <c r="AD175" i="37"/>
  <c r="AC175" i="37"/>
  <c r="AG174" i="37"/>
  <c r="AF174" i="37"/>
  <c r="AE174" i="37"/>
  <c r="AD174" i="37"/>
  <c r="AC174" i="37"/>
  <c r="AG173" i="37"/>
  <c r="AF173" i="37"/>
  <c r="AE173" i="37"/>
  <c r="AD173" i="37"/>
  <c r="AC173" i="37"/>
  <c r="AG172" i="37"/>
  <c r="AF172" i="37"/>
  <c r="AE172" i="37"/>
  <c r="AD172" i="37"/>
  <c r="AC172" i="37"/>
  <c r="AG171" i="37"/>
  <c r="AF171" i="37"/>
  <c r="AE171" i="37"/>
  <c r="AD171" i="37"/>
  <c r="AC171" i="37"/>
  <c r="AG170" i="37"/>
  <c r="AF170" i="37"/>
  <c r="AD170" i="37"/>
  <c r="AC170" i="37"/>
  <c r="AG169" i="37"/>
  <c r="AF169" i="37"/>
  <c r="AE169" i="37"/>
  <c r="AD169" i="37"/>
  <c r="AC169" i="37"/>
  <c r="AG168" i="37"/>
  <c r="AF168" i="37"/>
  <c r="AE168" i="37"/>
  <c r="AD168" i="37"/>
  <c r="AC168" i="37"/>
  <c r="AG167" i="37"/>
  <c r="AF167" i="37"/>
  <c r="AE167" i="37"/>
  <c r="AD167" i="37"/>
  <c r="AC167" i="37"/>
  <c r="AG166" i="37"/>
  <c r="AF166" i="37"/>
  <c r="AE166" i="37"/>
  <c r="AD166" i="37"/>
  <c r="AC166" i="37"/>
  <c r="AG165" i="37"/>
  <c r="AF165" i="37"/>
  <c r="AE165" i="37"/>
  <c r="AD165" i="37"/>
  <c r="AC165" i="37"/>
  <c r="AG164" i="37"/>
  <c r="AF164" i="37"/>
  <c r="AE164" i="37"/>
  <c r="AD164" i="37"/>
  <c r="AC164" i="37"/>
  <c r="AG163" i="37"/>
  <c r="AF163" i="37"/>
  <c r="AE163" i="37"/>
  <c r="AD163" i="37"/>
  <c r="AC163" i="37"/>
  <c r="AG162" i="37"/>
  <c r="AF162" i="37"/>
  <c r="AE162" i="37"/>
  <c r="AD162" i="37"/>
  <c r="AC162" i="37"/>
  <c r="AG161" i="37"/>
  <c r="AF161" i="37"/>
  <c r="AE161" i="37"/>
  <c r="AD161" i="37"/>
  <c r="AC161" i="37"/>
  <c r="AG160" i="37"/>
  <c r="AF160" i="37"/>
  <c r="AE160" i="37"/>
  <c r="AD160" i="37"/>
  <c r="AC160" i="37"/>
  <c r="AG159" i="37"/>
  <c r="AF159" i="37"/>
  <c r="AE159" i="37"/>
  <c r="AD159" i="37"/>
  <c r="AC159" i="37"/>
  <c r="AG158" i="37"/>
  <c r="AF158" i="37"/>
  <c r="AE158" i="37"/>
  <c r="AD158" i="37"/>
  <c r="AC158" i="37"/>
  <c r="AG157" i="37"/>
  <c r="AF157" i="37"/>
  <c r="AE157" i="37"/>
  <c r="AD157" i="37"/>
  <c r="AC157" i="37"/>
  <c r="AG156" i="37"/>
  <c r="AF156" i="37"/>
  <c r="AE156" i="37"/>
  <c r="AD156" i="37"/>
  <c r="AC156" i="37"/>
  <c r="AG155" i="37"/>
  <c r="AF155" i="37"/>
  <c r="AE155" i="37"/>
  <c r="AD155" i="37"/>
  <c r="AC155" i="37"/>
  <c r="AG154" i="37"/>
  <c r="AF154" i="37"/>
  <c r="AE154" i="37"/>
  <c r="AD154" i="37"/>
  <c r="AC154" i="37"/>
  <c r="AG153" i="37"/>
  <c r="AF153" i="37"/>
  <c r="AE153" i="37"/>
  <c r="AD153" i="37"/>
  <c r="AC153" i="37"/>
  <c r="AG152" i="37"/>
  <c r="AF152" i="37"/>
  <c r="AD152" i="37"/>
  <c r="AC152" i="37"/>
  <c r="AH151" i="37"/>
  <c r="AO151" i="37" s="1"/>
  <c r="AG151" i="37"/>
  <c r="AN151" i="37" s="1"/>
  <c r="AF151" i="37"/>
  <c r="AM151" i="37" s="1"/>
  <c r="AE151" i="37"/>
  <c r="AL151" i="37" s="1"/>
  <c r="AD151" i="37"/>
  <c r="AK151" i="37" s="1"/>
  <c r="AC151" i="37"/>
  <c r="AJ151" i="37" s="1"/>
  <c r="AG150" i="37"/>
  <c r="AF150" i="37"/>
  <c r="AE150" i="37"/>
  <c r="AD150" i="37"/>
  <c r="AC150" i="37"/>
  <c r="AG149" i="37"/>
  <c r="AF149" i="37"/>
  <c r="AE149" i="37"/>
  <c r="AD149" i="37"/>
  <c r="AC149" i="37"/>
  <c r="AG148" i="37"/>
  <c r="AF148" i="37"/>
  <c r="AE148" i="37"/>
  <c r="AD148" i="37"/>
  <c r="AC148" i="37"/>
  <c r="AG147" i="37"/>
  <c r="AF147" i="37"/>
  <c r="AE147" i="37"/>
  <c r="AD147" i="37"/>
  <c r="AC147" i="37"/>
  <c r="AG146" i="37"/>
  <c r="AF146" i="37"/>
  <c r="AE146" i="37"/>
  <c r="AD146" i="37"/>
  <c r="AC146" i="37"/>
  <c r="AG145" i="37"/>
  <c r="AF145" i="37"/>
  <c r="AE145" i="37"/>
  <c r="AD145" i="37"/>
  <c r="AC145" i="37"/>
  <c r="AG144" i="37"/>
  <c r="AF144" i="37"/>
  <c r="AE144" i="37"/>
  <c r="AD144" i="37"/>
  <c r="AC144" i="37"/>
  <c r="AG143" i="37"/>
  <c r="AF143" i="37"/>
  <c r="AE143" i="37"/>
  <c r="AD143" i="37"/>
  <c r="AC143" i="37"/>
  <c r="AG142" i="37"/>
  <c r="AF142" i="37"/>
  <c r="AE142" i="37"/>
  <c r="AD142" i="37"/>
  <c r="AC142" i="37"/>
  <c r="AG141" i="37"/>
  <c r="AF141" i="37"/>
  <c r="AE141" i="37"/>
  <c r="AD141" i="37"/>
  <c r="AC141" i="37"/>
  <c r="AG140" i="37"/>
  <c r="AF140" i="37"/>
  <c r="AE140" i="37"/>
  <c r="AD140" i="37"/>
  <c r="AC140" i="37"/>
  <c r="AG139" i="37"/>
  <c r="AF139" i="37"/>
  <c r="AE139" i="37"/>
  <c r="AD139" i="37"/>
  <c r="AC139" i="37"/>
  <c r="AG138" i="37"/>
  <c r="AF138" i="37"/>
  <c r="AE138" i="37"/>
  <c r="AD138" i="37"/>
  <c r="AC138" i="37"/>
  <c r="AG137" i="37"/>
  <c r="AF137" i="37"/>
  <c r="AE137" i="37"/>
  <c r="AD137" i="37"/>
  <c r="AC137" i="37"/>
  <c r="AG136" i="37"/>
  <c r="AF136" i="37"/>
  <c r="AE136" i="37"/>
  <c r="AD136" i="37"/>
  <c r="AC136" i="37"/>
  <c r="AG135" i="37"/>
  <c r="AF135" i="37"/>
  <c r="AE135" i="37"/>
  <c r="AD135" i="37"/>
  <c r="AC135" i="37"/>
  <c r="AG134" i="37"/>
  <c r="AF134" i="37"/>
  <c r="AE134" i="37"/>
  <c r="AD134" i="37"/>
  <c r="AC134" i="37"/>
  <c r="AG133" i="37"/>
  <c r="AF133" i="37"/>
  <c r="AE133" i="37"/>
  <c r="AD133" i="37"/>
  <c r="AC133" i="37"/>
  <c r="AG132" i="37"/>
  <c r="AF132" i="37"/>
  <c r="AE132" i="37"/>
  <c r="AD132" i="37"/>
  <c r="AC132" i="37"/>
  <c r="AG131" i="37"/>
  <c r="AF131" i="37"/>
  <c r="AE131" i="37"/>
  <c r="AD131" i="37"/>
  <c r="AC131" i="37"/>
  <c r="AG130" i="37"/>
  <c r="AF130" i="37"/>
  <c r="AE130" i="37"/>
  <c r="AD130" i="37"/>
  <c r="AC130" i="37"/>
  <c r="AG129" i="37"/>
  <c r="AF129" i="37"/>
  <c r="AE129" i="37"/>
  <c r="AD129" i="37"/>
  <c r="AC129" i="37"/>
  <c r="AG128" i="37"/>
  <c r="AF128" i="37"/>
  <c r="AE128" i="37"/>
  <c r="AD128" i="37"/>
  <c r="AC128" i="37"/>
  <c r="AG127" i="37"/>
  <c r="AF127" i="37"/>
  <c r="AE127" i="37"/>
  <c r="AD127" i="37"/>
  <c r="AC127" i="37"/>
  <c r="AG126" i="37"/>
  <c r="AF126" i="37"/>
  <c r="AE126" i="37"/>
  <c r="AD126" i="37"/>
  <c r="AC126" i="37"/>
  <c r="AG125" i="37"/>
  <c r="AF125" i="37"/>
  <c r="AE125" i="37"/>
  <c r="AD125" i="37"/>
  <c r="AC125" i="37"/>
  <c r="AG124" i="37"/>
  <c r="AF124" i="37"/>
  <c r="AE124" i="37"/>
  <c r="AD124" i="37"/>
  <c r="AC124" i="37"/>
  <c r="AG123" i="37"/>
  <c r="AF123" i="37"/>
  <c r="AE123" i="37"/>
  <c r="AD123" i="37"/>
  <c r="AC123" i="37"/>
  <c r="AG122" i="37"/>
  <c r="AF122" i="37"/>
  <c r="AE122" i="37"/>
  <c r="AD122" i="37"/>
  <c r="AC122" i="37"/>
  <c r="AG121" i="37"/>
  <c r="AF121" i="37"/>
  <c r="AE121" i="37"/>
  <c r="AD121" i="37"/>
  <c r="AC121" i="37"/>
  <c r="AG120" i="37"/>
  <c r="AF120" i="37"/>
  <c r="AE120" i="37"/>
  <c r="AD120" i="37"/>
  <c r="AC120" i="37"/>
  <c r="K96" i="37" l="1"/>
  <c r="AO96" i="37" s="1"/>
  <c r="AO97" i="37"/>
  <c r="AC64" i="37"/>
  <c r="J64" i="37"/>
  <c r="I64" i="37"/>
  <c r="H64" i="37"/>
  <c r="G64" i="37"/>
  <c r="G36" i="37"/>
  <c r="E16" i="32" l="1"/>
  <c r="G16" i="32"/>
  <c r="H16" i="32"/>
  <c r="E14" i="32"/>
  <c r="AH313" i="37"/>
  <c r="AO313" i="37" s="1"/>
  <c r="W10" i="37"/>
  <c r="V10" i="37"/>
  <c r="AH122" i="37" l="1"/>
  <c r="AH123" i="37"/>
  <c r="AC71" i="37"/>
  <c r="Y10" i="37"/>
  <c r="Z10" i="37"/>
  <c r="AF71" i="37"/>
  <c r="X10" i="37"/>
  <c r="AG119" i="37"/>
  <c r="AF119" i="37"/>
  <c r="AE119" i="37"/>
  <c r="AD119" i="37"/>
  <c r="AC119" i="37"/>
  <c r="AG118" i="37"/>
  <c r="AF118" i="37"/>
  <c r="AE118" i="37"/>
  <c r="AD118" i="37"/>
  <c r="AC118" i="37"/>
  <c r="AG117" i="37"/>
  <c r="AF117" i="37"/>
  <c r="AE117" i="37"/>
  <c r="AD117" i="37"/>
  <c r="AC117" i="37"/>
  <c r="AG116" i="37"/>
  <c r="AF116" i="37"/>
  <c r="AE116" i="37"/>
  <c r="AD116" i="37"/>
  <c r="AC116" i="37"/>
  <c r="AG115" i="37"/>
  <c r="AF115" i="37"/>
  <c r="AE115" i="37"/>
  <c r="AD115" i="37"/>
  <c r="AC115" i="37"/>
  <c r="AG114" i="37"/>
  <c r="AF114" i="37"/>
  <c r="AE114" i="37"/>
  <c r="AD114" i="37"/>
  <c r="AC114" i="37"/>
  <c r="AJ114" i="37" s="1"/>
  <c r="AG113" i="37"/>
  <c r="AF113" i="37"/>
  <c r="AE113" i="37"/>
  <c r="AD113" i="37"/>
  <c r="AC113" i="37"/>
  <c r="AG112" i="37"/>
  <c r="AF112" i="37"/>
  <c r="AE112" i="37"/>
  <c r="AD112" i="37"/>
  <c r="AC112" i="37"/>
  <c r="AJ112" i="37" s="1"/>
  <c r="AG111" i="37"/>
  <c r="AF111" i="37"/>
  <c r="AE111" i="37"/>
  <c r="AD111" i="37"/>
  <c r="AC111" i="37"/>
  <c r="AG110" i="37"/>
  <c r="AF110" i="37"/>
  <c r="AE110" i="37"/>
  <c r="AD110" i="37"/>
  <c r="AC110" i="37"/>
  <c r="AJ110" i="37" s="1"/>
  <c r="AG109" i="37"/>
  <c r="AF109" i="37"/>
  <c r="AE109" i="37"/>
  <c r="AD109" i="37"/>
  <c r="AC109" i="37"/>
  <c r="AG108" i="37"/>
  <c r="AF108" i="37"/>
  <c r="AE108" i="37"/>
  <c r="AD108" i="37"/>
  <c r="AC108" i="37"/>
  <c r="AJ108" i="37" s="1"/>
  <c r="AG107" i="37"/>
  <c r="AF107" i="37"/>
  <c r="AE107" i="37"/>
  <c r="AD107" i="37"/>
  <c r="AC107" i="37"/>
  <c r="AG106" i="37"/>
  <c r="AF106" i="37"/>
  <c r="AE106" i="37"/>
  <c r="AD106" i="37"/>
  <c r="AC106" i="37"/>
  <c r="AJ106" i="37" s="1"/>
  <c r="AG105" i="37"/>
  <c r="AF105" i="37"/>
  <c r="AE105" i="37"/>
  <c r="AD105" i="37"/>
  <c r="AC105" i="37"/>
  <c r="AG104" i="37"/>
  <c r="AF104" i="37"/>
  <c r="AE104" i="37"/>
  <c r="AD104" i="37"/>
  <c r="AC104" i="37"/>
  <c r="AJ104" i="37" s="1"/>
  <c r="AG103" i="37"/>
  <c r="AF103" i="37"/>
  <c r="AE103" i="37"/>
  <c r="AD103" i="37"/>
  <c r="AC103" i="37"/>
  <c r="AG100" i="37"/>
  <c r="AF100" i="37"/>
  <c r="AE100" i="37"/>
  <c r="AD100" i="37"/>
  <c r="AC100" i="37"/>
  <c r="AG99" i="37"/>
  <c r="AF99" i="37"/>
  <c r="AE99" i="37"/>
  <c r="AD99" i="37"/>
  <c r="AC99" i="37"/>
  <c r="AG98" i="37"/>
  <c r="AF98" i="37"/>
  <c r="AE98" i="37"/>
  <c r="AD98" i="37"/>
  <c r="AC98" i="37"/>
  <c r="AG95" i="37"/>
  <c r="AF95" i="37"/>
  <c r="AE95" i="37"/>
  <c r="AD95" i="37"/>
  <c r="AC95" i="37"/>
  <c r="AG94" i="37"/>
  <c r="AF94" i="37"/>
  <c r="AE94" i="37"/>
  <c r="AD94" i="37"/>
  <c r="AC94" i="37"/>
  <c r="AG93" i="37"/>
  <c r="AF93" i="37"/>
  <c r="AE93" i="37"/>
  <c r="AD93" i="37"/>
  <c r="AC93" i="37"/>
  <c r="AG92" i="37"/>
  <c r="AF92" i="37"/>
  <c r="AE92" i="37"/>
  <c r="AD92" i="37"/>
  <c r="AC92" i="37"/>
  <c r="AG91" i="37"/>
  <c r="AF91" i="37"/>
  <c r="AE91" i="37"/>
  <c r="AD91" i="37"/>
  <c r="AC91" i="37"/>
  <c r="AJ91" i="37" s="1"/>
  <c r="AG90" i="37"/>
  <c r="AF90" i="37"/>
  <c r="AE90" i="37"/>
  <c r="AD90" i="37"/>
  <c r="AC90" i="37"/>
  <c r="AG89" i="37"/>
  <c r="AF89" i="37"/>
  <c r="AE89" i="37"/>
  <c r="AD89" i="37"/>
  <c r="AC89" i="37"/>
  <c r="AH88" i="37"/>
  <c r="AG88" i="37"/>
  <c r="AF88" i="37"/>
  <c r="AE88" i="37"/>
  <c r="AD88" i="37"/>
  <c r="AC88" i="37"/>
  <c r="AG87" i="37"/>
  <c r="AF87" i="37"/>
  <c r="AE87" i="37"/>
  <c r="AD87" i="37"/>
  <c r="AC87" i="37"/>
  <c r="AH86" i="37"/>
  <c r="AG86" i="37"/>
  <c r="AF86" i="37"/>
  <c r="AE86" i="37"/>
  <c r="AD86" i="37"/>
  <c r="AC86" i="37"/>
  <c r="AG85" i="37"/>
  <c r="AF85" i="37"/>
  <c r="AE85" i="37"/>
  <c r="AD85" i="37"/>
  <c r="AC85" i="37"/>
  <c r="AH84" i="37"/>
  <c r="AG84" i="37"/>
  <c r="AF84" i="37"/>
  <c r="AE84" i="37"/>
  <c r="AD84" i="37"/>
  <c r="AC84" i="37"/>
  <c r="AG83" i="37"/>
  <c r="AF83" i="37"/>
  <c r="AE83" i="37"/>
  <c r="AD83" i="37"/>
  <c r="AC83" i="37"/>
  <c r="AH82" i="37"/>
  <c r="AG82" i="37"/>
  <c r="AF82" i="37"/>
  <c r="AE82" i="37"/>
  <c r="AD82" i="37"/>
  <c r="AC82" i="37"/>
  <c r="AG81" i="37"/>
  <c r="AF81" i="37"/>
  <c r="AE81" i="37"/>
  <c r="AD81" i="37"/>
  <c r="AC81" i="37"/>
  <c r="AG80" i="37"/>
  <c r="AF80" i="37"/>
  <c r="AE80" i="37"/>
  <c r="AD80" i="37"/>
  <c r="AC80" i="37"/>
  <c r="AG79" i="37"/>
  <c r="AF79" i="37"/>
  <c r="AE79" i="37"/>
  <c r="AD79" i="37"/>
  <c r="AC79" i="37"/>
  <c r="AG78" i="37"/>
  <c r="AF78" i="37"/>
  <c r="AE78" i="37"/>
  <c r="AD78" i="37"/>
  <c r="AC78" i="37"/>
  <c r="AG77" i="37"/>
  <c r="AF77" i="37"/>
  <c r="AE77" i="37"/>
  <c r="AD77" i="37"/>
  <c r="AC77" i="37"/>
  <c r="AG76" i="37"/>
  <c r="AF76" i="37"/>
  <c r="AE76" i="37"/>
  <c r="AD76" i="37"/>
  <c r="AC76" i="37"/>
  <c r="AG75" i="37"/>
  <c r="AF75" i="37"/>
  <c r="AE75" i="37"/>
  <c r="AD75" i="37"/>
  <c r="AC75" i="37"/>
  <c r="AG74" i="37"/>
  <c r="AF74" i="37"/>
  <c r="AE74" i="37"/>
  <c r="AD74" i="37"/>
  <c r="AC74" i="37"/>
  <c r="AG73" i="37"/>
  <c r="AF73" i="37"/>
  <c r="AE73" i="37"/>
  <c r="AD73" i="37"/>
  <c r="AC73" i="37"/>
  <c r="AG72" i="37"/>
  <c r="AF72" i="37"/>
  <c r="AE72" i="37"/>
  <c r="AD72" i="37"/>
  <c r="AC72" i="37"/>
  <c r="AG71" i="37"/>
  <c r="AD71" i="37"/>
  <c r="AH70" i="37"/>
  <c r="AO70" i="37" s="1"/>
  <c r="AG70" i="37"/>
  <c r="AN70" i="37" s="1"/>
  <c r="AF70" i="37"/>
  <c r="AM70" i="37" s="1"/>
  <c r="AE70" i="37"/>
  <c r="AL70" i="37" s="1"/>
  <c r="AD70" i="37"/>
  <c r="AK70" i="37" s="1"/>
  <c r="AC70" i="37"/>
  <c r="AJ70" i="37" s="1"/>
  <c r="AG69" i="37"/>
  <c r="AF69" i="37"/>
  <c r="AE69" i="37"/>
  <c r="AD69" i="37"/>
  <c r="AC69" i="37"/>
  <c r="AG68" i="37"/>
  <c r="AF68" i="37"/>
  <c r="AE68" i="37"/>
  <c r="AD68" i="37"/>
  <c r="AC68" i="37"/>
  <c r="AG67" i="37"/>
  <c r="AF67" i="37"/>
  <c r="AE67" i="37"/>
  <c r="AD67" i="37"/>
  <c r="AC67" i="37"/>
  <c r="AH66" i="37"/>
  <c r="AG66" i="37"/>
  <c r="AF66" i="37"/>
  <c r="AE66" i="37"/>
  <c r="AD66" i="37"/>
  <c r="AC66" i="37"/>
  <c r="AH65" i="37"/>
  <c r="AG65" i="37"/>
  <c r="AF65" i="37"/>
  <c r="AE65" i="37"/>
  <c r="AD65" i="37"/>
  <c r="AC65" i="37"/>
  <c r="AH64" i="37"/>
  <c r="AG64" i="37"/>
  <c r="AN64" i="37" s="1"/>
  <c r="AF64" i="37"/>
  <c r="AM64" i="37" s="1"/>
  <c r="AE64" i="37"/>
  <c r="AL64" i="37" s="1"/>
  <c r="AD64" i="37"/>
  <c r="AK64" i="37" s="1"/>
  <c r="AG63" i="37"/>
  <c r="AF63" i="37"/>
  <c r="AE63" i="37"/>
  <c r="AD63" i="37"/>
  <c r="AC63" i="37"/>
  <c r="AG62" i="37"/>
  <c r="AF62" i="37"/>
  <c r="AE62" i="37"/>
  <c r="AD62" i="37"/>
  <c r="AC62" i="37"/>
  <c r="AG61" i="37"/>
  <c r="AF61" i="37"/>
  <c r="AE61" i="37"/>
  <c r="AD61" i="37"/>
  <c r="AC61" i="37"/>
  <c r="AG60" i="37"/>
  <c r="AF60" i="37"/>
  <c r="AE60" i="37"/>
  <c r="AD60" i="37"/>
  <c r="AC60" i="37"/>
  <c r="AG59" i="37"/>
  <c r="AF59" i="37"/>
  <c r="AE59" i="37"/>
  <c r="AD59" i="37"/>
  <c r="AC59" i="37"/>
  <c r="AG58" i="37"/>
  <c r="AF58" i="37"/>
  <c r="AE58" i="37"/>
  <c r="AD58" i="37"/>
  <c r="AC58" i="37"/>
  <c r="AG57" i="37"/>
  <c r="AF57" i="37"/>
  <c r="AE57" i="37"/>
  <c r="AD57" i="37"/>
  <c r="AC57" i="37"/>
  <c r="AG56" i="37"/>
  <c r="AF56" i="37"/>
  <c r="AE56" i="37"/>
  <c r="AD56" i="37"/>
  <c r="AC56" i="37"/>
  <c r="AG55" i="37"/>
  <c r="AF55" i="37"/>
  <c r="AE55" i="37"/>
  <c r="AD55" i="37"/>
  <c r="AC55" i="37"/>
  <c r="AG54" i="37"/>
  <c r="AF54" i="37"/>
  <c r="AE54" i="37"/>
  <c r="AD54" i="37"/>
  <c r="AC54" i="37"/>
  <c r="AG53" i="37"/>
  <c r="AF53" i="37"/>
  <c r="AE53" i="37"/>
  <c r="AD53" i="37"/>
  <c r="AC53" i="37"/>
  <c r="AG52" i="37"/>
  <c r="AF52" i="37"/>
  <c r="AE52" i="37"/>
  <c r="AD52" i="37"/>
  <c r="AC52" i="37"/>
  <c r="AG51" i="37"/>
  <c r="AF51" i="37"/>
  <c r="AE51" i="37"/>
  <c r="AD51" i="37"/>
  <c r="AC51" i="37"/>
  <c r="AG50" i="37"/>
  <c r="AF50" i="37"/>
  <c r="AE50" i="37"/>
  <c r="AD50" i="37"/>
  <c r="AC50" i="37"/>
  <c r="AG49" i="37"/>
  <c r="AF49" i="37"/>
  <c r="AE49" i="37"/>
  <c r="AD49" i="37"/>
  <c r="AC49" i="37"/>
  <c r="AG48" i="37"/>
  <c r="AF48" i="37"/>
  <c r="AE48" i="37"/>
  <c r="AD48" i="37"/>
  <c r="AC48" i="37"/>
  <c r="AG47" i="37"/>
  <c r="AF47" i="37"/>
  <c r="AE47" i="37"/>
  <c r="AD47" i="37"/>
  <c r="AC47" i="37"/>
  <c r="AG46" i="37"/>
  <c r="AF46" i="37"/>
  <c r="AE46" i="37"/>
  <c r="AD46" i="37"/>
  <c r="AC46" i="37"/>
  <c r="AG45" i="37"/>
  <c r="AF45" i="37"/>
  <c r="AE45" i="37"/>
  <c r="AD45" i="37"/>
  <c r="AC45" i="37"/>
  <c r="AG44" i="37"/>
  <c r="AF44" i="37"/>
  <c r="AE44" i="37"/>
  <c r="AD44" i="37"/>
  <c r="AC44" i="37"/>
  <c r="AG43" i="37"/>
  <c r="AF43" i="37"/>
  <c r="AE43" i="37"/>
  <c r="AD43" i="37"/>
  <c r="AC43" i="37"/>
  <c r="AG42" i="37"/>
  <c r="AF42" i="37"/>
  <c r="AE42" i="37"/>
  <c r="AD42" i="37"/>
  <c r="AC42" i="37"/>
  <c r="AG41" i="37"/>
  <c r="AF41" i="37"/>
  <c r="AE41" i="37"/>
  <c r="AD41" i="37"/>
  <c r="AC41" i="37"/>
  <c r="AG40" i="37"/>
  <c r="AF40" i="37"/>
  <c r="AE40" i="37"/>
  <c r="AD40" i="37"/>
  <c r="AC40" i="37"/>
  <c r="AG39" i="37"/>
  <c r="AF39" i="37"/>
  <c r="AE39" i="37"/>
  <c r="AD39" i="37"/>
  <c r="AC39" i="37"/>
  <c r="AG38" i="37"/>
  <c r="AF38" i="37"/>
  <c r="AE38" i="37"/>
  <c r="AD38" i="37"/>
  <c r="AC38" i="37"/>
  <c r="AG37" i="37"/>
  <c r="AF37" i="37"/>
  <c r="AE37" i="37"/>
  <c r="AD37" i="37"/>
  <c r="AC37" i="37"/>
  <c r="AG35" i="37"/>
  <c r="AF35" i="37"/>
  <c r="AE35" i="37"/>
  <c r="AD35" i="37"/>
  <c r="AC35" i="37"/>
  <c r="AG34" i="37"/>
  <c r="AF34" i="37"/>
  <c r="AE34" i="37"/>
  <c r="AD34" i="37"/>
  <c r="AC34" i="37"/>
  <c r="AG33" i="37"/>
  <c r="AF33" i="37"/>
  <c r="AE33" i="37"/>
  <c r="AD33" i="37"/>
  <c r="AC33" i="37"/>
  <c r="AG32" i="37"/>
  <c r="AF32" i="37"/>
  <c r="AE32" i="37"/>
  <c r="AD32" i="37"/>
  <c r="AC32" i="37"/>
  <c r="AG31" i="37"/>
  <c r="AF31" i="37"/>
  <c r="AE31" i="37"/>
  <c r="AD31" i="37"/>
  <c r="AC31" i="37"/>
  <c r="AG30" i="37"/>
  <c r="AF30" i="37"/>
  <c r="AE30" i="37"/>
  <c r="AD30" i="37"/>
  <c r="AC30" i="37"/>
  <c r="AG29" i="37"/>
  <c r="AF29" i="37"/>
  <c r="AE29" i="37"/>
  <c r="AD29" i="37"/>
  <c r="AC29" i="37"/>
  <c r="AG28" i="37"/>
  <c r="AF28" i="37"/>
  <c r="AE28" i="37"/>
  <c r="AD28" i="37"/>
  <c r="AC28" i="37"/>
  <c r="AG27" i="37"/>
  <c r="AF27" i="37"/>
  <c r="AE27" i="37"/>
  <c r="AD27" i="37"/>
  <c r="AC27" i="37"/>
  <c r="AG26" i="37"/>
  <c r="AF26" i="37"/>
  <c r="AE26" i="37"/>
  <c r="AD26" i="37"/>
  <c r="AC26" i="37"/>
  <c r="AG25" i="37"/>
  <c r="AF25" i="37"/>
  <c r="AE25" i="37"/>
  <c r="AD25" i="37"/>
  <c r="AC25" i="37"/>
  <c r="AG24" i="37"/>
  <c r="AF24" i="37"/>
  <c r="AE24" i="37"/>
  <c r="AD24" i="37"/>
  <c r="AC24" i="37"/>
  <c r="AG23" i="37"/>
  <c r="AF23" i="37"/>
  <c r="AE23" i="37"/>
  <c r="AD23" i="37"/>
  <c r="AC23" i="37"/>
  <c r="AG22" i="37"/>
  <c r="AF22" i="37"/>
  <c r="AE22" i="37"/>
  <c r="AD22" i="37"/>
  <c r="AC22" i="37"/>
  <c r="AG21" i="37"/>
  <c r="AF21" i="37"/>
  <c r="AE21" i="37"/>
  <c r="AD21" i="37"/>
  <c r="AC21" i="37"/>
  <c r="AG20" i="37"/>
  <c r="AF20" i="37"/>
  <c r="AE20" i="37"/>
  <c r="AD20" i="37"/>
  <c r="AC20" i="37"/>
  <c r="AG19" i="37"/>
  <c r="AF19" i="37"/>
  <c r="AE19" i="37"/>
  <c r="AD19" i="37"/>
  <c r="AC19" i="37"/>
  <c r="AG18" i="37"/>
  <c r="AF18" i="37"/>
  <c r="AE18" i="37"/>
  <c r="AD18" i="37"/>
  <c r="AC18" i="37"/>
  <c r="AG17" i="37"/>
  <c r="AF17" i="37"/>
  <c r="AE17" i="37"/>
  <c r="AD17" i="37"/>
  <c r="AC17" i="37"/>
  <c r="AG16" i="37"/>
  <c r="AF16" i="37"/>
  <c r="AE16" i="37"/>
  <c r="AD16" i="37"/>
  <c r="AC16" i="37"/>
  <c r="G293" i="37"/>
  <c r="AK293" i="37" s="1"/>
  <c r="I293" i="37"/>
  <c r="AM293" i="37" s="1"/>
  <c r="AH292" i="37"/>
  <c r="AH279" i="37"/>
  <c r="AH278" i="37"/>
  <c r="AH275" i="37"/>
  <c r="AH255" i="37"/>
  <c r="AH254" i="37"/>
  <c r="AH249" i="37"/>
  <c r="AH248" i="37"/>
  <c r="AH247" i="37"/>
  <c r="AH245" i="37"/>
  <c r="AH242" i="37"/>
  <c r="AH241" i="37"/>
  <c r="AH238" i="37"/>
  <c r="AH229" i="37"/>
  <c r="AH226" i="37"/>
  <c r="AH225" i="37"/>
  <c r="AH222" i="37"/>
  <c r="AH221" i="37"/>
  <c r="AH220" i="37"/>
  <c r="AH219" i="37"/>
  <c r="AH202" i="37"/>
  <c r="AH201" i="37"/>
  <c r="AH200" i="37"/>
  <c r="AH194" i="37"/>
  <c r="AH193" i="37"/>
  <c r="AH150" i="37"/>
  <c r="AH145" i="37"/>
  <c r="AH144" i="37"/>
  <c r="AH142" i="37"/>
  <c r="AH133" i="37"/>
  <c r="AH132" i="37"/>
  <c r="AH130" i="37"/>
  <c r="AH127" i="37"/>
  <c r="AH118" i="37"/>
  <c r="AH116" i="37"/>
  <c r="AH111" i="37"/>
  <c r="AH109" i="37"/>
  <c r="AH105" i="37"/>
  <c r="AH103" i="37"/>
  <c r="AH99" i="37"/>
  <c r="AH93" i="37"/>
  <c r="AH92" i="37"/>
  <c r="AH87" i="37"/>
  <c r="AH85" i="37"/>
  <c r="AH83" i="37"/>
  <c r="AH81" i="37"/>
  <c r="AH79" i="37"/>
  <c r="AH77" i="37"/>
  <c r="AH76" i="37"/>
  <c r="AH75" i="37"/>
  <c r="AH67" i="37"/>
  <c r="AH63" i="37"/>
  <c r="AH61" i="37"/>
  <c r="AH58" i="37"/>
  <c r="AH57" i="37"/>
  <c r="AH56" i="37"/>
  <c r="AH55" i="37"/>
  <c r="AH54" i="37"/>
  <c r="AH53" i="37"/>
  <c r="AH52" i="37"/>
  <c r="AH51" i="37"/>
  <c r="AH48" i="37"/>
  <c r="AH44" i="37"/>
  <c r="AH43" i="37"/>
  <c r="AH42" i="37"/>
  <c r="AH39" i="37"/>
  <c r="AH37" i="37"/>
  <c r="AH34" i="37"/>
  <c r="AH32" i="37"/>
  <c r="AH31" i="37"/>
  <c r="AH30" i="37"/>
  <c r="AH28" i="37"/>
  <c r="AH23" i="37"/>
  <c r="AH21" i="37"/>
  <c r="AH19" i="37"/>
  <c r="AH16" i="37"/>
  <c r="J322" i="37"/>
  <c r="AN322" i="37" s="1"/>
  <c r="I322" i="37"/>
  <c r="AM322" i="37" s="1"/>
  <c r="G322" i="37"/>
  <c r="AK322" i="37" s="1"/>
  <c r="F322" i="37"/>
  <c r="AJ322" i="37" s="1"/>
  <c r="J317" i="37"/>
  <c r="AN317" i="37" s="1"/>
  <c r="I317" i="37"/>
  <c r="AM317" i="37" s="1"/>
  <c r="G317" i="37"/>
  <c r="AK317" i="37" s="1"/>
  <c r="F317" i="37"/>
  <c r="AJ317" i="37" s="1"/>
  <c r="J312" i="37"/>
  <c r="AN312" i="37" s="1"/>
  <c r="I312" i="37"/>
  <c r="AM312" i="37" s="1"/>
  <c r="G312" i="37"/>
  <c r="AK312" i="37" s="1"/>
  <c r="F312" i="37"/>
  <c r="AJ312" i="37" s="1"/>
  <c r="J309" i="37"/>
  <c r="AN309" i="37" s="1"/>
  <c r="I309" i="37"/>
  <c r="AM309" i="37" s="1"/>
  <c r="G309" i="37"/>
  <c r="AK309" i="37" s="1"/>
  <c r="F309" i="37"/>
  <c r="AJ309" i="37" s="1"/>
  <c r="J307" i="37"/>
  <c r="AN307" i="37" s="1"/>
  <c r="I307" i="37"/>
  <c r="AM307" i="37" s="1"/>
  <c r="G307" i="37"/>
  <c r="AK307" i="37" s="1"/>
  <c r="F307" i="37"/>
  <c r="AJ307" i="37" s="1"/>
  <c r="J305" i="37"/>
  <c r="AN305" i="37" s="1"/>
  <c r="I305" i="37"/>
  <c r="AM305" i="37" s="1"/>
  <c r="G305" i="37"/>
  <c r="AK305" i="37" s="1"/>
  <c r="F305" i="37"/>
  <c r="AJ305" i="37" s="1"/>
  <c r="J303" i="37"/>
  <c r="AN303" i="37" s="1"/>
  <c r="I303" i="37"/>
  <c r="AM303" i="37" s="1"/>
  <c r="G303" i="37"/>
  <c r="AK303" i="37" s="1"/>
  <c r="F303" i="37"/>
  <c r="AJ303" i="37" s="1"/>
  <c r="J301" i="37"/>
  <c r="AN301" i="37" s="1"/>
  <c r="I301" i="37"/>
  <c r="AM301" i="37" s="1"/>
  <c r="G301" i="37"/>
  <c r="AK301" i="37" s="1"/>
  <c r="F301" i="37"/>
  <c r="AJ301" i="37" s="1"/>
  <c r="J300" i="37"/>
  <c r="I300" i="37"/>
  <c r="G300" i="37"/>
  <c r="J295" i="37"/>
  <c r="AN295" i="37" s="1"/>
  <c r="I295" i="37"/>
  <c r="AM295" i="37" s="1"/>
  <c r="G295" i="37"/>
  <c r="AK295" i="37" s="1"/>
  <c r="F295" i="37"/>
  <c r="AJ295" i="37" s="1"/>
  <c r="J294" i="37"/>
  <c r="AN294" i="37" s="1"/>
  <c r="I294" i="37"/>
  <c r="AM294" i="37" s="1"/>
  <c r="G294" i="37"/>
  <c r="AK294" i="37" s="1"/>
  <c r="F294" i="37"/>
  <c r="AJ294" i="37" s="1"/>
  <c r="J293" i="37"/>
  <c r="AN293" i="37" s="1"/>
  <c r="F293" i="37"/>
  <c r="AJ293" i="37" s="1"/>
  <c r="J292" i="37"/>
  <c r="AN292" i="37" s="1"/>
  <c r="I292" i="37"/>
  <c r="AM292" i="37" s="1"/>
  <c r="G292" i="37"/>
  <c r="AK292" i="37" s="1"/>
  <c r="F292" i="37"/>
  <c r="AJ292" i="37" s="1"/>
  <c r="J291" i="37"/>
  <c r="AN291" i="37" s="1"/>
  <c r="I291" i="37"/>
  <c r="AM291" i="37" s="1"/>
  <c r="G291" i="37"/>
  <c r="AK291" i="37" s="1"/>
  <c r="F291" i="37"/>
  <c r="AJ291" i="37" s="1"/>
  <c r="J288" i="37"/>
  <c r="AN288" i="37" s="1"/>
  <c r="I288" i="37"/>
  <c r="AM288" i="37" s="1"/>
  <c r="G288" i="37"/>
  <c r="AK288" i="37" s="1"/>
  <c r="F288" i="37"/>
  <c r="AJ288" i="37" s="1"/>
  <c r="J286" i="37"/>
  <c r="AN286" i="37" s="1"/>
  <c r="I286" i="37"/>
  <c r="AM286" i="37" s="1"/>
  <c r="G286" i="37"/>
  <c r="AK286" i="37" s="1"/>
  <c r="F286" i="37"/>
  <c r="AJ286" i="37" s="1"/>
  <c r="J284" i="37"/>
  <c r="AN284" i="37" s="1"/>
  <c r="I284" i="37"/>
  <c r="AM284" i="37" s="1"/>
  <c r="G284" i="37"/>
  <c r="AK284" i="37" s="1"/>
  <c r="F284" i="37"/>
  <c r="AJ284" i="37" s="1"/>
  <c r="J281" i="37"/>
  <c r="AN281" i="37" s="1"/>
  <c r="I281" i="37"/>
  <c r="AM281" i="37" s="1"/>
  <c r="G281" i="37"/>
  <c r="AK281" i="37" s="1"/>
  <c r="F281" i="37"/>
  <c r="AJ281" i="37" s="1"/>
  <c r="J279" i="37"/>
  <c r="AN279" i="37" s="1"/>
  <c r="I279" i="37"/>
  <c r="AM279" i="37" s="1"/>
  <c r="G279" i="37"/>
  <c r="AK279" i="37" s="1"/>
  <c r="F279" i="37"/>
  <c r="AJ279" i="37" s="1"/>
  <c r="J278" i="37"/>
  <c r="AN278" i="37" s="1"/>
  <c r="I278" i="37"/>
  <c r="AM278" i="37" s="1"/>
  <c r="G278" i="37"/>
  <c r="AK278" i="37" s="1"/>
  <c r="F278" i="37"/>
  <c r="AJ278" i="37" s="1"/>
  <c r="J277" i="37"/>
  <c r="AN277" i="37" s="1"/>
  <c r="I277" i="37"/>
  <c r="AM277" i="37" s="1"/>
  <c r="G277" i="37"/>
  <c r="AK277" i="37" s="1"/>
  <c r="F277" i="37"/>
  <c r="AJ277" i="37" s="1"/>
  <c r="J275" i="37"/>
  <c r="AN275" i="37" s="1"/>
  <c r="I275" i="37"/>
  <c r="AM275" i="37" s="1"/>
  <c r="G275" i="37"/>
  <c r="AK275" i="37" s="1"/>
  <c r="F275" i="37"/>
  <c r="AJ275" i="37" s="1"/>
  <c r="J273" i="37"/>
  <c r="AN273" i="37" s="1"/>
  <c r="I273" i="37"/>
  <c r="AM273" i="37" s="1"/>
  <c r="G273" i="37"/>
  <c r="AK273" i="37" s="1"/>
  <c r="F273" i="37"/>
  <c r="AJ273" i="37" s="1"/>
  <c r="J268" i="37"/>
  <c r="AN268" i="37" s="1"/>
  <c r="I268" i="37"/>
  <c r="AM268" i="37" s="1"/>
  <c r="G268" i="37"/>
  <c r="AK268" i="37" s="1"/>
  <c r="F268" i="37"/>
  <c r="AJ268" i="37" s="1"/>
  <c r="J265" i="37"/>
  <c r="AN265" i="37" s="1"/>
  <c r="I265" i="37"/>
  <c r="AM265" i="37" s="1"/>
  <c r="G265" i="37"/>
  <c r="AK265" i="37" s="1"/>
  <c r="F265" i="37"/>
  <c r="AJ265" i="37" s="1"/>
  <c r="J260" i="37"/>
  <c r="AN260" i="37" s="1"/>
  <c r="I260" i="37"/>
  <c r="AM260" i="37" s="1"/>
  <c r="G260" i="37"/>
  <c r="AK260" i="37" s="1"/>
  <c r="F260" i="37"/>
  <c r="AJ260" i="37" s="1"/>
  <c r="J258" i="37"/>
  <c r="AN258" i="37" s="1"/>
  <c r="I258" i="37"/>
  <c r="AM258" i="37" s="1"/>
  <c r="G258" i="37"/>
  <c r="AK258" i="37" s="1"/>
  <c r="F258" i="37"/>
  <c r="AJ258" i="37" s="1"/>
  <c r="J255" i="37"/>
  <c r="AN255" i="37" s="1"/>
  <c r="I255" i="37"/>
  <c r="AM255" i="37" s="1"/>
  <c r="G255" i="37"/>
  <c r="AK255" i="37" s="1"/>
  <c r="F255" i="37"/>
  <c r="AJ255" i="37" s="1"/>
  <c r="J254" i="37"/>
  <c r="AN254" i="37" s="1"/>
  <c r="I254" i="37"/>
  <c r="AM254" i="37" s="1"/>
  <c r="G254" i="37"/>
  <c r="AK254" i="37" s="1"/>
  <c r="F254" i="37"/>
  <c r="AJ254" i="37" s="1"/>
  <c r="J252" i="37"/>
  <c r="AN252" i="37" s="1"/>
  <c r="I252" i="37"/>
  <c r="AM252" i="37" s="1"/>
  <c r="G252" i="37"/>
  <c r="AK252" i="37" s="1"/>
  <c r="F252" i="37"/>
  <c r="AJ252" i="37" s="1"/>
  <c r="J249" i="37"/>
  <c r="AN249" i="37" s="1"/>
  <c r="I249" i="37"/>
  <c r="AM249" i="37" s="1"/>
  <c r="G249" i="37"/>
  <c r="AK249" i="37" s="1"/>
  <c r="F249" i="37"/>
  <c r="AJ249" i="37" s="1"/>
  <c r="J248" i="37"/>
  <c r="AN248" i="37" s="1"/>
  <c r="I248" i="37"/>
  <c r="AM248" i="37" s="1"/>
  <c r="G248" i="37"/>
  <c r="AK248" i="37" s="1"/>
  <c r="F248" i="37"/>
  <c r="AJ248" i="37" s="1"/>
  <c r="J247" i="37"/>
  <c r="AN247" i="37" s="1"/>
  <c r="I247" i="37"/>
  <c r="AM247" i="37" s="1"/>
  <c r="G247" i="37"/>
  <c r="AK247" i="37" s="1"/>
  <c r="F247" i="37"/>
  <c r="AJ247" i="37" s="1"/>
  <c r="J245" i="37"/>
  <c r="AN245" i="37" s="1"/>
  <c r="I245" i="37"/>
  <c r="AM245" i="37" s="1"/>
  <c r="G245" i="37"/>
  <c r="AK245" i="37" s="1"/>
  <c r="F245" i="37"/>
  <c r="AJ245" i="37" s="1"/>
  <c r="J244" i="37"/>
  <c r="AN244" i="37" s="1"/>
  <c r="I244" i="37"/>
  <c r="AM244" i="37" s="1"/>
  <c r="G244" i="37"/>
  <c r="AK244" i="37" s="1"/>
  <c r="F244" i="37"/>
  <c r="AJ244" i="37" s="1"/>
  <c r="J242" i="37"/>
  <c r="AN242" i="37" s="1"/>
  <c r="I242" i="37"/>
  <c r="AM242" i="37" s="1"/>
  <c r="G242" i="37"/>
  <c r="AK242" i="37" s="1"/>
  <c r="F242" i="37"/>
  <c r="AJ242" i="37" s="1"/>
  <c r="J241" i="37"/>
  <c r="AN241" i="37" s="1"/>
  <c r="I241" i="37"/>
  <c r="AM241" i="37" s="1"/>
  <c r="G241" i="37"/>
  <c r="AK241" i="37" s="1"/>
  <c r="F241" i="37"/>
  <c r="AJ241" i="37" s="1"/>
  <c r="J240" i="37"/>
  <c r="AN240" i="37" s="1"/>
  <c r="I240" i="37"/>
  <c r="AM240" i="37" s="1"/>
  <c r="G240" i="37"/>
  <c r="AK240" i="37" s="1"/>
  <c r="F240" i="37"/>
  <c r="AJ240" i="37" s="1"/>
  <c r="J238" i="37"/>
  <c r="AN238" i="37" s="1"/>
  <c r="I238" i="37"/>
  <c r="AM238" i="37" s="1"/>
  <c r="G238" i="37"/>
  <c r="AK238" i="37" s="1"/>
  <c r="F238" i="37"/>
  <c r="AJ238" i="37" s="1"/>
  <c r="J237" i="37"/>
  <c r="AN237" i="37" s="1"/>
  <c r="I237" i="37"/>
  <c r="AM237" i="37" s="1"/>
  <c r="G237" i="37"/>
  <c r="AK237" i="37" s="1"/>
  <c r="F237" i="37"/>
  <c r="AJ237" i="37" s="1"/>
  <c r="J235" i="37"/>
  <c r="AN235" i="37" s="1"/>
  <c r="I235" i="37"/>
  <c r="AM235" i="37" s="1"/>
  <c r="G235" i="37"/>
  <c r="AK235" i="37" s="1"/>
  <c r="F235" i="37"/>
  <c r="AJ235" i="37" s="1"/>
  <c r="J232" i="37"/>
  <c r="AN232" i="37" s="1"/>
  <c r="I232" i="37"/>
  <c r="AM232" i="37" s="1"/>
  <c r="G232" i="37"/>
  <c r="AK232" i="37" s="1"/>
  <c r="F232" i="37"/>
  <c r="AJ232" i="37" s="1"/>
  <c r="J229" i="37"/>
  <c r="AN229" i="37" s="1"/>
  <c r="I229" i="37"/>
  <c r="AM229" i="37" s="1"/>
  <c r="G229" i="37"/>
  <c r="AK229" i="37" s="1"/>
  <c r="F229" i="37"/>
  <c r="AJ229" i="37" s="1"/>
  <c r="J228" i="37"/>
  <c r="AN228" i="37" s="1"/>
  <c r="I228" i="37"/>
  <c r="AM228" i="37" s="1"/>
  <c r="G228" i="37"/>
  <c r="AK228" i="37" s="1"/>
  <c r="F228" i="37"/>
  <c r="AJ228" i="37" s="1"/>
  <c r="J226" i="37"/>
  <c r="AN226" i="37" s="1"/>
  <c r="I226" i="37"/>
  <c r="AM226" i="37" s="1"/>
  <c r="G226" i="37"/>
  <c r="AK226" i="37" s="1"/>
  <c r="F226" i="37"/>
  <c r="AJ226" i="37" s="1"/>
  <c r="J225" i="37"/>
  <c r="AN225" i="37" s="1"/>
  <c r="I225" i="37"/>
  <c r="AM225" i="37" s="1"/>
  <c r="G225" i="37"/>
  <c r="AK225" i="37" s="1"/>
  <c r="F225" i="37"/>
  <c r="AJ225" i="37" s="1"/>
  <c r="J224" i="37"/>
  <c r="AN224" i="37" s="1"/>
  <c r="I224" i="37"/>
  <c r="AM224" i="37" s="1"/>
  <c r="G224" i="37"/>
  <c r="AK224" i="37" s="1"/>
  <c r="F224" i="37"/>
  <c r="AJ224" i="37" s="1"/>
  <c r="J222" i="37"/>
  <c r="AN222" i="37" s="1"/>
  <c r="I222" i="37"/>
  <c r="AM222" i="37" s="1"/>
  <c r="G222" i="37"/>
  <c r="AK222" i="37" s="1"/>
  <c r="F222" i="37"/>
  <c r="AJ222" i="37" s="1"/>
  <c r="J221" i="37"/>
  <c r="AN221" i="37" s="1"/>
  <c r="I221" i="37"/>
  <c r="AM221" i="37" s="1"/>
  <c r="G221" i="37"/>
  <c r="AK221" i="37" s="1"/>
  <c r="F221" i="37"/>
  <c r="AJ221" i="37" s="1"/>
  <c r="J220" i="37"/>
  <c r="AN220" i="37" s="1"/>
  <c r="I220" i="37"/>
  <c r="AM220" i="37" s="1"/>
  <c r="G220" i="37"/>
  <c r="AK220" i="37" s="1"/>
  <c r="F220" i="37"/>
  <c r="AJ220" i="37" s="1"/>
  <c r="J219" i="37"/>
  <c r="AN219" i="37" s="1"/>
  <c r="I219" i="37"/>
  <c r="AM219" i="37" s="1"/>
  <c r="G219" i="37"/>
  <c r="AK219" i="37" s="1"/>
  <c r="F219" i="37"/>
  <c r="AJ219" i="37" s="1"/>
  <c r="J217" i="37"/>
  <c r="AN217" i="37" s="1"/>
  <c r="I217" i="37"/>
  <c r="AM217" i="37" s="1"/>
  <c r="G217" i="37"/>
  <c r="AK217" i="37" s="1"/>
  <c r="F217" i="37"/>
  <c r="AJ217" i="37" s="1"/>
  <c r="J215" i="37"/>
  <c r="AN215" i="37" s="1"/>
  <c r="I215" i="37"/>
  <c r="AM215" i="37" s="1"/>
  <c r="G215" i="37"/>
  <c r="AK215" i="37" s="1"/>
  <c r="F215" i="37"/>
  <c r="AJ215" i="37" s="1"/>
  <c r="J213" i="37"/>
  <c r="AN213" i="37" s="1"/>
  <c r="I213" i="37"/>
  <c r="AM213" i="37" s="1"/>
  <c r="G213" i="37"/>
  <c r="AK213" i="37" s="1"/>
  <c r="F213" i="37"/>
  <c r="AJ213" i="37" s="1"/>
  <c r="J211" i="37"/>
  <c r="AN211" i="37" s="1"/>
  <c r="I211" i="37"/>
  <c r="AM211" i="37" s="1"/>
  <c r="G211" i="37"/>
  <c r="AK211" i="37" s="1"/>
  <c r="F211" i="37"/>
  <c r="AJ211" i="37" s="1"/>
  <c r="J209" i="37"/>
  <c r="AN209" i="37" s="1"/>
  <c r="I209" i="37"/>
  <c r="AM209" i="37" s="1"/>
  <c r="G209" i="37"/>
  <c r="AK209" i="37" s="1"/>
  <c r="F209" i="37"/>
  <c r="AJ209" i="37" s="1"/>
  <c r="J206" i="37"/>
  <c r="AN206" i="37" s="1"/>
  <c r="I206" i="37"/>
  <c r="AM206" i="37" s="1"/>
  <c r="G206" i="37"/>
  <c r="AK206" i="37" s="1"/>
  <c r="F206" i="37"/>
  <c r="AJ206" i="37" s="1"/>
  <c r="J204" i="37"/>
  <c r="AN204" i="37" s="1"/>
  <c r="I204" i="37"/>
  <c r="AM204" i="37" s="1"/>
  <c r="G204" i="37"/>
  <c r="AK204" i="37" s="1"/>
  <c r="F204" i="37"/>
  <c r="AJ204" i="37" s="1"/>
  <c r="J202" i="37"/>
  <c r="AN202" i="37" s="1"/>
  <c r="I202" i="37"/>
  <c r="AM202" i="37" s="1"/>
  <c r="G202" i="37"/>
  <c r="AK202" i="37" s="1"/>
  <c r="F202" i="37"/>
  <c r="AJ202" i="37" s="1"/>
  <c r="J200" i="37"/>
  <c r="AN200" i="37" s="1"/>
  <c r="I200" i="37"/>
  <c r="AM200" i="37" s="1"/>
  <c r="G200" i="37"/>
  <c r="AK200" i="37" s="1"/>
  <c r="F200" i="37"/>
  <c r="AJ200" i="37" s="1"/>
  <c r="J199" i="37"/>
  <c r="AN199" i="37" s="1"/>
  <c r="I199" i="37"/>
  <c r="AM199" i="37" s="1"/>
  <c r="G199" i="37"/>
  <c r="AK199" i="37" s="1"/>
  <c r="F199" i="37"/>
  <c r="AJ199" i="37" s="1"/>
  <c r="J196" i="37"/>
  <c r="AN196" i="37" s="1"/>
  <c r="I196" i="37"/>
  <c r="AM196" i="37" s="1"/>
  <c r="G196" i="37"/>
  <c r="AK196" i="37" s="1"/>
  <c r="F196" i="37"/>
  <c r="AJ196" i="37" s="1"/>
  <c r="J194" i="37"/>
  <c r="AN194" i="37" s="1"/>
  <c r="I194" i="37"/>
  <c r="AM194" i="37" s="1"/>
  <c r="G194" i="37"/>
  <c r="AK194" i="37" s="1"/>
  <c r="F194" i="37"/>
  <c r="AJ194" i="37" s="1"/>
  <c r="J193" i="37"/>
  <c r="AN193" i="37" s="1"/>
  <c r="I193" i="37"/>
  <c r="AM193" i="37" s="1"/>
  <c r="G193" i="37"/>
  <c r="AK193" i="37" s="1"/>
  <c r="F193" i="37"/>
  <c r="AJ193" i="37" s="1"/>
  <c r="J192" i="37"/>
  <c r="AN192" i="37" s="1"/>
  <c r="I192" i="37"/>
  <c r="AM192" i="37" s="1"/>
  <c r="G192" i="37"/>
  <c r="AK192" i="37" s="1"/>
  <c r="F192" i="37"/>
  <c r="AJ192" i="37" s="1"/>
  <c r="J190" i="37"/>
  <c r="AN190" i="37" s="1"/>
  <c r="I190" i="37"/>
  <c r="AM190" i="37" s="1"/>
  <c r="G190" i="37"/>
  <c r="AK190" i="37" s="1"/>
  <c r="F190" i="37"/>
  <c r="AJ190" i="37" s="1"/>
  <c r="J188" i="37"/>
  <c r="AN188" i="37" s="1"/>
  <c r="I188" i="37"/>
  <c r="AM188" i="37" s="1"/>
  <c r="G188" i="37"/>
  <c r="AK188" i="37" s="1"/>
  <c r="F188" i="37"/>
  <c r="AJ188" i="37" s="1"/>
  <c r="J187" i="37"/>
  <c r="AN187" i="37" s="1"/>
  <c r="I187" i="37"/>
  <c r="AM187" i="37" s="1"/>
  <c r="G187" i="37"/>
  <c r="AK187" i="37" s="1"/>
  <c r="AJ187" i="37"/>
  <c r="J185" i="37"/>
  <c r="AN185" i="37" s="1"/>
  <c r="I185" i="37"/>
  <c r="AM185" i="37" s="1"/>
  <c r="G185" i="37"/>
  <c r="AK185" i="37" s="1"/>
  <c r="F185" i="37"/>
  <c r="AJ185" i="37" s="1"/>
  <c r="J183" i="37"/>
  <c r="AN183" i="37" s="1"/>
  <c r="I183" i="37"/>
  <c r="AM183" i="37" s="1"/>
  <c r="G183" i="37"/>
  <c r="AK183" i="37" s="1"/>
  <c r="AJ183" i="37"/>
  <c r="J180" i="37"/>
  <c r="AN180" i="37" s="1"/>
  <c r="I180" i="37"/>
  <c r="AM180" i="37" s="1"/>
  <c r="G180" i="37"/>
  <c r="AK180" i="37" s="1"/>
  <c r="F180" i="37"/>
  <c r="AJ180" i="37" s="1"/>
  <c r="J178" i="37"/>
  <c r="AN178" i="37" s="1"/>
  <c r="I178" i="37"/>
  <c r="AM178" i="37" s="1"/>
  <c r="G178" i="37"/>
  <c r="AK178" i="37" s="1"/>
  <c r="F178" i="37"/>
  <c r="AJ178" i="37" s="1"/>
  <c r="J176" i="37"/>
  <c r="AN176" i="37" s="1"/>
  <c r="I176" i="37"/>
  <c r="AM176" i="37" s="1"/>
  <c r="G176" i="37"/>
  <c r="AK176" i="37" s="1"/>
  <c r="F176" i="37"/>
  <c r="AJ176" i="37" s="1"/>
  <c r="J174" i="37"/>
  <c r="AN174" i="37" s="1"/>
  <c r="I174" i="37"/>
  <c r="AM174" i="37" s="1"/>
  <c r="G174" i="37"/>
  <c r="AK174" i="37" s="1"/>
  <c r="F174" i="37"/>
  <c r="AJ174" i="37" s="1"/>
  <c r="J172" i="37"/>
  <c r="AN172" i="37" s="1"/>
  <c r="I172" i="37"/>
  <c r="AM172" i="37" s="1"/>
  <c r="G172" i="37"/>
  <c r="AK172" i="37" s="1"/>
  <c r="F172" i="37"/>
  <c r="AJ172" i="37" s="1"/>
  <c r="J169" i="37"/>
  <c r="AN169" i="37" s="1"/>
  <c r="I169" i="37"/>
  <c r="AM169" i="37" s="1"/>
  <c r="G169" i="37"/>
  <c r="AK169" i="37" s="1"/>
  <c r="F169" i="37"/>
  <c r="AJ169" i="37" s="1"/>
  <c r="J167" i="37"/>
  <c r="AN167" i="37" s="1"/>
  <c r="I167" i="37"/>
  <c r="AM167" i="37" s="1"/>
  <c r="G167" i="37"/>
  <c r="AK167" i="37" s="1"/>
  <c r="F167" i="37"/>
  <c r="AJ167" i="37" s="1"/>
  <c r="J165" i="37"/>
  <c r="AN165" i="37" s="1"/>
  <c r="I165" i="37"/>
  <c r="AM165" i="37" s="1"/>
  <c r="G165" i="37"/>
  <c r="AK165" i="37" s="1"/>
  <c r="F165" i="37"/>
  <c r="AJ165" i="37" s="1"/>
  <c r="J163" i="37"/>
  <c r="AN163" i="37" s="1"/>
  <c r="I163" i="37"/>
  <c r="AM163" i="37" s="1"/>
  <c r="G163" i="37"/>
  <c r="AK163" i="37" s="1"/>
  <c r="F163" i="37"/>
  <c r="AJ163" i="37" s="1"/>
  <c r="J161" i="37"/>
  <c r="AN161" i="37" s="1"/>
  <c r="I161" i="37"/>
  <c r="AM161" i="37" s="1"/>
  <c r="G161" i="37"/>
  <c r="AK161" i="37" s="1"/>
  <c r="F161" i="37"/>
  <c r="AJ161" i="37" s="1"/>
  <c r="J159" i="37"/>
  <c r="AN159" i="37" s="1"/>
  <c r="I159" i="37"/>
  <c r="AM159" i="37" s="1"/>
  <c r="G159" i="37"/>
  <c r="AK159" i="37" s="1"/>
  <c r="F159" i="37"/>
  <c r="AJ159" i="37" s="1"/>
  <c r="J157" i="37"/>
  <c r="AN157" i="37" s="1"/>
  <c r="I157" i="37"/>
  <c r="AM157" i="37" s="1"/>
  <c r="G157" i="37"/>
  <c r="AK157" i="37" s="1"/>
  <c r="F157" i="37"/>
  <c r="AJ157" i="37" s="1"/>
  <c r="J155" i="37"/>
  <c r="AN155" i="37" s="1"/>
  <c r="I155" i="37"/>
  <c r="AM155" i="37" s="1"/>
  <c r="G155" i="37"/>
  <c r="AK155" i="37" s="1"/>
  <c r="F155" i="37"/>
  <c r="AJ155" i="37" s="1"/>
  <c r="J150" i="37"/>
  <c r="AN150" i="37" s="1"/>
  <c r="I150" i="37"/>
  <c r="AM150" i="37" s="1"/>
  <c r="G150" i="37"/>
  <c r="AK150" i="37" s="1"/>
  <c r="F150" i="37"/>
  <c r="AJ150" i="37" s="1"/>
  <c r="J149" i="37"/>
  <c r="AN149" i="37" s="1"/>
  <c r="I149" i="37"/>
  <c r="AM149" i="37" s="1"/>
  <c r="G149" i="37"/>
  <c r="AK149" i="37" s="1"/>
  <c r="F149" i="37"/>
  <c r="AJ149" i="37" s="1"/>
  <c r="J147" i="37"/>
  <c r="AN147" i="37" s="1"/>
  <c r="I147" i="37"/>
  <c r="AM147" i="37" s="1"/>
  <c r="G147" i="37"/>
  <c r="AK147" i="37" s="1"/>
  <c r="F147" i="37"/>
  <c r="AJ147" i="37" s="1"/>
  <c r="J145" i="37"/>
  <c r="AN145" i="37" s="1"/>
  <c r="I145" i="37"/>
  <c r="AM145" i="37" s="1"/>
  <c r="G145" i="37"/>
  <c r="AK145" i="37" s="1"/>
  <c r="F145" i="37"/>
  <c r="AJ145" i="37" s="1"/>
  <c r="J143" i="37"/>
  <c r="AN143" i="37" s="1"/>
  <c r="I143" i="37"/>
  <c r="AM143" i="37" s="1"/>
  <c r="G143" i="37"/>
  <c r="AK143" i="37" s="1"/>
  <c r="F143" i="37"/>
  <c r="AJ143" i="37" s="1"/>
  <c r="J142" i="37"/>
  <c r="AN142" i="37" s="1"/>
  <c r="I142" i="37"/>
  <c r="AM142" i="37" s="1"/>
  <c r="G142" i="37"/>
  <c r="AK142" i="37" s="1"/>
  <c r="F142" i="37"/>
  <c r="AJ142" i="37" s="1"/>
  <c r="J140" i="37"/>
  <c r="AN140" i="37" s="1"/>
  <c r="I140" i="37"/>
  <c r="AM140" i="37" s="1"/>
  <c r="G140" i="37"/>
  <c r="AK140" i="37" s="1"/>
  <c r="F140" i="37"/>
  <c r="AJ140" i="37" s="1"/>
  <c r="J138" i="37"/>
  <c r="AN138" i="37" s="1"/>
  <c r="I138" i="37"/>
  <c r="AM138" i="37" s="1"/>
  <c r="G138" i="37"/>
  <c r="AK138" i="37" s="1"/>
  <c r="F138" i="37"/>
  <c r="AJ138" i="37" s="1"/>
  <c r="J135" i="37"/>
  <c r="AN135" i="37" s="1"/>
  <c r="I135" i="37"/>
  <c r="AM135" i="37" s="1"/>
  <c r="G135" i="37"/>
  <c r="AK135" i="37" s="1"/>
  <c r="F135" i="37"/>
  <c r="AJ135" i="37" s="1"/>
  <c r="J133" i="37"/>
  <c r="AN133" i="37" s="1"/>
  <c r="I133" i="37"/>
  <c r="AM133" i="37" s="1"/>
  <c r="G133" i="37"/>
  <c r="AK133" i="37" s="1"/>
  <c r="F133" i="37"/>
  <c r="AJ133" i="37" s="1"/>
  <c r="J131" i="37"/>
  <c r="AN131" i="37" s="1"/>
  <c r="I131" i="37"/>
  <c r="AM131" i="37" s="1"/>
  <c r="G131" i="37"/>
  <c r="AK131" i="37" s="1"/>
  <c r="F131" i="37"/>
  <c r="AJ131" i="37" s="1"/>
  <c r="J130" i="37"/>
  <c r="AN130" i="37" s="1"/>
  <c r="I130" i="37"/>
  <c r="AM130" i="37" s="1"/>
  <c r="G130" i="37"/>
  <c r="AK130" i="37" s="1"/>
  <c r="F130" i="37"/>
  <c r="AJ130" i="37" s="1"/>
  <c r="J127" i="37"/>
  <c r="AN127" i="37" s="1"/>
  <c r="I127" i="37"/>
  <c r="AM127" i="37" s="1"/>
  <c r="G127" i="37"/>
  <c r="AK127" i="37" s="1"/>
  <c r="F127" i="37"/>
  <c r="AJ127" i="37" s="1"/>
  <c r="J126" i="37"/>
  <c r="AN126" i="37" s="1"/>
  <c r="I126" i="37"/>
  <c r="AM126" i="37" s="1"/>
  <c r="G126" i="37"/>
  <c r="AK126" i="37" s="1"/>
  <c r="F126" i="37"/>
  <c r="AJ126" i="37" s="1"/>
  <c r="J123" i="37"/>
  <c r="AN123" i="37" s="1"/>
  <c r="I123" i="37"/>
  <c r="AM123" i="37" s="1"/>
  <c r="G123" i="37"/>
  <c r="AK123" i="37" s="1"/>
  <c r="F123" i="37"/>
  <c r="AJ123" i="37" s="1"/>
  <c r="J121" i="37"/>
  <c r="AN121" i="37" s="1"/>
  <c r="I121" i="37"/>
  <c r="AM121" i="37" s="1"/>
  <c r="G121" i="37"/>
  <c r="AK121" i="37" s="1"/>
  <c r="F121" i="37"/>
  <c r="AJ121" i="37" s="1"/>
  <c r="J119" i="37"/>
  <c r="I119" i="37"/>
  <c r="G119" i="37"/>
  <c r="F119" i="37"/>
  <c r="J117" i="37"/>
  <c r="AN117" i="37" s="1"/>
  <c r="I117" i="37"/>
  <c r="G117" i="37"/>
  <c r="F117" i="37"/>
  <c r="J114" i="37"/>
  <c r="I114" i="37"/>
  <c r="G114" i="37"/>
  <c r="F113" i="37"/>
  <c r="AJ113" i="37" s="1"/>
  <c r="J112" i="37"/>
  <c r="I112" i="37"/>
  <c r="G112" i="37"/>
  <c r="J110" i="37"/>
  <c r="I110" i="37"/>
  <c r="AM110" i="37" s="1"/>
  <c r="G110" i="37"/>
  <c r="F109" i="37"/>
  <c r="AJ109" i="37" s="1"/>
  <c r="J108" i="37"/>
  <c r="I108" i="37"/>
  <c r="G108" i="37"/>
  <c r="F107" i="37"/>
  <c r="J106" i="37"/>
  <c r="AN106" i="37" s="1"/>
  <c r="I106" i="37"/>
  <c r="AM106" i="37" s="1"/>
  <c r="G106" i="37"/>
  <c r="F105" i="37"/>
  <c r="J104" i="37"/>
  <c r="I104" i="37"/>
  <c r="G104" i="37"/>
  <c r="AK104" i="37" s="1"/>
  <c r="J100" i="37"/>
  <c r="I100" i="37"/>
  <c r="G100" i="37"/>
  <c r="F100" i="37"/>
  <c r="J95" i="37"/>
  <c r="I95" i="37"/>
  <c r="AM95" i="37" s="1"/>
  <c r="G95" i="37"/>
  <c r="F95" i="37"/>
  <c r="J93" i="37"/>
  <c r="I93" i="37"/>
  <c r="G93" i="37"/>
  <c r="AK93" i="37" s="1"/>
  <c r="F93" i="37"/>
  <c r="AJ93" i="37" s="1"/>
  <c r="J92" i="37"/>
  <c r="AN92" i="37" s="1"/>
  <c r="I92" i="37"/>
  <c r="G92" i="37"/>
  <c r="AK92" i="37" s="1"/>
  <c r="F92" i="37"/>
  <c r="AJ92" i="37" s="1"/>
  <c r="J91" i="37"/>
  <c r="I91" i="37"/>
  <c r="G91" i="37"/>
  <c r="J88" i="37"/>
  <c r="I88" i="37"/>
  <c r="G88" i="37"/>
  <c r="F88" i="37"/>
  <c r="AJ88" i="37" s="1"/>
  <c r="J86" i="37"/>
  <c r="I86" i="37"/>
  <c r="G86" i="37"/>
  <c r="AK86" i="37" s="1"/>
  <c r="F86" i="37"/>
  <c r="J84" i="37"/>
  <c r="I84" i="37"/>
  <c r="G84" i="37"/>
  <c r="F84" i="37"/>
  <c r="J82" i="37"/>
  <c r="I82" i="37"/>
  <c r="G82" i="37"/>
  <c r="F82" i="37"/>
  <c r="J80" i="37"/>
  <c r="AN80" i="37" s="1"/>
  <c r="I80" i="37"/>
  <c r="G80" i="37"/>
  <c r="F80" i="37"/>
  <c r="J78" i="37"/>
  <c r="I78" i="37"/>
  <c r="AM78" i="37" s="1"/>
  <c r="G78" i="37"/>
  <c r="F78" i="37"/>
  <c r="J76" i="37"/>
  <c r="AN76" i="37" s="1"/>
  <c r="I76" i="37"/>
  <c r="G76" i="37"/>
  <c r="AK76" i="37" s="1"/>
  <c r="F76" i="37"/>
  <c r="AJ76" i="37" s="1"/>
  <c r="J75" i="37"/>
  <c r="I75" i="37"/>
  <c r="G75" i="37"/>
  <c r="F75" i="37"/>
  <c r="J74" i="37"/>
  <c r="I74" i="37"/>
  <c r="AM74" i="37" s="1"/>
  <c r="G74" i="37"/>
  <c r="F74" i="37"/>
  <c r="J69" i="37"/>
  <c r="I69" i="37"/>
  <c r="G69" i="37"/>
  <c r="F69" i="37"/>
  <c r="J66" i="37"/>
  <c r="AN66" i="37" s="1"/>
  <c r="I66" i="37"/>
  <c r="G66" i="37"/>
  <c r="F66" i="37"/>
  <c r="F64" i="37"/>
  <c r="J63" i="37"/>
  <c r="I63" i="37"/>
  <c r="G63" i="37"/>
  <c r="F63" i="37"/>
  <c r="J62" i="37"/>
  <c r="AN62" i="37" s="1"/>
  <c r="I62" i="37"/>
  <c r="AM62" i="37" s="1"/>
  <c r="G62" i="37"/>
  <c r="F62" i="37"/>
  <c r="AJ62" i="37" s="1"/>
  <c r="J61" i="37"/>
  <c r="AN61" i="37" s="1"/>
  <c r="I61" i="37"/>
  <c r="G61" i="37"/>
  <c r="F61" i="37"/>
  <c r="J59" i="37"/>
  <c r="I59" i="37"/>
  <c r="G59" i="37"/>
  <c r="F59" i="37"/>
  <c r="J57" i="37"/>
  <c r="AN57" i="37" s="1"/>
  <c r="I57" i="37"/>
  <c r="G57" i="37"/>
  <c r="F57" i="37"/>
  <c r="AJ57" i="37" s="1"/>
  <c r="J56" i="37"/>
  <c r="AN56" i="37" s="1"/>
  <c r="I56" i="37"/>
  <c r="G56" i="37"/>
  <c r="F56" i="37"/>
  <c r="J55" i="37"/>
  <c r="I55" i="37"/>
  <c r="G55" i="37"/>
  <c r="F55" i="37"/>
  <c r="J54" i="37"/>
  <c r="I54" i="37"/>
  <c r="AM54" i="37" s="1"/>
  <c r="G54" i="37"/>
  <c r="F54" i="37"/>
  <c r="J53" i="37"/>
  <c r="I53" i="37"/>
  <c r="G53" i="37"/>
  <c r="F53" i="37"/>
  <c r="AJ53" i="37" s="1"/>
  <c r="J52" i="37"/>
  <c r="I52" i="37"/>
  <c r="G52" i="37"/>
  <c r="AK52" i="37" s="1"/>
  <c r="F52" i="37"/>
  <c r="AJ52" i="37" s="1"/>
  <c r="J51" i="37"/>
  <c r="I51" i="37"/>
  <c r="G51" i="37"/>
  <c r="F51" i="37"/>
  <c r="J49" i="37"/>
  <c r="AN49" i="37" s="1"/>
  <c r="I49" i="37"/>
  <c r="G49" i="37"/>
  <c r="F49" i="37"/>
  <c r="J47" i="37"/>
  <c r="I47" i="37"/>
  <c r="G47" i="37"/>
  <c r="F47" i="37"/>
  <c r="J44" i="37"/>
  <c r="I44" i="37"/>
  <c r="G44" i="37"/>
  <c r="F44" i="37"/>
  <c r="J43" i="37"/>
  <c r="I43" i="37"/>
  <c r="G43" i="37"/>
  <c r="F43" i="37"/>
  <c r="J42" i="37"/>
  <c r="I42" i="37"/>
  <c r="G42" i="37"/>
  <c r="F42" i="37"/>
  <c r="J41" i="37"/>
  <c r="I41" i="37"/>
  <c r="G41" i="37"/>
  <c r="AJ41" i="37"/>
  <c r="J39" i="37"/>
  <c r="I39" i="37"/>
  <c r="G39" i="37"/>
  <c r="F39" i="37"/>
  <c r="J38" i="37"/>
  <c r="I38" i="37"/>
  <c r="G38" i="37"/>
  <c r="F38" i="37"/>
  <c r="J35" i="37"/>
  <c r="I35" i="37"/>
  <c r="G35" i="37"/>
  <c r="AK35" i="37" s="1"/>
  <c r="F35" i="37"/>
  <c r="J33" i="37"/>
  <c r="I33" i="37"/>
  <c r="G33" i="37"/>
  <c r="F33" i="37"/>
  <c r="AJ33" i="37" s="1"/>
  <c r="J31" i="37"/>
  <c r="I31" i="37"/>
  <c r="G31" i="37"/>
  <c r="F31" i="37"/>
  <c r="J30" i="37"/>
  <c r="I30" i="37"/>
  <c r="AM30" i="37" s="1"/>
  <c r="G30" i="37"/>
  <c r="F30" i="37"/>
  <c r="J28" i="37"/>
  <c r="I28" i="37"/>
  <c r="G28" i="37"/>
  <c r="AK28" i="37" s="1"/>
  <c r="F28" i="37"/>
  <c r="AJ28" i="37" s="1"/>
  <c r="J27" i="37"/>
  <c r="I27" i="37"/>
  <c r="G27" i="37"/>
  <c r="F27" i="37"/>
  <c r="J24" i="37"/>
  <c r="I24" i="37"/>
  <c r="G24" i="37"/>
  <c r="F24" i="37"/>
  <c r="J22" i="37"/>
  <c r="I22" i="37"/>
  <c r="G22" i="37"/>
  <c r="F22" i="37"/>
  <c r="J20" i="37"/>
  <c r="AN20" i="37" s="1"/>
  <c r="I20" i="37"/>
  <c r="G20" i="37"/>
  <c r="F20" i="37"/>
  <c r="J17" i="37"/>
  <c r="I17" i="37"/>
  <c r="G17" i="37"/>
  <c r="F17" i="37"/>
  <c r="AM57" i="37" l="1"/>
  <c r="AK88" i="37"/>
  <c r="AN44" i="37"/>
  <c r="AK47" i="37"/>
  <c r="AK59" i="37"/>
  <c r="AK95" i="37"/>
  <c r="AN112" i="37"/>
  <c r="AK55" i="37"/>
  <c r="AN52" i="37"/>
  <c r="AK43" i="37"/>
  <c r="AM49" i="37"/>
  <c r="AM61" i="37"/>
  <c r="AK66" i="37"/>
  <c r="AN108" i="37"/>
  <c r="AG36" i="37"/>
  <c r="AM76" i="37"/>
  <c r="AK106" i="37"/>
  <c r="AM92" i="37"/>
  <c r="AM66" i="37"/>
  <c r="AK57" i="37"/>
  <c r="AN110" i="37"/>
  <c r="AN54" i="37"/>
  <c r="AJ38" i="37"/>
  <c r="AJ74" i="37"/>
  <c r="AN42" i="37"/>
  <c r="AN78" i="37"/>
  <c r="AD36" i="37"/>
  <c r="AF36" i="37"/>
  <c r="AM27" i="37"/>
  <c r="AM38" i="37"/>
  <c r="AM42" i="37"/>
  <c r="AC36" i="37"/>
  <c r="AE36" i="37"/>
  <c r="AN30" i="37"/>
  <c r="AJ63" i="37"/>
  <c r="AN69" i="37"/>
  <c r="AN88" i="37"/>
  <c r="AN119" i="37"/>
  <c r="AK42" i="37"/>
  <c r="AN63" i="37"/>
  <c r="AN91" i="37"/>
  <c r="F40" i="37"/>
  <c r="AJ40" i="37" s="1"/>
  <c r="AN28" i="37"/>
  <c r="AJ31" i="37"/>
  <c r="AK31" i="37"/>
  <c r="AK63" i="37"/>
  <c r="AK91" i="37"/>
  <c r="AJ55" i="37"/>
  <c r="AM52" i="37"/>
  <c r="AM55" i="37"/>
  <c r="AK74" i="37"/>
  <c r="AK38" i="37"/>
  <c r="AN38" i="37"/>
  <c r="AN47" i="37"/>
  <c r="AN59" i="37"/>
  <c r="AM31" i="37"/>
  <c r="AJ43" i="37"/>
  <c r="AN74" i="37"/>
  <c r="AM28" i="37"/>
  <c r="AK53" i="37"/>
  <c r="AM43" i="37"/>
  <c r="AK41" i="37"/>
  <c r="AK62" i="37"/>
  <c r="AN35" i="37"/>
  <c r="AM112" i="37"/>
  <c r="AN27" i="37"/>
  <c r="AK78" i="37"/>
  <c r="AM56" i="37"/>
  <c r="AM80" i="37"/>
  <c r="AK30" i="37"/>
  <c r="AN75" i="37"/>
  <c r="AK110" i="37"/>
  <c r="AK54" i="37"/>
  <c r="AM44" i="37"/>
  <c r="AN51" i="37"/>
  <c r="AM63" i="37"/>
  <c r="AM91" i="37"/>
  <c r="AJ42" i="37"/>
  <c r="AN82" i="37"/>
  <c r="AM119" i="37"/>
  <c r="AK61" i="37"/>
  <c r="AN114" i="37"/>
  <c r="AN22" i="37"/>
  <c r="AJ30" i="37"/>
  <c r="AM75" i="37"/>
  <c r="AN100" i="37"/>
  <c r="AJ54" i="37"/>
  <c r="AM51" i="37"/>
  <c r="AN55" i="37"/>
  <c r="AN95" i="37"/>
  <c r="AJ107" i="37"/>
  <c r="AN31" i="37"/>
  <c r="AN43" i="37"/>
  <c r="AJ51" i="37"/>
  <c r="AJ75" i="37"/>
  <c r="AM104" i="37"/>
  <c r="AJ27" i="37"/>
  <c r="I19" i="37"/>
  <c r="AM19" i="37" s="1"/>
  <c r="AM20" i="37"/>
  <c r="G83" i="37"/>
  <c r="AK83" i="37" s="1"/>
  <c r="AK84" i="37"/>
  <c r="AN24" i="37"/>
  <c r="AM41" i="37"/>
  <c r="G19" i="37"/>
  <c r="AK19" i="37" s="1"/>
  <c r="AK20" i="37"/>
  <c r="AK27" i="37"/>
  <c r="F46" i="37"/>
  <c r="AJ47" i="37"/>
  <c r="F58" i="37"/>
  <c r="AJ58" i="37" s="1"/>
  <c r="AJ59" i="37"/>
  <c r="F94" i="37"/>
  <c r="AJ94" i="37" s="1"/>
  <c r="AJ95" i="37"/>
  <c r="AK300" i="37"/>
  <c r="I58" i="37"/>
  <c r="AM58" i="37" s="1"/>
  <c r="AM59" i="37"/>
  <c r="F21" i="37"/>
  <c r="AJ21" i="37" s="1"/>
  <c r="AJ22" i="37"/>
  <c r="AN300" i="37"/>
  <c r="G21" i="37"/>
  <c r="AK21" i="37" s="1"/>
  <c r="AK22" i="37"/>
  <c r="G32" i="37"/>
  <c r="AK32" i="37" s="1"/>
  <c r="AK33" i="37"/>
  <c r="D17" i="31"/>
  <c r="AJ39" i="37"/>
  <c r="F48" i="37"/>
  <c r="AJ48" i="37" s="1"/>
  <c r="AJ49" i="37"/>
  <c r="AJ56" i="37"/>
  <c r="AJ61" i="37"/>
  <c r="D16" i="32"/>
  <c r="AJ64" i="37"/>
  <c r="AN84" i="37"/>
  <c r="F99" i="37"/>
  <c r="AJ99" i="37" s="1"/>
  <c r="AJ100" i="37"/>
  <c r="G107" i="37"/>
  <c r="AK107" i="37" s="1"/>
  <c r="AK108" i="37"/>
  <c r="AM114" i="37"/>
  <c r="E17" i="31"/>
  <c r="AK39" i="37"/>
  <c r="F65" i="37"/>
  <c r="AJ65" i="37" s="1"/>
  <c r="AJ66" i="37"/>
  <c r="F79" i="37"/>
  <c r="AJ79" i="37" s="1"/>
  <c r="AJ80" i="37"/>
  <c r="F85" i="37"/>
  <c r="AJ85" i="37" s="1"/>
  <c r="AJ86" i="37"/>
  <c r="I107" i="37"/>
  <c r="AM107" i="37" s="1"/>
  <c r="AM108" i="37"/>
  <c r="AM300" i="37"/>
  <c r="I83" i="37"/>
  <c r="AM83" i="37" s="1"/>
  <c r="AM84" i="37"/>
  <c r="I21" i="37"/>
  <c r="AM21" i="37" s="1"/>
  <c r="AM22" i="37"/>
  <c r="I32" i="37"/>
  <c r="AM32" i="37" s="1"/>
  <c r="AM33" i="37"/>
  <c r="G48" i="37"/>
  <c r="AK48" i="37" s="1"/>
  <c r="AK49" i="37"/>
  <c r="AK56" i="37"/>
  <c r="G99" i="37"/>
  <c r="AK99" i="37" s="1"/>
  <c r="AK100" i="37"/>
  <c r="J32" i="37"/>
  <c r="AN32" i="37" s="1"/>
  <c r="AN33" i="37"/>
  <c r="G17" i="31"/>
  <c r="AM39" i="37"/>
  <c r="AM53" i="37"/>
  <c r="AK75" i="37"/>
  <c r="G79" i="37"/>
  <c r="AK79" i="37" s="1"/>
  <c r="AK80" i="37"/>
  <c r="I99" i="37"/>
  <c r="AM99" i="37" s="1"/>
  <c r="AM100" i="37"/>
  <c r="AJ117" i="37"/>
  <c r="F16" i="37"/>
  <c r="AJ16" i="37" s="1"/>
  <c r="AJ17" i="37"/>
  <c r="F34" i="37"/>
  <c r="AJ34" i="37" s="1"/>
  <c r="AJ35" i="37"/>
  <c r="AN53" i="37"/>
  <c r="I85" i="37"/>
  <c r="AM85" i="37" s="1"/>
  <c r="AM86" i="37"/>
  <c r="G116" i="37"/>
  <c r="AK116" i="37" s="1"/>
  <c r="AK117" i="37"/>
  <c r="F83" i="37"/>
  <c r="AJ83" i="37" s="1"/>
  <c r="AJ84" i="37"/>
  <c r="F23" i="37"/>
  <c r="AJ23" i="37" s="1"/>
  <c r="AJ24" i="37"/>
  <c r="H17" i="31"/>
  <c r="AN39" i="37"/>
  <c r="AN86" i="37"/>
  <c r="I116" i="37"/>
  <c r="AM116" i="37" s="1"/>
  <c r="AM117" i="37"/>
  <c r="F77" i="37"/>
  <c r="AJ77" i="37" s="1"/>
  <c r="AJ78" i="37"/>
  <c r="G113" i="37"/>
  <c r="AK113" i="37" s="1"/>
  <c r="AK114" i="37"/>
  <c r="G16" i="37"/>
  <c r="AK16" i="37" s="1"/>
  <c r="AK17" i="37"/>
  <c r="G23" i="37"/>
  <c r="AK23" i="37" s="1"/>
  <c r="AK24" i="37"/>
  <c r="AJ44" i="37"/>
  <c r="I16" i="37"/>
  <c r="AM16" i="37" s="1"/>
  <c r="AM17" i="37"/>
  <c r="I23" i="37"/>
  <c r="AM23" i="37" s="1"/>
  <c r="AM24" i="37"/>
  <c r="I34" i="37"/>
  <c r="AM34" i="37" s="1"/>
  <c r="AM35" i="37"/>
  <c r="AK44" i="37"/>
  <c r="AK51" i="37"/>
  <c r="F68" i="37"/>
  <c r="AJ69" i="37"/>
  <c r="F81" i="37"/>
  <c r="AJ81" i="37" s="1"/>
  <c r="AJ82" i="37"/>
  <c r="AN17" i="37"/>
  <c r="AM93" i="37"/>
  <c r="I46" i="37"/>
  <c r="AM46" i="37" s="1"/>
  <c r="AM47" i="37"/>
  <c r="G68" i="37"/>
  <c r="AK69" i="37"/>
  <c r="G81" i="37"/>
  <c r="AK81" i="37" s="1"/>
  <c r="AK82" i="37"/>
  <c r="AN104" i="37"/>
  <c r="F118" i="37"/>
  <c r="AJ118" i="37" s="1"/>
  <c r="AJ119" i="37"/>
  <c r="F19" i="37"/>
  <c r="AJ20" i="37"/>
  <c r="AN41" i="37"/>
  <c r="I68" i="37"/>
  <c r="AM69" i="37"/>
  <c r="AM82" i="37"/>
  <c r="I87" i="37"/>
  <c r="AM87" i="37" s="1"/>
  <c r="AM88" i="37"/>
  <c r="AN93" i="37"/>
  <c r="AJ105" i="37"/>
  <c r="AK112" i="37"/>
  <c r="G118" i="37"/>
  <c r="AK118" i="37" s="1"/>
  <c r="AK119" i="37"/>
  <c r="G29" i="37"/>
  <c r="AK29" i="37" s="1"/>
  <c r="H28" i="37"/>
  <c r="H55" i="37"/>
  <c r="H149" i="37"/>
  <c r="AL149" i="37" s="1"/>
  <c r="F90" i="37"/>
  <c r="I90" i="37"/>
  <c r="AM90" i="37" s="1"/>
  <c r="G26" i="37"/>
  <c r="AK26" i="37" s="1"/>
  <c r="I26" i="37"/>
  <c r="AM26" i="37" s="1"/>
  <c r="I40" i="37"/>
  <c r="AM40" i="37" s="1"/>
  <c r="F37" i="37"/>
  <c r="H131" i="37"/>
  <c r="AL131" i="37" s="1"/>
  <c r="AH26" i="37"/>
  <c r="AH46" i="37"/>
  <c r="J50" i="37"/>
  <c r="AN50" i="37" s="1"/>
  <c r="G37" i="37"/>
  <c r="AK37" i="37" s="1"/>
  <c r="J48" i="37"/>
  <c r="AN48" i="37" s="1"/>
  <c r="I81" i="37"/>
  <c r="AM81" i="37" s="1"/>
  <c r="I125" i="37"/>
  <c r="AM125" i="37" s="1"/>
  <c r="G171" i="37"/>
  <c r="AK171" i="37" s="1"/>
  <c r="G259" i="37"/>
  <c r="AK259" i="37" s="1"/>
  <c r="G308" i="37"/>
  <c r="AK308" i="37" s="1"/>
  <c r="J19" i="37"/>
  <c r="AN19" i="37" s="1"/>
  <c r="I29" i="37"/>
  <c r="AM29" i="37" s="1"/>
  <c r="I37" i="37"/>
  <c r="J81" i="37"/>
  <c r="AN81" i="37" s="1"/>
  <c r="J90" i="37"/>
  <c r="AN90" i="37" s="1"/>
  <c r="G94" i="37"/>
  <c r="AK94" i="37" s="1"/>
  <c r="I103" i="37"/>
  <c r="AM103" i="37" s="1"/>
  <c r="J118" i="37"/>
  <c r="AN118" i="37" s="1"/>
  <c r="J125" i="37"/>
  <c r="AN125" i="37" s="1"/>
  <c r="I137" i="37"/>
  <c r="AM137" i="37" s="1"/>
  <c r="G154" i="37"/>
  <c r="AK154" i="37" s="1"/>
  <c r="G160" i="37"/>
  <c r="AK160" i="37" s="1"/>
  <c r="H167" i="37"/>
  <c r="AL167" i="37" s="1"/>
  <c r="F166" i="37"/>
  <c r="AJ166" i="37" s="1"/>
  <c r="I171" i="37"/>
  <c r="AM171" i="37" s="1"/>
  <c r="H178" i="37"/>
  <c r="AL178" i="37" s="1"/>
  <c r="F177" i="37"/>
  <c r="AJ177" i="37" s="1"/>
  <c r="J182" i="37"/>
  <c r="AN182" i="37" s="1"/>
  <c r="I198" i="37"/>
  <c r="AM198" i="37" s="1"/>
  <c r="I203" i="37"/>
  <c r="AM203" i="37" s="1"/>
  <c r="G210" i="37"/>
  <c r="AK210" i="37" s="1"/>
  <c r="G216" i="37"/>
  <c r="AK216" i="37" s="1"/>
  <c r="J223" i="37"/>
  <c r="AN223" i="37" s="1"/>
  <c r="J227" i="37"/>
  <c r="AN227" i="37" s="1"/>
  <c r="J234" i="37"/>
  <c r="AN234" i="37" s="1"/>
  <c r="J239" i="37"/>
  <c r="AN239" i="37" s="1"/>
  <c r="J243" i="37"/>
  <c r="AN243" i="37" s="1"/>
  <c r="I253" i="37"/>
  <c r="AM253" i="37" s="1"/>
  <c r="I259" i="37"/>
  <c r="AM259" i="37" s="1"/>
  <c r="G267" i="37"/>
  <c r="AK267" i="37" s="1"/>
  <c r="I274" i="37"/>
  <c r="AM274" i="37" s="1"/>
  <c r="F285" i="37"/>
  <c r="AJ285" i="37" s="1"/>
  <c r="I302" i="37"/>
  <c r="AM302" i="37" s="1"/>
  <c r="I308" i="37"/>
  <c r="AM308" i="37" s="1"/>
  <c r="G316" i="37"/>
  <c r="AK316" i="37" s="1"/>
  <c r="AH154" i="37"/>
  <c r="AH155" i="37"/>
  <c r="AH182" i="37"/>
  <c r="AH183" i="37"/>
  <c r="AH205" i="37"/>
  <c r="AH206" i="37"/>
  <c r="AH251" i="37"/>
  <c r="AH252" i="37"/>
  <c r="AH20" i="37"/>
  <c r="AH22" i="37"/>
  <c r="AH24" i="37"/>
  <c r="AH38" i="37"/>
  <c r="AH100" i="37"/>
  <c r="AH104" i="37"/>
  <c r="AH106" i="37"/>
  <c r="J58" i="37"/>
  <c r="AN58" i="37" s="1"/>
  <c r="I118" i="37"/>
  <c r="AM118" i="37" s="1"/>
  <c r="J164" i="37"/>
  <c r="AN164" i="37" s="1"/>
  <c r="F210" i="37"/>
  <c r="AJ210" i="37" s="1"/>
  <c r="I239" i="37"/>
  <c r="AM239" i="37" s="1"/>
  <c r="AH203" i="37"/>
  <c r="AH204" i="37"/>
  <c r="F26" i="37"/>
  <c r="J29" i="37"/>
  <c r="AN29" i="37" s="1"/>
  <c r="G34" i="37"/>
  <c r="AK34" i="37" s="1"/>
  <c r="J37" i="37"/>
  <c r="F50" i="37"/>
  <c r="AJ50" i="37" s="1"/>
  <c r="H76" i="37"/>
  <c r="I94" i="37"/>
  <c r="AM94" i="37" s="1"/>
  <c r="J103" i="37"/>
  <c r="AN103" i="37" s="1"/>
  <c r="H121" i="37"/>
  <c r="AL121" i="37" s="1"/>
  <c r="F120" i="37"/>
  <c r="AJ120" i="37" s="1"/>
  <c r="J137" i="37"/>
  <c r="AN137" i="37" s="1"/>
  <c r="I148" i="37"/>
  <c r="AM148" i="37" s="1"/>
  <c r="I154" i="37"/>
  <c r="AM154" i="37" s="1"/>
  <c r="I160" i="37"/>
  <c r="AM160" i="37" s="1"/>
  <c r="G166" i="37"/>
  <c r="AK166" i="37" s="1"/>
  <c r="J171" i="37"/>
  <c r="AN171" i="37" s="1"/>
  <c r="G177" i="37"/>
  <c r="AK177" i="37" s="1"/>
  <c r="J198" i="37"/>
  <c r="AN198" i="37" s="1"/>
  <c r="J203" i="37"/>
  <c r="AN203" i="37" s="1"/>
  <c r="I210" i="37"/>
  <c r="AM210" i="37" s="1"/>
  <c r="I216" i="37"/>
  <c r="AM216" i="37" s="1"/>
  <c r="H221" i="37"/>
  <c r="AL221" i="37" s="1"/>
  <c r="F236" i="37"/>
  <c r="AJ236" i="37" s="1"/>
  <c r="H249" i="37"/>
  <c r="AL249" i="37" s="1"/>
  <c r="J253" i="37"/>
  <c r="AN253" i="37" s="1"/>
  <c r="J259" i="37"/>
  <c r="AN259" i="37" s="1"/>
  <c r="I267" i="37"/>
  <c r="AM267" i="37" s="1"/>
  <c r="J274" i="37"/>
  <c r="AN274" i="37" s="1"/>
  <c r="G285" i="37"/>
  <c r="AK285" i="37" s="1"/>
  <c r="J302" i="37"/>
  <c r="AN302" i="37" s="1"/>
  <c r="J308" i="37"/>
  <c r="AN308" i="37" s="1"/>
  <c r="I316" i="37"/>
  <c r="AM316" i="37" s="1"/>
  <c r="AH40" i="37"/>
  <c r="AH36" i="37" s="1"/>
  <c r="AH156" i="37"/>
  <c r="AH157" i="37"/>
  <c r="AH184" i="37"/>
  <c r="AH185" i="37"/>
  <c r="AH208" i="37"/>
  <c r="AH209" i="37"/>
  <c r="AH232" i="37"/>
  <c r="AH280" i="37"/>
  <c r="AH281" i="37"/>
  <c r="AH110" i="37"/>
  <c r="G103" i="37"/>
  <c r="AK103" i="37" s="1"/>
  <c r="G148" i="37"/>
  <c r="AK148" i="37" s="1"/>
  <c r="G203" i="37"/>
  <c r="AK203" i="37" s="1"/>
  <c r="G253" i="37"/>
  <c r="AK253" i="37" s="1"/>
  <c r="H31" i="37"/>
  <c r="AL31" i="37" s="1"/>
  <c r="H39" i="37"/>
  <c r="G46" i="37"/>
  <c r="AK46" i="37" s="1"/>
  <c r="G50" i="37"/>
  <c r="AK50" i="37" s="1"/>
  <c r="H61" i="37"/>
  <c r="AL61" i="37" s="1"/>
  <c r="F60" i="37"/>
  <c r="AJ60" i="37" s="1"/>
  <c r="H88" i="37"/>
  <c r="F87" i="37"/>
  <c r="AJ87" i="37" s="1"/>
  <c r="J94" i="37"/>
  <c r="AN94" i="37" s="1"/>
  <c r="G120" i="37"/>
  <c r="AK120" i="37" s="1"/>
  <c r="F132" i="37"/>
  <c r="AJ132" i="37" s="1"/>
  <c r="F139" i="37"/>
  <c r="AJ139" i="37" s="1"/>
  <c r="F144" i="37"/>
  <c r="AJ144" i="37" s="1"/>
  <c r="J148" i="37"/>
  <c r="AN148" i="37" s="1"/>
  <c r="J154" i="37"/>
  <c r="AN154" i="37" s="1"/>
  <c r="J160" i="37"/>
  <c r="AN160" i="37" s="1"/>
  <c r="I166" i="37"/>
  <c r="AM166" i="37" s="1"/>
  <c r="H174" i="37"/>
  <c r="AL174" i="37" s="1"/>
  <c r="F173" i="37"/>
  <c r="AJ173" i="37" s="1"/>
  <c r="I177" i="37"/>
  <c r="AM177" i="37" s="1"/>
  <c r="H185" i="37"/>
  <c r="F184" i="37"/>
  <c r="AJ184" i="37" s="1"/>
  <c r="F189" i="37"/>
  <c r="AJ189" i="37" s="1"/>
  <c r="H194" i="37"/>
  <c r="AL194" i="37" s="1"/>
  <c r="J210" i="37"/>
  <c r="AN210" i="37" s="1"/>
  <c r="J216" i="37"/>
  <c r="AN216" i="37" s="1"/>
  <c r="G236" i="37"/>
  <c r="AK236" i="37" s="1"/>
  <c r="J267" i="37"/>
  <c r="AN267" i="37" s="1"/>
  <c r="I285" i="37"/>
  <c r="AM285" i="37" s="1"/>
  <c r="F304" i="37"/>
  <c r="AJ304" i="37" s="1"/>
  <c r="F311" i="37"/>
  <c r="AJ311" i="37" s="1"/>
  <c r="J316" i="37"/>
  <c r="AN316" i="37" s="1"/>
  <c r="AH158" i="37"/>
  <c r="AH159" i="37"/>
  <c r="AH189" i="37"/>
  <c r="AH190" i="37"/>
  <c r="AH210" i="37"/>
  <c r="AH211" i="37"/>
  <c r="AH234" i="37"/>
  <c r="AH235" i="37"/>
  <c r="AH284" i="37"/>
  <c r="AH300" i="37"/>
  <c r="AH301" i="37"/>
  <c r="AH68" i="37"/>
  <c r="AH112" i="37"/>
  <c r="J107" i="37"/>
  <c r="AN107" i="37" s="1"/>
  <c r="H161" i="37"/>
  <c r="AL161" i="37" s="1"/>
  <c r="F160" i="37"/>
  <c r="AJ160" i="37" s="1"/>
  <c r="H217" i="37"/>
  <c r="F216" i="37"/>
  <c r="AJ216" i="37" s="1"/>
  <c r="F267" i="37"/>
  <c r="AJ267" i="37" s="1"/>
  <c r="I50" i="37"/>
  <c r="AM50" i="37" s="1"/>
  <c r="G87" i="37"/>
  <c r="AK87" i="37" s="1"/>
  <c r="G109" i="37"/>
  <c r="AK109" i="37" s="1"/>
  <c r="H117" i="37"/>
  <c r="AL117" i="37" s="1"/>
  <c r="F116" i="37"/>
  <c r="AJ116" i="37" s="1"/>
  <c r="I120" i="37"/>
  <c r="AM120" i="37" s="1"/>
  <c r="H133" i="37"/>
  <c r="AL133" i="37" s="1"/>
  <c r="G132" i="37"/>
  <c r="AK132" i="37" s="1"/>
  <c r="G139" i="37"/>
  <c r="AK139" i="37" s="1"/>
  <c r="G144" i="37"/>
  <c r="AK144" i="37" s="1"/>
  <c r="H150" i="37"/>
  <c r="AL150" i="37" s="1"/>
  <c r="F156" i="37"/>
  <c r="AJ156" i="37" s="1"/>
  <c r="F162" i="37"/>
  <c r="AJ162" i="37" s="1"/>
  <c r="J166" i="37"/>
  <c r="AN166" i="37" s="1"/>
  <c r="G173" i="37"/>
  <c r="AK173" i="37" s="1"/>
  <c r="J177" i="37"/>
  <c r="AN177" i="37" s="1"/>
  <c r="G184" i="37"/>
  <c r="AK184" i="37" s="1"/>
  <c r="G189" i="37"/>
  <c r="AK189" i="37" s="1"/>
  <c r="F205" i="37"/>
  <c r="AJ205" i="37" s="1"/>
  <c r="F212" i="37"/>
  <c r="AJ212" i="37" s="1"/>
  <c r="F218" i="37"/>
  <c r="AJ218" i="37" s="1"/>
  <c r="I236" i="37"/>
  <c r="AM236" i="37" s="1"/>
  <c r="F276" i="37"/>
  <c r="AJ276" i="37" s="1"/>
  <c r="H281" i="37"/>
  <c r="F280" i="37"/>
  <c r="AJ280" i="37" s="1"/>
  <c r="J285" i="37"/>
  <c r="AN285" i="37" s="1"/>
  <c r="G304" i="37"/>
  <c r="AK304" i="37" s="1"/>
  <c r="G311" i="37"/>
  <c r="AK311" i="37" s="1"/>
  <c r="AH134" i="37"/>
  <c r="AH135" i="37"/>
  <c r="AH160" i="37"/>
  <c r="AH161" i="37"/>
  <c r="AH191" i="37"/>
  <c r="AH192" i="37"/>
  <c r="AH212" i="37"/>
  <c r="AH213" i="37"/>
  <c r="AH257" i="37"/>
  <c r="AH258" i="37"/>
  <c r="AH285" i="37"/>
  <c r="AH286" i="37"/>
  <c r="AH302" i="37"/>
  <c r="AH303" i="37"/>
  <c r="G137" i="37"/>
  <c r="AK137" i="37" s="1"/>
  <c r="I243" i="37"/>
  <c r="AM243" i="37" s="1"/>
  <c r="J26" i="37"/>
  <c r="AN26" i="37" s="1"/>
  <c r="J46" i="37"/>
  <c r="AN46" i="37" s="1"/>
  <c r="I60" i="37"/>
  <c r="AM60" i="37" s="1"/>
  <c r="G105" i="37"/>
  <c r="AK105" i="37" s="1"/>
  <c r="I109" i="37"/>
  <c r="AM109" i="37" s="1"/>
  <c r="I113" i="37"/>
  <c r="AM113" i="37" s="1"/>
  <c r="J120" i="37"/>
  <c r="AN120" i="37" s="1"/>
  <c r="I132" i="37"/>
  <c r="AM132" i="37" s="1"/>
  <c r="I139" i="37"/>
  <c r="AM139" i="37" s="1"/>
  <c r="I144" i="37"/>
  <c r="AM144" i="37" s="1"/>
  <c r="G156" i="37"/>
  <c r="AK156" i="37" s="1"/>
  <c r="G162" i="37"/>
  <c r="AK162" i="37" s="1"/>
  <c r="I173" i="37"/>
  <c r="AM173" i="37" s="1"/>
  <c r="F179" i="37"/>
  <c r="AJ179" i="37" s="1"/>
  <c r="I184" i="37"/>
  <c r="AM184" i="37" s="1"/>
  <c r="I189" i="37"/>
  <c r="AM189" i="37" s="1"/>
  <c r="G205" i="37"/>
  <c r="AK205" i="37" s="1"/>
  <c r="G212" i="37"/>
  <c r="AK212" i="37" s="1"/>
  <c r="G218" i="37"/>
  <c r="AK218" i="37" s="1"/>
  <c r="J236" i="37"/>
  <c r="AN236" i="37" s="1"/>
  <c r="G276" i="37"/>
  <c r="AK276" i="37" s="1"/>
  <c r="G280" i="37"/>
  <c r="AK280" i="37" s="1"/>
  <c r="F287" i="37"/>
  <c r="AJ287" i="37" s="1"/>
  <c r="H293" i="37"/>
  <c r="AL293" i="37" s="1"/>
  <c r="D52" i="32"/>
  <c r="I304" i="37"/>
  <c r="AM304" i="37" s="1"/>
  <c r="H312" i="37"/>
  <c r="AH137" i="37"/>
  <c r="AH138" i="37"/>
  <c r="AH162" i="37"/>
  <c r="AH163" i="37"/>
  <c r="AH214" i="37"/>
  <c r="AH215" i="37"/>
  <c r="AH239" i="37"/>
  <c r="AH240" i="37"/>
  <c r="AH259" i="37"/>
  <c r="AH260" i="37"/>
  <c r="AH287" i="37"/>
  <c r="AH288" i="37"/>
  <c r="AH306" i="37"/>
  <c r="AH307" i="37"/>
  <c r="F316" i="37"/>
  <c r="AJ316" i="37" s="1"/>
  <c r="J34" i="37"/>
  <c r="AN34" i="37" s="1"/>
  <c r="F73" i="37"/>
  <c r="AJ73" i="37" s="1"/>
  <c r="J83" i="37"/>
  <c r="AN83" i="37" s="1"/>
  <c r="J87" i="37"/>
  <c r="AN87" i="37" s="1"/>
  <c r="I105" i="37"/>
  <c r="AM105" i="37" s="1"/>
  <c r="J113" i="37"/>
  <c r="AN113" i="37" s="1"/>
  <c r="F122" i="37"/>
  <c r="AJ122" i="37" s="1"/>
  <c r="H130" i="37"/>
  <c r="F129" i="37"/>
  <c r="AJ129" i="37" s="1"/>
  <c r="J132" i="37"/>
  <c r="AN132" i="37" s="1"/>
  <c r="J139" i="37"/>
  <c r="AN139" i="37" s="1"/>
  <c r="J144" i="37"/>
  <c r="AN144" i="37" s="1"/>
  <c r="I156" i="37"/>
  <c r="AM156" i="37" s="1"/>
  <c r="I162" i="37"/>
  <c r="AM162" i="37" s="1"/>
  <c r="F168" i="37"/>
  <c r="AJ168" i="37" s="1"/>
  <c r="J173" i="37"/>
  <c r="AN173" i="37" s="1"/>
  <c r="G179" i="37"/>
  <c r="AK179" i="37" s="1"/>
  <c r="J184" i="37"/>
  <c r="AN184" i="37" s="1"/>
  <c r="J189" i="37"/>
  <c r="AN189" i="37" s="1"/>
  <c r="I205" i="37"/>
  <c r="AM205" i="37" s="1"/>
  <c r="I212" i="37"/>
  <c r="AM212" i="37" s="1"/>
  <c r="I218" i="37"/>
  <c r="AM218" i="37" s="1"/>
  <c r="F231" i="37"/>
  <c r="AJ231" i="37" s="1"/>
  <c r="H247" i="37"/>
  <c r="AL247" i="37" s="1"/>
  <c r="F246" i="37"/>
  <c r="AJ246" i="37" s="1"/>
  <c r="F251" i="37"/>
  <c r="AJ251" i="37" s="1"/>
  <c r="I276" i="37"/>
  <c r="AM276" i="37" s="1"/>
  <c r="I280" i="37"/>
  <c r="AM280" i="37" s="1"/>
  <c r="G287" i="37"/>
  <c r="AK287" i="37" s="1"/>
  <c r="H52" i="32"/>
  <c r="J304" i="37"/>
  <c r="AN304" i="37" s="1"/>
  <c r="I311" i="37"/>
  <c r="AM311" i="37" s="1"/>
  <c r="AH139" i="37"/>
  <c r="AH140" i="37"/>
  <c r="AH164" i="37"/>
  <c r="AH165" i="37"/>
  <c r="AH216" i="37"/>
  <c r="AH217" i="37"/>
  <c r="AH265" i="37"/>
  <c r="AH291" i="37"/>
  <c r="AH308" i="37"/>
  <c r="AH309" i="37"/>
  <c r="H193" i="37"/>
  <c r="AL193" i="37" s="1"/>
  <c r="I223" i="37"/>
  <c r="AM223" i="37" s="1"/>
  <c r="G274" i="37"/>
  <c r="AK274" i="37" s="1"/>
  <c r="AH179" i="37"/>
  <c r="AH180" i="37"/>
  <c r="J109" i="37"/>
  <c r="AN109" i="37" s="1"/>
  <c r="J16" i="37"/>
  <c r="AN16" i="37" s="1"/>
  <c r="H33" i="37"/>
  <c r="AL33" i="37" s="1"/>
  <c r="F32" i="37"/>
  <c r="AJ32" i="37" s="1"/>
  <c r="J68" i="37"/>
  <c r="AN68" i="37" s="1"/>
  <c r="G73" i="37"/>
  <c r="AK73" i="37" s="1"/>
  <c r="J79" i="37"/>
  <c r="AN79" i="37" s="1"/>
  <c r="J105" i="37"/>
  <c r="AN105" i="37" s="1"/>
  <c r="J116" i="37"/>
  <c r="AN116" i="37" s="1"/>
  <c r="G122" i="37"/>
  <c r="AK122" i="37" s="1"/>
  <c r="G129" i="37"/>
  <c r="AK129" i="37" s="1"/>
  <c r="F134" i="37"/>
  <c r="AJ134" i="37" s="1"/>
  <c r="F141" i="37"/>
  <c r="AJ141" i="37" s="1"/>
  <c r="F146" i="37"/>
  <c r="AJ146" i="37" s="1"/>
  <c r="J156" i="37"/>
  <c r="AN156" i="37" s="1"/>
  <c r="J162" i="37"/>
  <c r="AN162" i="37" s="1"/>
  <c r="G168" i="37"/>
  <c r="AK168" i="37" s="1"/>
  <c r="I179" i="37"/>
  <c r="AM179" i="37" s="1"/>
  <c r="H187" i="37"/>
  <c r="F186" i="37"/>
  <c r="AJ186" i="37" s="1"/>
  <c r="F191" i="37"/>
  <c r="AJ191" i="37" s="1"/>
  <c r="F195" i="37"/>
  <c r="AJ195" i="37" s="1"/>
  <c r="F201" i="37"/>
  <c r="AJ201" i="37" s="1"/>
  <c r="J205" i="37"/>
  <c r="AN205" i="37" s="1"/>
  <c r="J212" i="37"/>
  <c r="AN212" i="37" s="1"/>
  <c r="J218" i="37"/>
  <c r="AN218" i="37" s="1"/>
  <c r="G231" i="37"/>
  <c r="AK231" i="37" s="1"/>
  <c r="G246" i="37"/>
  <c r="AK246" i="37" s="1"/>
  <c r="G251" i="37"/>
  <c r="AK251" i="37" s="1"/>
  <c r="F257" i="37"/>
  <c r="AJ257" i="37" s="1"/>
  <c r="F264" i="37"/>
  <c r="AJ264" i="37" s="1"/>
  <c r="H273" i="37"/>
  <c r="AL273" i="37" s="1"/>
  <c r="F272" i="37"/>
  <c r="AJ272" i="37" s="1"/>
  <c r="J276" i="37"/>
  <c r="AN276" i="37" s="1"/>
  <c r="J280" i="37"/>
  <c r="AN280" i="37" s="1"/>
  <c r="I287" i="37"/>
  <c r="AM287" i="37" s="1"/>
  <c r="F300" i="37"/>
  <c r="H307" i="37"/>
  <c r="AL307" i="37" s="1"/>
  <c r="F306" i="37"/>
  <c r="AJ306" i="37" s="1"/>
  <c r="J311" i="37"/>
  <c r="AN311" i="37" s="1"/>
  <c r="AH168" i="37"/>
  <c r="AH169" i="37"/>
  <c r="AH195" i="37"/>
  <c r="AH196" i="37"/>
  <c r="AH268" i="37"/>
  <c r="AH312" i="37"/>
  <c r="AH17" i="37"/>
  <c r="AH27" i="37"/>
  <c r="AH33" i="37"/>
  <c r="AH35" i="37"/>
  <c r="AH41" i="37"/>
  <c r="AH47" i="37"/>
  <c r="AH49" i="37"/>
  <c r="AH59" i="37"/>
  <c r="H155" i="37"/>
  <c r="F154" i="37"/>
  <c r="AJ154" i="37" s="1"/>
  <c r="G198" i="37"/>
  <c r="AK198" i="37" s="1"/>
  <c r="J290" i="37"/>
  <c r="AN290" i="37" s="1"/>
  <c r="J60" i="37"/>
  <c r="AN60" i="37" s="1"/>
  <c r="H41" i="37"/>
  <c r="AL41" i="37" s="1"/>
  <c r="H44" i="37"/>
  <c r="AL44" i="37" s="1"/>
  <c r="I73" i="37"/>
  <c r="AM73" i="37" s="1"/>
  <c r="G85" i="37"/>
  <c r="AK85" i="37" s="1"/>
  <c r="J99" i="37"/>
  <c r="AN99" i="37" s="1"/>
  <c r="H112" i="37"/>
  <c r="F111" i="37"/>
  <c r="AJ111" i="37" s="1"/>
  <c r="I122" i="37"/>
  <c r="AM122" i="37" s="1"/>
  <c r="I129" i="37"/>
  <c r="AM129" i="37" s="1"/>
  <c r="G134" i="37"/>
  <c r="AK134" i="37" s="1"/>
  <c r="G141" i="37"/>
  <c r="AK141" i="37" s="1"/>
  <c r="G146" i="37"/>
  <c r="AK146" i="37" s="1"/>
  <c r="F158" i="37"/>
  <c r="AJ158" i="37" s="1"/>
  <c r="I168" i="37"/>
  <c r="AM168" i="37" s="1"/>
  <c r="F175" i="37"/>
  <c r="AJ175" i="37" s="1"/>
  <c r="J179" i="37"/>
  <c r="AN179" i="37" s="1"/>
  <c r="G186" i="37"/>
  <c r="AK186" i="37" s="1"/>
  <c r="G191" i="37"/>
  <c r="AK191" i="37" s="1"/>
  <c r="G195" i="37"/>
  <c r="AK195" i="37" s="1"/>
  <c r="G201" i="37"/>
  <c r="AK201" i="37" s="1"/>
  <c r="H209" i="37"/>
  <c r="AL209" i="37" s="1"/>
  <c r="F208" i="37"/>
  <c r="AJ208" i="37" s="1"/>
  <c r="F214" i="37"/>
  <c r="AJ214" i="37" s="1"/>
  <c r="I231" i="37"/>
  <c r="AM231" i="37" s="1"/>
  <c r="I246" i="37"/>
  <c r="AM246" i="37" s="1"/>
  <c r="I251" i="37"/>
  <c r="AM251" i="37" s="1"/>
  <c r="G257" i="37"/>
  <c r="AK257" i="37" s="1"/>
  <c r="G264" i="37"/>
  <c r="AK264" i="37" s="1"/>
  <c r="G272" i="37"/>
  <c r="AK272" i="37" s="1"/>
  <c r="H278" i="37"/>
  <c r="AL278" i="37" s="1"/>
  <c r="J287" i="37"/>
  <c r="AN287" i="37" s="1"/>
  <c r="G306" i="37"/>
  <c r="AK306" i="37" s="1"/>
  <c r="H322" i="37"/>
  <c r="F321" i="37"/>
  <c r="AJ321" i="37" s="1"/>
  <c r="AH50" i="37"/>
  <c r="AH171" i="37"/>
  <c r="AH172" i="37"/>
  <c r="AH198" i="37"/>
  <c r="AH199" i="37"/>
  <c r="AH243" i="37"/>
  <c r="AH244" i="37"/>
  <c r="AH273" i="37"/>
  <c r="G52" i="32"/>
  <c r="AH317" i="37"/>
  <c r="AH117" i="37"/>
  <c r="J77" i="37"/>
  <c r="AN77" i="37" s="1"/>
  <c r="I182" i="37"/>
  <c r="AM182" i="37" s="1"/>
  <c r="I227" i="37"/>
  <c r="AM227" i="37" s="1"/>
  <c r="J283" i="37"/>
  <c r="AN283" i="37" s="1"/>
  <c r="G60" i="37"/>
  <c r="AK60" i="37" s="1"/>
  <c r="J21" i="37"/>
  <c r="AN21" i="37" s="1"/>
  <c r="I79" i="37"/>
  <c r="AM79" i="37" s="1"/>
  <c r="G40" i="37"/>
  <c r="AK40" i="37" s="1"/>
  <c r="G65" i="37"/>
  <c r="AK65" i="37" s="1"/>
  <c r="J73" i="37"/>
  <c r="AN73" i="37" s="1"/>
  <c r="G111" i="37"/>
  <c r="AK111" i="37" s="1"/>
  <c r="J122" i="37"/>
  <c r="AN122" i="37" s="1"/>
  <c r="J129" i="37"/>
  <c r="AN129" i="37" s="1"/>
  <c r="I134" i="37"/>
  <c r="AM134" i="37" s="1"/>
  <c r="I141" i="37"/>
  <c r="AM141" i="37" s="1"/>
  <c r="I146" i="37"/>
  <c r="AM146" i="37" s="1"/>
  <c r="G158" i="37"/>
  <c r="AK158" i="37" s="1"/>
  <c r="F164" i="37"/>
  <c r="AJ164" i="37" s="1"/>
  <c r="J168" i="37"/>
  <c r="AN168" i="37" s="1"/>
  <c r="G175" i="37"/>
  <c r="AK175" i="37" s="1"/>
  <c r="I186" i="37"/>
  <c r="AM186" i="37" s="1"/>
  <c r="I191" i="37"/>
  <c r="AM191" i="37" s="1"/>
  <c r="I195" i="37"/>
  <c r="AM195" i="37" s="1"/>
  <c r="I201" i="37"/>
  <c r="AM201" i="37" s="1"/>
  <c r="G208" i="37"/>
  <c r="AK208" i="37" s="1"/>
  <c r="G214" i="37"/>
  <c r="AK214" i="37" s="1"/>
  <c r="J231" i="37"/>
  <c r="AN231" i="37" s="1"/>
  <c r="J246" i="37"/>
  <c r="AN246" i="37" s="1"/>
  <c r="J251" i="37"/>
  <c r="AN251" i="37" s="1"/>
  <c r="I257" i="37"/>
  <c r="AM257" i="37" s="1"/>
  <c r="I264" i="37"/>
  <c r="AM264" i="37" s="1"/>
  <c r="I272" i="37"/>
  <c r="AM272" i="37" s="1"/>
  <c r="F283" i="37"/>
  <c r="AJ283" i="37" s="1"/>
  <c r="H291" i="37"/>
  <c r="AL291" i="37" s="1"/>
  <c r="F290" i="37"/>
  <c r="AJ290" i="37" s="1"/>
  <c r="I306" i="37"/>
  <c r="AM306" i="37" s="1"/>
  <c r="G321" i="37"/>
  <c r="AK321" i="37" s="1"/>
  <c r="AH120" i="37"/>
  <c r="AH121" i="37"/>
  <c r="AH173" i="37"/>
  <c r="AH174" i="37"/>
  <c r="AH274" i="37"/>
  <c r="E52" i="32"/>
  <c r="AH322" i="37"/>
  <c r="AH69" i="37"/>
  <c r="AH119" i="37"/>
  <c r="I234" i="37"/>
  <c r="AM234" i="37" s="1"/>
  <c r="G302" i="37"/>
  <c r="AK302" i="37" s="1"/>
  <c r="G58" i="37"/>
  <c r="AK58" i="37" s="1"/>
  <c r="I65" i="37"/>
  <c r="AM65" i="37" s="1"/>
  <c r="I111" i="37"/>
  <c r="AM111" i="37" s="1"/>
  <c r="F125" i="37"/>
  <c r="AJ125" i="37" s="1"/>
  <c r="J134" i="37"/>
  <c r="AN134" i="37" s="1"/>
  <c r="J141" i="37"/>
  <c r="AN141" i="37" s="1"/>
  <c r="J146" i="37"/>
  <c r="AN146" i="37" s="1"/>
  <c r="I158" i="37"/>
  <c r="AM158" i="37" s="1"/>
  <c r="G164" i="37"/>
  <c r="AK164" i="37" s="1"/>
  <c r="I175" i="37"/>
  <c r="AM175" i="37" s="1"/>
  <c r="F182" i="37"/>
  <c r="AJ182" i="37" s="1"/>
  <c r="J186" i="37"/>
  <c r="AN186" i="37" s="1"/>
  <c r="J191" i="37"/>
  <c r="AN191" i="37" s="1"/>
  <c r="J195" i="37"/>
  <c r="AN195" i="37" s="1"/>
  <c r="J201" i="37"/>
  <c r="AN201" i="37" s="1"/>
  <c r="I208" i="37"/>
  <c r="AM208" i="37" s="1"/>
  <c r="I214" i="37"/>
  <c r="AM214" i="37" s="1"/>
  <c r="F223" i="37"/>
  <c r="AJ223" i="37" s="1"/>
  <c r="H228" i="37"/>
  <c r="AL228" i="37" s="1"/>
  <c r="F227" i="37"/>
  <c r="AJ227" i="37" s="1"/>
  <c r="H235" i="37"/>
  <c r="AL235" i="37" s="1"/>
  <c r="F234" i="37"/>
  <c r="AJ234" i="37" s="1"/>
  <c r="F239" i="37"/>
  <c r="AJ239" i="37" s="1"/>
  <c r="F243" i="37"/>
  <c r="AJ243" i="37" s="1"/>
  <c r="J257" i="37"/>
  <c r="AN257" i="37" s="1"/>
  <c r="J264" i="37"/>
  <c r="AN264" i="37" s="1"/>
  <c r="J272" i="37"/>
  <c r="AN272" i="37" s="1"/>
  <c r="G283" i="37"/>
  <c r="AK283" i="37" s="1"/>
  <c r="G290" i="37"/>
  <c r="AK290" i="37" s="1"/>
  <c r="J306" i="37"/>
  <c r="AN306" i="37" s="1"/>
  <c r="I321" i="37"/>
  <c r="AM321" i="37" s="1"/>
  <c r="AH146" i="37"/>
  <c r="AH147" i="37"/>
  <c r="AH175" i="37"/>
  <c r="AH176" i="37"/>
  <c r="AH295" i="37"/>
  <c r="AH74" i="37"/>
  <c r="AH78" i="37"/>
  <c r="AH80" i="37"/>
  <c r="H279" i="37"/>
  <c r="AL279" i="37" s="1"/>
  <c r="G77" i="37"/>
  <c r="AK77" i="37" s="1"/>
  <c r="J85" i="37"/>
  <c r="AN85" i="37" s="1"/>
  <c r="J23" i="37"/>
  <c r="AN23" i="37" s="1"/>
  <c r="H30" i="37"/>
  <c r="AL30" i="37" s="1"/>
  <c r="F29" i="37"/>
  <c r="AJ29" i="37" s="1"/>
  <c r="J40" i="37"/>
  <c r="AN40" i="37" s="1"/>
  <c r="I48" i="37"/>
  <c r="AM48" i="37" s="1"/>
  <c r="H63" i="37"/>
  <c r="J65" i="37"/>
  <c r="AN65" i="37" s="1"/>
  <c r="I77" i="37"/>
  <c r="AM77" i="37" s="1"/>
  <c r="H91" i="37"/>
  <c r="AL91" i="37" s="1"/>
  <c r="G90" i="37"/>
  <c r="H104" i="37"/>
  <c r="AL104" i="37" s="1"/>
  <c r="F103" i="37"/>
  <c r="J111" i="37"/>
  <c r="AN111" i="37" s="1"/>
  <c r="G125" i="37"/>
  <c r="AK125" i="37" s="1"/>
  <c r="F137" i="37"/>
  <c r="AJ137" i="37" s="1"/>
  <c r="F148" i="37"/>
  <c r="AJ148" i="37" s="1"/>
  <c r="J158" i="37"/>
  <c r="AN158" i="37" s="1"/>
  <c r="I164" i="37"/>
  <c r="AM164" i="37" s="1"/>
  <c r="F171" i="37"/>
  <c r="AJ171" i="37" s="1"/>
  <c r="J175" i="37"/>
  <c r="AN175" i="37" s="1"/>
  <c r="G182" i="37"/>
  <c r="AK182" i="37" s="1"/>
  <c r="F198" i="37"/>
  <c r="AJ198" i="37" s="1"/>
  <c r="H204" i="37"/>
  <c r="F203" i="37"/>
  <c r="AJ203" i="37" s="1"/>
  <c r="J208" i="37"/>
  <c r="AN208" i="37" s="1"/>
  <c r="J214" i="37"/>
  <c r="AN214" i="37" s="1"/>
  <c r="G223" i="37"/>
  <c r="AK223" i="37" s="1"/>
  <c r="G227" i="37"/>
  <c r="AK227" i="37" s="1"/>
  <c r="G234" i="37"/>
  <c r="AK234" i="37" s="1"/>
  <c r="G239" i="37"/>
  <c r="AK239" i="37" s="1"/>
  <c r="G243" i="37"/>
  <c r="AK243" i="37" s="1"/>
  <c r="F253" i="37"/>
  <c r="AJ253" i="37" s="1"/>
  <c r="F259" i="37"/>
  <c r="AJ259" i="37" s="1"/>
  <c r="H275" i="37"/>
  <c r="AL275" i="37" s="1"/>
  <c r="F274" i="37"/>
  <c r="AJ274" i="37" s="1"/>
  <c r="I283" i="37"/>
  <c r="AM283" i="37" s="1"/>
  <c r="I290" i="37"/>
  <c r="AM290" i="37" s="1"/>
  <c r="H295" i="37"/>
  <c r="AL295" i="37" s="1"/>
  <c r="H303" i="37"/>
  <c r="F302" i="37"/>
  <c r="AJ302" i="37" s="1"/>
  <c r="F308" i="37"/>
  <c r="AJ308" i="37" s="1"/>
  <c r="J321" i="37"/>
  <c r="AN321" i="37" s="1"/>
  <c r="AH126" i="37"/>
  <c r="AH148" i="37"/>
  <c r="AH149" i="37"/>
  <c r="AH177" i="37"/>
  <c r="AH178" i="37"/>
  <c r="AH276" i="37"/>
  <c r="AH277" i="37"/>
  <c r="H74" i="37"/>
  <c r="AL74" i="37" s="1"/>
  <c r="H147" i="37"/>
  <c r="AL147" i="37" s="1"/>
  <c r="H301" i="37"/>
  <c r="AL301" i="37" s="1"/>
  <c r="H200" i="37"/>
  <c r="AL200" i="37" s="1"/>
  <c r="H219" i="37"/>
  <c r="AL219" i="37" s="1"/>
  <c r="H49" i="37"/>
  <c r="AL49" i="37" s="1"/>
  <c r="H52" i="37"/>
  <c r="H135" i="37"/>
  <c r="AL135" i="37" s="1"/>
  <c r="H238" i="37"/>
  <c r="AL238" i="37" s="1"/>
  <c r="H241" i="37"/>
  <c r="AL241" i="37" s="1"/>
  <c r="H268" i="37"/>
  <c r="AL268" i="37" s="1"/>
  <c r="AE71" i="37"/>
  <c r="H43" i="37"/>
  <c r="H75" i="37"/>
  <c r="H292" i="37"/>
  <c r="AL292" i="37" s="1"/>
  <c r="AA10" i="37"/>
  <c r="H126" i="37"/>
  <c r="AL126" i="37" s="1"/>
  <c r="H176" i="37"/>
  <c r="AL176" i="37" s="1"/>
  <c r="H211" i="37"/>
  <c r="AL211" i="37" s="1"/>
  <c r="H242" i="37"/>
  <c r="AL242" i="37" s="1"/>
  <c r="H286" i="37"/>
  <c r="AL286" i="37" s="1"/>
  <c r="H59" i="37"/>
  <c r="AL59" i="37" s="1"/>
  <c r="H62" i="37"/>
  <c r="H140" i="37"/>
  <c r="H163" i="37"/>
  <c r="AL163" i="37" s="1"/>
  <c r="H169" i="37"/>
  <c r="AL169" i="37" s="1"/>
  <c r="H245" i="37"/>
  <c r="AL245" i="37" s="1"/>
  <c r="H248" i="37"/>
  <c r="AL248" i="37" s="1"/>
  <c r="H252" i="37"/>
  <c r="AL252" i="37" s="1"/>
  <c r="H255" i="37"/>
  <c r="AL255" i="37" s="1"/>
  <c r="H17" i="37"/>
  <c r="AL17" i="37" s="1"/>
  <c r="H35" i="37"/>
  <c r="AL35" i="37" s="1"/>
  <c r="H38" i="37"/>
  <c r="AL38" i="37" s="1"/>
  <c r="H95" i="37"/>
  <c r="AL95" i="37" s="1"/>
  <c r="H123" i="37"/>
  <c r="AL123" i="37" s="1"/>
  <c r="H199" i="37"/>
  <c r="AL199" i="37" s="1"/>
  <c r="H202" i="37"/>
  <c r="H215" i="37"/>
  <c r="AL215" i="37" s="1"/>
  <c r="H51" i="37"/>
  <c r="AL51" i="37" s="1"/>
  <c r="H127" i="37"/>
  <c r="AL127" i="37" s="1"/>
  <c r="H240" i="37"/>
  <c r="AL240" i="37" s="1"/>
  <c r="H294" i="37"/>
  <c r="AL294" i="37" s="1"/>
  <c r="K64" i="37"/>
  <c r="AO64" i="37" s="1"/>
  <c r="AH18" i="37"/>
  <c r="H27" i="37"/>
  <c r="AL27" i="37" s="1"/>
  <c r="H47" i="37"/>
  <c r="AL47" i="37" s="1"/>
  <c r="H53" i="37"/>
  <c r="AH246" i="37"/>
  <c r="F270" i="37"/>
  <c r="AJ270" i="37" s="1"/>
  <c r="AH29" i="37"/>
  <c r="I270" i="37"/>
  <c r="AM270" i="37" s="1"/>
  <c r="J270" i="37"/>
  <c r="AN270" i="37" s="1"/>
  <c r="H86" i="37"/>
  <c r="AL86" i="37" s="1"/>
  <c r="H143" i="37"/>
  <c r="AL143" i="37" s="1"/>
  <c r="H20" i="37"/>
  <c r="AL20" i="37" s="1"/>
  <c r="H110" i="37"/>
  <c r="AL110" i="37" s="1"/>
  <c r="H138" i="37"/>
  <c r="AL138" i="37" s="1"/>
  <c r="H180" i="37"/>
  <c r="AL180" i="37" s="1"/>
  <c r="H183" i="37"/>
  <c r="AL183" i="37" s="1"/>
  <c r="H225" i="37"/>
  <c r="AL225" i="37" s="1"/>
  <c r="H254" i="37"/>
  <c r="AL254" i="37" s="1"/>
  <c r="H277" i="37"/>
  <c r="AL277" i="37" s="1"/>
  <c r="H100" i="37"/>
  <c r="AL100" i="37" s="1"/>
  <c r="H220" i="37"/>
  <c r="AL220" i="37" s="1"/>
  <c r="H309" i="37"/>
  <c r="AL309" i="37" s="1"/>
  <c r="H119" i="37"/>
  <c r="AL119" i="37" s="1"/>
  <c r="H172" i="37"/>
  <c r="AL172" i="37" s="1"/>
  <c r="H192" i="37"/>
  <c r="AL192" i="37" s="1"/>
  <c r="H206" i="37"/>
  <c r="AL206" i="37" s="1"/>
  <c r="H237" i="37"/>
  <c r="AL237" i="37" s="1"/>
  <c r="H260" i="37"/>
  <c r="AL260" i="37" s="1"/>
  <c r="H288" i="37"/>
  <c r="AL288" i="37" s="1"/>
  <c r="H317" i="37"/>
  <c r="AL317" i="37" s="1"/>
  <c r="H57" i="37"/>
  <c r="H93" i="37"/>
  <c r="H108" i="37"/>
  <c r="AL108" i="37" s="1"/>
  <c r="H226" i="37"/>
  <c r="AL226" i="37" s="1"/>
  <c r="H229" i="37"/>
  <c r="AL229" i="37" s="1"/>
  <c r="H232" i="37"/>
  <c r="AL232" i="37" s="1"/>
  <c r="H258" i="37"/>
  <c r="AL258" i="37" s="1"/>
  <c r="AH62" i="37"/>
  <c r="AH143" i="37"/>
  <c r="H80" i="37"/>
  <c r="AL80" i="37" s="1"/>
  <c r="H106" i="37"/>
  <c r="AL106" i="37" s="1"/>
  <c r="H142" i="37"/>
  <c r="AL142" i="37" s="1"/>
  <c r="H159" i="37"/>
  <c r="AL159" i="37" s="1"/>
  <c r="H190" i="37"/>
  <c r="AL190" i="37" s="1"/>
  <c r="H244" i="37"/>
  <c r="AL244" i="37" s="1"/>
  <c r="H305" i="37"/>
  <c r="AL305" i="37" s="1"/>
  <c r="H69" i="37"/>
  <c r="AL69" i="37" s="1"/>
  <c r="H114" i="37"/>
  <c r="AL114" i="37" s="1"/>
  <c r="H145" i="37"/>
  <c r="AL145" i="37" s="1"/>
  <c r="H196" i="37"/>
  <c r="AL196" i="37" s="1"/>
  <c r="H224" i="37"/>
  <c r="AL224" i="37" s="1"/>
  <c r="H284" i="37"/>
  <c r="AL284" i="37" s="1"/>
  <c r="H165" i="37"/>
  <c r="AL165" i="37" s="1"/>
  <c r="H213" i="37"/>
  <c r="AL213" i="37" s="1"/>
  <c r="H56" i="37"/>
  <c r="H92" i="37"/>
  <c r="AL92" i="37" s="1"/>
  <c r="H157" i="37"/>
  <c r="AL157" i="37" s="1"/>
  <c r="H188" i="37"/>
  <c r="AL188" i="37" s="1"/>
  <c r="H222" i="37"/>
  <c r="AL222" i="37" s="1"/>
  <c r="H265" i="37"/>
  <c r="AL265" i="37" s="1"/>
  <c r="H24" i="37"/>
  <c r="AL24" i="37" s="1"/>
  <c r="H84" i="37"/>
  <c r="H22" i="37"/>
  <c r="AL22" i="37" s="1"/>
  <c r="H82" i="37"/>
  <c r="H42" i="37"/>
  <c r="H54" i="37"/>
  <c r="H66" i="37"/>
  <c r="AL66" i="37" s="1"/>
  <c r="H78" i="37"/>
  <c r="AJ46" i="37" l="1"/>
  <c r="F45" i="37"/>
  <c r="AM37" i="37"/>
  <c r="AM36" i="37" s="1"/>
  <c r="I36" i="37"/>
  <c r="G14" i="32" s="1"/>
  <c r="AN37" i="37"/>
  <c r="AN36" i="37" s="1"/>
  <c r="J36" i="37"/>
  <c r="H14" i="32" s="1"/>
  <c r="AK36" i="37"/>
  <c r="AJ37" i="37"/>
  <c r="AJ36" i="37" s="1"/>
  <c r="F36" i="37"/>
  <c r="AJ26" i="37"/>
  <c r="F25" i="37"/>
  <c r="AJ25" i="37" s="1"/>
  <c r="AJ19" i="37"/>
  <c r="F18" i="37"/>
  <c r="AJ18" i="37" s="1"/>
  <c r="G18" i="37"/>
  <c r="AK18" i="37" s="1"/>
  <c r="H83" i="37"/>
  <c r="AL83" i="37" s="1"/>
  <c r="AL84" i="37"/>
  <c r="K204" i="37"/>
  <c r="AO204" i="37" s="1"/>
  <c r="AL204" i="37"/>
  <c r="G89" i="37"/>
  <c r="AK89" i="37" s="1"/>
  <c r="AK90" i="37"/>
  <c r="K28" i="37"/>
  <c r="AO28" i="37" s="1"/>
  <c r="AL28" i="37"/>
  <c r="K55" i="37"/>
  <c r="AO55" i="37" s="1"/>
  <c r="AL55" i="37"/>
  <c r="G67" i="37"/>
  <c r="AK68" i="37"/>
  <c r="H87" i="37"/>
  <c r="AL88" i="37"/>
  <c r="K76" i="37"/>
  <c r="AO76" i="37" s="1"/>
  <c r="AL76" i="37"/>
  <c r="I67" i="37"/>
  <c r="AM68" i="37"/>
  <c r="J299" i="37"/>
  <c r="K52" i="37"/>
  <c r="AO52" i="37" s="1"/>
  <c r="AL52" i="37"/>
  <c r="F98" i="37"/>
  <c r="AJ98" i="37" s="1"/>
  <c r="AJ103" i="37"/>
  <c r="AJ300" i="37"/>
  <c r="F299" i="37"/>
  <c r="H77" i="37"/>
  <c r="AL77" i="37" s="1"/>
  <c r="AL78" i="37"/>
  <c r="K63" i="37"/>
  <c r="AO63" i="37" s="1"/>
  <c r="AL63" i="37"/>
  <c r="K93" i="37"/>
  <c r="AO93" i="37" s="1"/>
  <c r="AL93" i="37"/>
  <c r="K281" i="37"/>
  <c r="AO281" i="37" s="1"/>
  <c r="AL281" i="37"/>
  <c r="I299" i="37"/>
  <c r="G299" i="37"/>
  <c r="K185" i="37"/>
  <c r="AO185" i="37" s="1"/>
  <c r="AL185" i="37"/>
  <c r="K54" i="37"/>
  <c r="AO54" i="37" s="1"/>
  <c r="AL54" i="37"/>
  <c r="K56" i="37"/>
  <c r="AO56" i="37" s="1"/>
  <c r="AL56" i="37"/>
  <c r="K57" i="37"/>
  <c r="AO57" i="37" s="1"/>
  <c r="AL57" i="37"/>
  <c r="K322" i="37"/>
  <c r="AO322" i="37" s="1"/>
  <c r="AL322" i="37"/>
  <c r="K312" i="37"/>
  <c r="AO312" i="37" s="1"/>
  <c r="AL312" i="37"/>
  <c r="K39" i="37"/>
  <c r="AO39" i="37" s="1"/>
  <c r="AL39" i="37"/>
  <c r="I18" i="37"/>
  <c r="K53" i="37"/>
  <c r="AO53" i="37" s="1"/>
  <c r="AL53" i="37"/>
  <c r="K42" i="37"/>
  <c r="AO42" i="37" s="1"/>
  <c r="AL42" i="37"/>
  <c r="K75" i="37"/>
  <c r="AO75" i="37" s="1"/>
  <c r="AL75" i="37"/>
  <c r="K303" i="37"/>
  <c r="AO303" i="37" s="1"/>
  <c r="AL303" i="37"/>
  <c r="K130" i="37"/>
  <c r="AO130" i="37" s="1"/>
  <c r="AL130" i="37"/>
  <c r="K217" i="37"/>
  <c r="AO217" i="37" s="1"/>
  <c r="AL217" i="37"/>
  <c r="F67" i="37"/>
  <c r="AJ68" i="37"/>
  <c r="H81" i="37"/>
  <c r="AL81" i="37" s="1"/>
  <c r="AL82" i="37"/>
  <c r="K202" i="37"/>
  <c r="AO202" i="37" s="1"/>
  <c r="AL202" i="37"/>
  <c r="K43" i="37"/>
  <c r="AO43" i="37" s="1"/>
  <c r="AL43" i="37"/>
  <c r="K62" i="37"/>
  <c r="AO62" i="37" s="1"/>
  <c r="AL62" i="37"/>
  <c r="K140" i="37"/>
  <c r="AO140" i="37" s="1"/>
  <c r="AL140" i="37"/>
  <c r="H111" i="37"/>
  <c r="AL111" i="37" s="1"/>
  <c r="AL112" i="37"/>
  <c r="K155" i="37"/>
  <c r="AO155" i="37" s="1"/>
  <c r="AL155" i="37"/>
  <c r="K187" i="37"/>
  <c r="AO187" i="37" s="1"/>
  <c r="AL187" i="37"/>
  <c r="F89" i="37"/>
  <c r="AJ90" i="37"/>
  <c r="J89" i="37"/>
  <c r="AN89" i="37" s="1"/>
  <c r="J98" i="37"/>
  <c r="AN98" i="37" s="1"/>
  <c r="I98" i="37"/>
  <c r="K31" i="37"/>
  <c r="AO31" i="37" s="1"/>
  <c r="I89" i="37"/>
  <c r="G98" i="37"/>
  <c r="AK98" i="37" s="1"/>
  <c r="K149" i="37"/>
  <c r="AO149" i="37" s="1"/>
  <c r="H29" i="37"/>
  <c r="K131" i="37"/>
  <c r="K238" i="37"/>
  <c r="AO238" i="37" s="1"/>
  <c r="K150" i="37"/>
  <c r="AO150" i="37" s="1"/>
  <c r="K88" i="37"/>
  <c r="AO88" i="37" s="1"/>
  <c r="K221" i="37"/>
  <c r="AO221" i="37" s="1"/>
  <c r="F115" i="37"/>
  <c r="K194" i="37"/>
  <c r="AO194" i="37" s="1"/>
  <c r="K30" i="37"/>
  <c r="AO30" i="37" s="1"/>
  <c r="K91" i="37"/>
  <c r="K112" i="37"/>
  <c r="AO112" i="37" s="1"/>
  <c r="F72" i="37"/>
  <c r="K44" i="37"/>
  <c r="AO44" i="37" s="1"/>
  <c r="I25" i="37"/>
  <c r="K242" i="37"/>
  <c r="AO242" i="37" s="1"/>
  <c r="K147" i="37"/>
  <c r="AO147" i="37" s="1"/>
  <c r="H146" i="37"/>
  <c r="AL146" i="37" s="1"/>
  <c r="F170" i="37"/>
  <c r="AJ170" i="37" s="1"/>
  <c r="K235" i="37"/>
  <c r="AO235" i="37" s="1"/>
  <c r="H234" i="37"/>
  <c r="AL234" i="37" s="1"/>
  <c r="K284" i="37"/>
  <c r="AO284" i="37" s="1"/>
  <c r="H283" i="37"/>
  <c r="AL283" i="37" s="1"/>
  <c r="K80" i="37"/>
  <c r="AO80" i="37" s="1"/>
  <c r="H79" i="37"/>
  <c r="AL79" i="37" s="1"/>
  <c r="K119" i="37"/>
  <c r="AO119" i="37" s="1"/>
  <c r="H118" i="37"/>
  <c r="AL118" i="37" s="1"/>
  <c r="K225" i="37"/>
  <c r="AO225" i="37" s="1"/>
  <c r="K240" i="37"/>
  <c r="AO240" i="37" s="1"/>
  <c r="H239" i="37"/>
  <c r="AL239" i="37" s="1"/>
  <c r="H201" i="37"/>
  <c r="AL201" i="37" s="1"/>
  <c r="K17" i="37"/>
  <c r="AO17" i="37" s="1"/>
  <c r="H16" i="37"/>
  <c r="AL16" i="37" s="1"/>
  <c r="K248" i="37"/>
  <c r="AO248" i="37" s="1"/>
  <c r="K286" i="37"/>
  <c r="AO286" i="37" s="1"/>
  <c r="H285" i="37"/>
  <c r="AL285" i="37" s="1"/>
  <c r="K295" i="37"/>
  <c r="AO295" i="37" s="1"/>
  <c r="J207" i="37"/>
  <c r="AN207" i="37" s="1"/>
  <c r="H184" i="37"/>
  <c r="AL184" i="37" s="1"/>
  <c r="G170" i="37"/>
  <c r="AK170" i="37" s="1"/>
  <c r="AH167" i="37"/>
  <c r="K252" i="37"/>
  <c r="AO252" i="37" s="1"/>
  <c r="H251" i="37"/>
  <c r="AL251" i="37" s="1"/>
  <c r="J271" i="37"/>
  <c r="AN271" i="37" s="1"/>
  <c r="G250" i="37"/>
  <c r="AK250" i="37" s="1"/>
  <c r="H132" i="37"/>
  <c r="AL132" i="37" s="1"/>
  <c r="I136" i="37"/>
  <c r="AM136" i="37" s="1"/>
  <c r="K69" i="37"/>
  <c r="AO69" i="37" s="1"/>
  <c r="H68" i="37"/>
  <c r="AL68" i="37" s="1"/>
  <c r="K183" i="37"/>
  <c r="AO183" i="37" s="1"/>
  <c r="H182" i="37"/>
  <c r="AL182" i="37" s="1"/>
  <c r="AH197" i="37"/>
  <c r="K199" i="37"/>
  <c r="AO199" i="37" s="1"/>
  <c r="H198" i="37"/>
  <c r="AL198" i="37" s="1"/>
  <c r="K245" i="37"/>
  <c r="AO245" i="37" s="1"/>
  <c r="K74" i="37"/>
  <c r="AO74" i="37" s="1"/>
  <c r="H73" i="37"/>
  <c r="AL73" i="37" s="1"/>
  <c r="I289" i="37"/>
  <c r="AM289" i="37" s="1"/>
  <c r="J263" i="37"/>
  <c r="AN263" i="37" s="1"/>
  <c r="I271" i="37"/>
  <c r="AM271" i="37" s="1"/>
  <c r="J282" i="37"/>
  <c r="AN282" i="37" s="1"/>
  <c r="I230" i="37"/>
  <c r="AM230" i="37" s="1"/>
  <c r="I45" i="37"/>
  <c r="AM45" i="37" s="1"/>
  <c r="K33" i="37"/>
  <c r="AO33" i="37" s="1"/>
  <c r="H32" i="37"/>
  <c r="K193" i="37"/>
  <c r="AO193" i="37" s="1"/>
  <c r="F315" i="37"/>
  <c r="AJ315" i="37" s="1"/>
  <c r="G115" i="37"/>
  <c r="AK115" i="37" s="1"/>
  <c r="J45" i="37"/>
  <c r="AN45" i="37" s="1"/>
  <c r="H216" i="37"/>
  <c r="AL216" i="37" s="1"/>
  <c r="I315" i="37"/>
  <c r="AM315" i="37" s="1"/>
  <c r="K178" i="37"/>
  <c r="AO178" i="37" s="1"/>
  <c r="H177" i="37"/>
  <c r="AL177" i="37" s="1"/>
  <c r="J124" i="37"/>
  <c r="AN124" i="37" s="1"/>
  <c r="K254" i="37"/>
  <c r="AO254" i="37" s="1"/>
  <c r="H253" i="37"/>
  <c r="AL253" i="37" s="1"/>
  <c r="F230" i="37"/>
  <c r="AJ230" i="37" s="1"/>
  <c r="I266" i="37"/>
  <c r="AM266" i="37" s="1"/>
  <c r="AH250" i="37"/>
  <c r="AH253" i="37"/>
  <c r="K66" i="37"/>
  <c r="AO66" i="37" s="1"/>
  <c r="H65" i="37"/>
  <c r="AL65" i="37" s="1"/>
  <c r="K305" i="37"/>
  <c r="H304" i="37"/>
  <c r="AL304" i="37" s="1"/>
  <c r="AH131" i="37"/>
  <c r="K317" i="37"/>
  <c r="AO317" i="37" s="1"/>
  <c r="H316" i="37"/>
  <c r="AL316" i="37" s="1"/>
  <c r="K309" i="37"/>
  <c r="AO309" i="37" s="1"/>
  <c r="H308" i="37"/>
  <c r="AL308" i="37" s="1"/>
  <c r="K180" i="37"/>
  <c r="AO180" i="37" s="1"/>
  <c r="H179" i="37"/>
  <c r="AL179" i="37" s="1"/>
  <c r="K127" i="37"/>
  <c r="AO127" i="37" s="1"/>
  <c r="K228" i="37"/>
  <c r="H227" i="37"/>
  <c r="AL227" i="37" s="1"/>
  <c r="K278" i="37"/>
  <c r="AO278" i="37" s="1"/>
  <c r="J289" i="37"/>
  <c r="AN289" i="37" s="1"/>
  <c r="J115" i="37"/>
  <c r="AN115" i="37" s="1"/>
  <c r="K293" i="37"/>
  <c r="H280" i="37"/>
  <c r="AL280" i="37" s="1"/>
  <c r="J315" i="37"/>
  <c r="AN315" i="37" s="1"/>
  <c r="I124" i="37"/>
  <c r="AM124" i="37" s="1"/>
  <c r="K123" i="37"/>
  <c r="AO123" i="37" s="1"/>
  <c r="H122" i="37"/>
  <c r="AL122" i="37" s="1"/>
  <c r="AH124" i="37"/>
  <c r="AH125" i="37"/>
  <c r="I282" i="37"/>
  <c r="AM282" i="37" s="1"/>
  <c r="K279" i="37"/>
  <c r="AO279" i="37" s="1"/>
  <c r="I320" i="37"/>
  <c r="AM320" i="37" s="1"/>
  <c r="J256" i="37"/>
  <c r="AN256" i="37" s="1"/>
  <c r="AH72" i="37"/>
  <c r="AH73" i="37"/>
  <c r="I263" i="37"/>
  <c r="AM263" i="37" s="1"/>
  <c r="J128" i="37"/>
  <c r="AN128" i="37" s="1"/>
  <c r="AH316" i="37"/>
  <c r="G271" i="37"/>
  <c r="AK271" i="37" s="1"/>
  <c r="J310" i="37"/>
  <c r="AN310" i="37" s="1"/>
  <c r="F128" i="37"/>
  <c r="AJ128" i="37" s="1"/>
  <c r="J25" i="37"/>
  <c r="AN25" i="37" s="1"/>
  <c r="K117" i="37"/>
  <c r="AO117" i="37" s="1"/>
  <c r="H116" i="37"/>
  <c r="K61" i="37"/>
  <c r="AO61" i="37" s="1"/>
  <c r="H60" i="37"/>
  <c r="I153" i="37"/>
  <c r="AM153" i="37" s="1"/>
  <c r="I170" i="37"/>
  <c r="AM170" i="37" s="1"/>
  <c r="K59" i="37"/>
  <c r="AO59" i="37" s="1"/>
  <c r="H58" i="37"/>
  <c r="G315" i="37"/>
  <c r="AK315" i="37" s="1"/>
  <c r="K47" i="37"/>
  <c r="AO47" i="37" s="1"/>
  <c r="H46" i="37"/>
  <c r="AL46" i="37" s="1"/>
  <c r="K51" i="37"/>
  <c r="AO51" i="37" s="1"/>
  <c r="H50" i="37"/>
  <c r="K169" i="37"/>
  <c r="AO169" i="37" s="1"/>
  <c r="H168" i="37"/>
  <c r="AL168" i="37" s="1"/>
  <c r="K211" i="37"/>
  <c r="AO211" i="37" s="1"/>
  <c r="H210" i="37"/>
  <c r="AL210" i="37" s="1"/>
  <c r="K24" i="37"/>
  <c r="AO24" i="37" s="1"/>
  <c r="H23" i="37"/>
  <c r="K244" i="37"/>
  <c r="AO244" i="37" s="1"/>
  <c r="H243" i="37"/>
  <c r="AL243" i="37" s="1"/>
  <c r="K229" i="37"/>
  <c r="AO229" i="37" s="1"/>
  <c r="K220" i="37"/>
  <c r="AO220" i="37" s="1"/>
  <c r="AH25" i="37"/>
  <c r="K27" i="37"/>
  <c r="AO27" i="37" s="1"/>
  <c r="H26" i="37"/>
  <c r="AL26" i="37" s="1"/>
  <c r="K176" i="37"/>
  <c r="AO176" i="37" s="1"/>
  <c r="H175" i="37"/>
  <c r="AL175" i="37" s="1"/>
  <c r="J320" i="37"/>
  <c r="AN320" i="37" s="1"/>
  <c r="G233" i="37"/>
  <c r="AK233" i="37" s="1"/>
  <c r="H203" i="37"/>
  <c r="AL203" i="37" s="1"/>
  <c r="K104" i="37"/>
  <c r="AO104" i="37" s="1"/>
  <c r="H103" i="37"/>
  <c r="AL103" i="37" s="1"/>
  <c r="G320" i="37"/>
  <c r="AK320" i="37" s="1"/>
  <c r="G207" i="37"/>
  <c r="AK207" i="37" s="1"/>
  <c r="F320" i="37"/>
  <c r="AJ320" i="37" s="1"/>
  <c r="G197" i="37"/>
  <c r="AK197" i="37" s="1"/>
  <c r="G230" i="37"/>
  <c r="AK230" i="37" s="1"/>
  <c r="AH115" i="37"/>
  <c r="K161" i="37"/>
  <c r="AO161" i="37" s="1"/>
  <c r="H160" i="37"/>
  <c r="AL160" i="37" s="1"/>
  <c r="AH282" i="37"/>
  <c r="AH283" i="37"/>
  <c r="F310" i="37"/>
  <c r="AJ310" i="37" s="1"/>
  <c r="AH230" i="37"/>
  <c r="AH231" i="37"/>
  <c r="K232" i="37"/>
  <c r="AO232" i="37" s="1"/>
  <c r="H231" i="37"/>
  <c r="AL231" i="37" s="1"/>
  <c r="K294" i="37"/>
  <c r="K163" i="37"/>
  <c r="AO163" i="37" s="1"/>
  <c r="H162" i="37"/>
  <c r="AL162" i="37" s="1"/>
  <c r="H125" i="37"/>
  <c r="AL125" i="37" s="1"/>
  <c r="K268" i="37"/>
  <c r="AO268" i="37" s="1"/>
  <c r="H267" i="37"/>
  <c r="AL267" i="37" s="1"/>
  <c r="F197" i="37"/>
  <c r="AJ197" i="37" s="1"/>
  <c r="AH321" i="37"/>
  <c r="I256" i="37"/>
  <c r="AM256" i="37" s="1"/>
  <c r="G263" i="37"/>
  <c r="AK263" i="37" s="1"/>
  <c r="F207" i="37"/>
  <c r="AJ207" i="37" s="1"/>
  <c r="F271" i="37"/>
  <c r="AJ271" i="37" s="1"/>
  <c r="H129" i="37"/>
  <c r="AL129" i="37" s="1"/>
  <c r="K174" i="37"/>
  <c r="AO174" i="37" s="1"/>
  <c r="H173" i="37"/>
  <c r="AL173" i="37" s="1"/>
  <c r="G45" i="37"/>
  <c r="AK45" i="37" s="1"/>
  <c r="J197" i="37"/>
  <c r="AN197" i="37" s="1"/>
  <c r="F282" i="37"/>
  <c r="AJ282" i="37" s="1"/>
  <c r="J18" i="37"/>
  <c r="AN18" i="37" s="1"/>
  <c r="K106" i="37"/>
  <c r="AO106" i="37" s="1"/>
  <c r="H105" i="37"/>
  <c r="AL105" i="37" s="1"/>
  <c r="AH90" i="37"/>
  <c r="AH91" i="37"/>
  <c r="K265" i="37"/>
  <c r="AO265" i="37" s="1"/>
  <c r="H264" i="37"/>
  <c r="AL264" i="37" s="1"/>
  <c r="K260" i="37"/>
  <c r="AO260" i="37" s="1"/>
  <c r="H259" i="37"/>
  <c r="AL259" i="37" s="1"/>
  <c r="K222" i="37"/>
  <c r="AO222" i="37" s="1"/>
  <c r="K213" i="37"/>
  <c r="AO213" i="37" s="1"/>
  <c r="H212" i="37"/>
  <c r="AL212" i="37" s="1"/>
  <c r="K196" i="37"/>
  <c r="AO196" i="37" s="1"/>
  <c r="H195" i="37"/>
  <c r="AL195" i="37" s="1"/>
  <c r="K190" i="37"/>
  <c r="AO190" i="37" s="1"/>
  <c r="H189" i="37"/>
  <c r="AL189" i="37" s="1"/>
  <c r="K258" i="37"/>
  <c r="AO258" i="37" s="1"/>
  <c r="H257" i="37"/>
  <c r="AL257" i="37" s="1"/>
  <c r="K237" i="37"/>
  <c r="H236" i="37"/>
  <c r="AL236" i="37" s="1"/>
  <c r="K200" i="37"/>
  <c r="AO200" i="37" s="1"/>
  <c r="AH170" i="37"/>
  <c r="AH108" i="37"/>
  <c r="AH94" i="37"/>
  <c r="AH95" i="37"/>
  <c r="K38" i="37"/>
  <c r="AO38" i="37" s="1"/>
  <c r="H37" i="37"/>
  <c r="K241" i="37"/>
  <c r="AO241" i="37" s="1"/>
  <c r="H90" i="37"/>
  <c r="AL90" i="37" s="1"/>
  <c r="H21" i="32"/>
  <c r="F181" i="37"/>
  <c r="AJ181" i="37" s="1"/>
  <c r="I181" i="37"/>
  <c r="AM181" i="37" s="1"/>
  <c r="H321" i="37"/>
  <c r="AL321" i="37" s="1"/>
  <c r="I72" i="37"/>
  <c r="AM72" i="37" s="1"/>
  <c r="F153" i="37"/>
  <c r="AJ153" i="37" s="1"/>
  <c r="K273" i="37"/>
  <c r="AO273" i="37" s="1"/>
  <c r="H272" i="37"/>
  <c r="AL272" i="37" s="1"/>
  <c r="AH289" i="37"/>
  <c r="AH290" i="37"/>
  <c r="I310" i="37"/>
  <c r="AM310" i="37" s="1"/>
  <c r="F250" i="37"/>
  <c r="AJ250" i="37" s="1"/>
  <c r="G310" i="37"/>
  <c r="AK310" i="37" s="1"/>
  <c r="K249" i="37"/>
  <c r="AO249" i="37" s="1"/>
  <c r="J136" i="37"/>
  <c r="AN136" i="37" s="1"/>
  <c r="K167" i="37"/>
  <c r="H166" i="37"/>
  <c r="AL166" i="37" s="1"/>
  <c r="K49" i="37"/>
  <c r="AO49" i="37" s="1"/>
  <c r="H48" i="37"/>
  <c r="K288" i="37"/>
  <c r="AO288" i="37" s="1"/>
  <c r="H287" i="37"/>
  <c r="AL287" i="37" s="1"/>
  <c r="AH113" i="37"/>
  <c r="AH114" i="37"/>
  <c r="K226" i="37"/>
  <c r="AO226" i="37" s="1"/>
  <c r="K110" i="37"/>
  <c r="AO110" i="37" s="1"/>
  <c r="H109" i="37"/>
  <c r="AL109" i="37" s="1"/>
  <c r="K95" i="37"/>
  <c r="H94" i="37"/>
  <c r="K206" i="37"/>
  <c r="AO206" i="37" s="1"/>
  <c r="H205" i="37"/>
  <c r="AL205" i="37" s="1"/>
  <c r="K35" i="37"/>
  <c r="AO35" i="37" s="1"/>
  <c r="H34" i="37"/>
  <c r="H139" i="37"/>
  <c r="AL139" i="37" s="1"/>
  <c r="K275" i="37"/>
  <c r="AO275" i="37" s="1"/>
  <c r="H274" i="37"/>
  <c r="AL274" i="37" s="1"/>
  <c r="G181" i="37"/>
  <c r="AK181" i="37" s="1"/>
  <c r="F136" i="37"/>
  <c r="AJ136" i="37" s="1"/>
  <c r="G289" i="37"/>
  <c r="AK289" i="37" s="1"/>
  <c r="I207" i="37"/>
  <c r="AM207" i="37" s="1"/>
  <c r="F124" i="37"/>
  <c r="AJ124" i="37" s="1"/>
  <c r="I233" i="37"/>
  <c r="AM233" i="37" s="1"/>
  <c r="J250" i="37"/>
  <c r="AN250" i="37" s="1"/>
  <c r="AH271" i="37"/>
  <c r="AH272" i="37"/>
  <c r="G256" i="37"/>
  <c r="AK256" i="37" s="1"/>
  <c r="K209" i="37"/>
  <c r="AO209" i="37" s="1"/>
  <c r="H208" i="37"/>
  <c r="AL208" i="37" s="1"/>
  <c r="AH310" i="37"/>
  <c r="AH311" i="37"/>
  <c r="K307" i="37"/>
  <c r="AO307" i="37" s="1"/>
  <c r="H306" i="37"/>
  <c r="AL306" i="37" s="1"/>
  <c r="H186" i="37"/>
  <c r="J233" i="37"/>
  <c r="AN233" i="37" s="1"/>
  <c r="I197" i="37"/>
  <c r="AM197" i="37" s="1"/>
  <c r="K22" i="37"/>
  <c r="AO22" i="37" s="1"/>
  <c r="H21" i="37"/>
  <c r="K215" i="37"/>
  <c r="AO215" i="37" s="1"/>
  <c r="H214" i="37"/>
  <c r="AL214" i="37" s="1"/>
  <c r="J230" i="37"/>
  <c r="AN230" i="37" s="1"/>
  <c r="K224" i="37"/>
  <c r="H223" i="37"/>
  <c r="AL223" i="37" s="1"/>
  <c r="K138" i="37"/>
  <c r="AO138" i="37" s="1"/>
  <c r="H137" i="37"/>
  <c r="AL137" i="37" s="1"/>
  <c r="K159" i="37"/>
  <c r="AO159" i="37" s="1"/>
  <c r="H158" i="37"/>
  <c r="AL158" i="37" s="1"/>
  <c r="K100" i="37"/>
  <c r="AO100" i="37" s="1"/>
  <c r="H99" i="37"/>
  <c r="AL99" i="37" s="1"/>
  <c r="AH237" i="37"/>
  <c r="K188" i="37"/>
  <c r="K165" i="37"/>
  <c r="AO165" i="37" s="1"/>
  <c r="H164" i="37"/>
  <c r="AL164" i="37" s="1"/>
  <c r="K142" i="37"/>
  <c r="AO142" i="37" s="1"/>
  <c r="H141" i="37"/>
  <c r="AL141" i="37" s="1"/>
  <c r="K192" i="37"/>
  <c r="AO192" i="37" s="1"/>
  <c r="H191" i="37"/>
  <c r="AL191" i="37" s="1"/>
  <c r="K143" i="37"/>
  <c r="AO143" i="37" s="1"/>
  <c r="K135" i="37"/>
  <c r="AO135" i="37" s="1"/>
  <c r="H134" i="37"/>
  <c r="AL134" i="37" s="1"/>
  <c r="I128" i="37"/>
  <c r="AM128" i="37" s="1"/>
  <c r="H154" i="37"/>
  <c r="AL154" i="37" s="1"/>
  <c r="F263" i="37"/>
  <c r="AJ263" i="37" s="1"/>
  <c r="AH264" i="37"/>
  <c r="I115" i="37"/>
  <c r="AM115" i="37" s="1"/>
  <c r="G136" i="37"/>
  <c r="AK136" i="37" s="1"/>
  <c r="J170" i="37"/>
  <c r="AN170" i="37" s="1"/>
  <c r="H148" i="37"/>
  <c r="AL148" i="37" s="1"/>
  <c r="K114" i="37"/>
  <c r="H113" i="37"/>
  <c r="AL113" i="37" s="1"/>
  <c r="K20" i="37"/>
  <c r="AO20" i="37" s="1"/>
  <c r="H19" i="37"/>
  <c r="AH218" i="37"/>
  <c r="AH256" i="37"/>
  <c r="K133" i="37"/>
  <c r="AO133" i="37" s="1"/>
  <c r="G124" i="37"/>
  <c r="AK124" i="37" s="1"/>
  <c r="AH293" i="37"/>
  <c r="AH294" i="37"/>
  <c r="G282" i="37"/>
  <c r="AK282" i="37" s="1"/>
  <c r="F233" i="37"/>
  <c r="AJ233" i="37" s="1"/>
  <c r="F289" i="37"/>
  <c r="AJ289" i="37" s="1"/>
  <c r="J72" i="37"/>
  <c r="I250" i="37"/>
  <c r="AM250" i="37" s="1"/>
  <c r="AH266" i="37"/>
  <c r="AH267" i="37"/>
  <c r="H300" i="37"/>
  <c r="F256" i="37"/>
  <c r="AJ256" i="37" s="1"/>
  <c r="G72" i="37"/>
  <c r="AK72" i="37" s="1"/>
  <c r="H311" i="37"/>
  <c r="AL311" i="37" s="1"/>
  <c r="G128" i="37"/>
  <c r="AK128" i="37" s="1"/>
  <c r="F266" i="37"/>
  <c r="AJ266" i="37" s="1"/>
  <c r="G266" i="37"/>
  <c r="AK266" i="37" s="1"/>
  <c r="J181" i="37"/>
  <c r="AN181" i="37" s="1"/>
  <c r="K145" i="37"/>
  <c r="AO145" i="37" s="1"/>
  <c r="H144" i="37"/>
  <c r="AL144" i="37" s="1"/>
  <c r="K172" i="37"/>
  <c r="AO172" i="37" s="1"/>
  <c r="H171" i="37"/>
  <c r="AL171" i="37" s="1"/>
  <c r="K292" i="37"/>
  <c r="AO292" i="37" s="1"/>
  <c r="K219" i="37"/>
  <c r="AO219" i="37" s="1"/>
  <c r="H218" i="37"/>
  <c r="AL218" i="37" s="1"/>
  <c r="K157" i="37"/>
  <c r="AO157" i="37" s="1"/>
  <c r="H156" i="37"/>
  <c r="AL156" i="37" s="1"/>
  <c r="K126" i="37"/>
  <c r="AO126" i="37" s="1"/>
  <c r="K108" i="37"/>
  <c r="H107" i="37"/>
  <c r="K277" i="37"/>
  <c r="AO277" i="37" s="1"/>
  <c r="H276" i="37"/>
  <c r="AL276" i="37" s="1"/>
  <c r="AH305" i="37"/>
  <c r="K86" i="37"/>
  <c r="AO86" i="37" s="1"/>
  <c r="H85" i="37"/>
  <c r="AL85" i="37" s="1"/>
  <c r="AH186" i="37"/>
  <c r="AH188" i="37"/>
  <c r="AH223" i="37"/>
  <c r="AH224" i="37"/>
  <c r="AH227" i="37"/>
  <c r="AH228" i="37"/>
  <c r="K255" i="37"/>
  <c r="AO255" i="37" s="1"/>
  <c r="K301" i="37"/>
  <c r="AO301" i="37" s="1"/>
  <c r="H302" i="37"/>
  <c r="AL302" i="37" s="1"/>
  <c r="K291" i="37"/>
  <c r="AO291" i="37" s="1"/>
  <c r="H290" i="37"/>
  <c r="AL290" i="37" s="1"/>
  <c r="K41" i="37"/>
  <c r="AO41" i="37" s="1"/>
  <c r="H40" i="37"/>
  <c r="J67" i="37"/>
  <c r="AN67" i="37" s="1"/>
  <c r="K247" i="37"/>
  <c r="AO247" i="37" s="1"/>
  <c r="H246" i="37"/>
  <c r="AL246" i="37" s="1"/>
  <c r="J266" i="37"/>
  <c r="AN266" i="37" s="1"/>
  <c r="J153" i="37"/>
  <c r="AN153" i="37" s="1"/>
  <c r="G25" i="37"/>
  <c r="AK25" i="37" s="1"/>
  <c r="K121" i="37"/>
  <c r="AO121" i="37" s="1"/>
  <c r="H120" i="37"/>
  <c r="AL120" i="37" s="1"/>
  <c r="G153" i="37"/>
  <c r="AK153" i="37" s="1"/>
  <c r="AE181" i="37"/>
  <c r="AE186" i="37"/>
  <c r="K82" i="37"/>
  <c r="AO82" i="37" s="1"/>
  <c r="K78" i="37"/>
  <c r="AO78" i="37" s="1"/>
  <c r="K84" i="37"/>
  <c r="AO84" i="37" s="1"/>
  <c r="K92" i="37"/>
  <c r="AO92" i="37" s="1"/>
  <c r="AO108" i="37" l="1"/>
  <c r="AO167" i="37"/>
  <c r="H36" i="37"/>
  <c r="E12" i="32"/>
  <c r="D12" i="32"/>
  <c r="D14" i="32"/>
  <c r="K77" i="37"/>
  <c r="AO77" i="37" s="1"/>
  <c r="K103" i="37"/>
  <c r="AO103" i="37" s="1"/>
  <c r="E20" i="32"/>
  <c r="AO114" i="37"/>
  <c r="K83" i="37"/>
  <c r="AO83" i="37" s="1"/>
  <c r="AO95" i="37"/>
  <c r="AO237" i="37"/>
  <c r="K81" i="37"/>
  <c r="AO81" i="37" s="1"/>
  <c r="AO228" i="37"/>
  <c r="E17" i="32"/>
  <c r="AK67" i="37"/>
  <c r="AO224" i="37"/>
  <c r="AO294" i="37"/>
  <c r="K50" i="37"/>
  <c r="AO50" i="37" s="1"/>
  <c r="AL50" i="37"/>
  <c r="AO305" i="37"/>
  <c r="K29" i="37"/>
  <c r="AO29" i="37" s="1"/>
  <c r="AL29" i="37"/>
  <c r="G54" i="32"/>
  <c r="AM299" i="37"/>
  <c r="K37" i="37"/>
  <c r="AL37" i="37"/>
  <c r="AO188" i="37"/>
  <c r="K58" i="37"/>
  <c r="AO58" i="37" s="1"/>
  <c r="AL58" i="37"/>
  <c r="D23" i="32"/>
  <c r="AJ115" i="37"/>
  <c r="G20" i="32"/>
  <c r="AM89" i="37"/>
  <c r="AN299" i="37"/>
  <c r="H54" i="32"/>
  <c r="K40" i="37"/>
  <c r="AO40" i="37" s="1"/>
  <c r="AL40" i="37"/>
  <c r="AL300" i="37"/>
  <c r="H299" i="37"/>
  <c r="AL299" i="37" s="1"/>
  <c r="K21" i="37"/>
  <c r="AO21" i="37" s="1"/>
  <c r="AL21" i="37"/>
  <c r="K34" i="37"/>
  <c r="AO34" i="37" s="1"/>
  <c r="AL34" i="37"/>
  <c r="K23" i="37"/>
  <c r="AO23" i="37" s="1"/>
  <c r="AL23" i="37"/>
  <c r="K111" i="37"/>
  <c r="AO111" i="37" s="1"/>
  <c r="AO91" i="37"/>
  <c r="K48" i="37"/>
  <c r="AO48" i="37" s="1"/>
  <c r="AL48" i="37"/>
  <c r="K32" i="37"/>
  <c r="AO32" i="37" s="1"/>
  <c r="AL32" i="37"/>
  <c r="G22" i="32"/>
  <c r="AM98" i="37"/>
  <c r="D17" i="32"/>
  <c r="AJ67" i="37"/>
  <c r="G17" i="32"/>
  <c r="AM67" i="37"/>
  <c r="K19" i="37"/>
  <c r="AO19" i="37" s="1"/>
  <c r="AL19" i="37"/>
  <c r="G12" i="32"/>
  <c r="AM18" i="37"/>
  <c r="K60" i="37"/>
  <c r="AL60" i="37"/>
  <c r="AO293" i="37"/>
  <c r="G13" i="32"/>
  <c r="AM25" i="37"/>
  <c r="D15" i="32"/>
  <c r="AJ45" i="37"/>
  <c r="H19" i="32"/>
  <c r="AN72" i="37"/>
  <c r="K186" i="37"/>
  <c r="AO186" i="37" s="1"/>
  <c r="AL186" i="37"/>
  <c r="K94" i="37"/>
  <c r="AO94" i="37" s="1"/>
  <c r="AL94" i="37"/>
  <c r="K107" i="37"/>
  <c r="AL107" i="37"/>
  <c r="K116" i="37"/>
  <c r="AO116" i="37" s="1"/>
  <c r="AL116" i="37"/>
  <c r="D19" i="32"/>
  <c r="AJ72" i="37"/>
  <c r="AO131" i="37"/>
  <c r="AJ89" i="37"/>
  <c r="D20" i="32"/>
  <c r="E54" i="32"/>
  <c r="AK299" i="37"/>
  <c r="AJ299" i="37"/>
  <c r="D54" i="32"/>
  <c r="K87" i="37"/>
  <c r="AO87" i="37" s="1"/>
  <c r="AL87" i="37"/>
  <c r="H89" i="37"/>
  <c r="AL89" i="37" s="1"/>
  <c r="K99" i="37"/>
  <c r="AO99" i="37" s="1"/>
  <c r="H98" i="37"/>
  <c r="AL98" i="37" s="1"/>
  <c r="K118" i="37"/>
  <c r="AO118" i="37" s="1"/>
  <c r="H72" i="37"/>
  <c r="AL72" i="37" s="1"/>
  <c r="K132" i="37"/>
  <c r="AO132" i="37" s="1"/>
  <c r="H128" i="37"/>
  <c r="K85" i="37"/>
  <c r="AO85" i="37" s="1"/>
  <c r="K65" i="37"/>
  <c r="AO65" i="37" s="1"/>
  <c r="H23" i="32"/>
  <c r="H24" i="32"/>
  <c r="K287" i="37"/>
  <c r="AO287" i="37" s="1"/>
  <c r="H27" i="32"/>
  <c r="H25" i="32"/>
  <c r="H22" i="32"/>
  <c r="H20" i="32"/>
  <c r="K105" i="37"/>
  <c r="AO105" i="37" s="1"/>
  <c r="J71" i="37"/>
  <c r="AN71" i="37" s="1"/>
  <c r="H136" i="37"/>
  <c r="AL136" i="37" s="1"/>
  <c r="F71" i="37"/>
  <c r="AJ71" i="37" s="1"/>
  <c r="H233" i="37"/>
  <c r="H18" i="37"/>
  <c r="AL18" i="37" s="1"/>
  <c r="K156" i="37"/>
  <c r="AO156" i="37" s="1"/>
  <c r="K129" i="37"/>
  <c r="K173" i="37"/>
  <c r="AO173" i="37" s="1"/>
  <c r="K236" i="37"/>
  <c r="AH319" i="37"/>
  <c r="AH320" i="37"/>
  <c r="H57" i="32"/>
  <c r="K184" i="37"/>
  <c r="AO184" i="37" s="1"/>
  <c r="K302" i="37"/>
  <c r="AO302" i="37" s="1"/>
  <c r="G262" i="37"/>
  <c r="AK262" i="37" s="1"/>
  <c r="E42" i="32"/>
  <c r="H30" i="32"/>
  <c r="D39" i="32"/>
  <c r="K306" i="37"/>
  <c r="AO306" i="37" s="1"/>
  <c r="H271" i="37"/>
  <c r="AL271" i="37" s="1"/>
  <c r="K272" i="37"/>
  <c r="AO272" i="37" s="1"/>
  <c r="D31" i="32"/>
  <c r="AH98" i="37"/>
  <c r="AH107" i="37"/>
  <c r="H263" i="37"/>
  <c r="AL263" i="37" s="1"/>
  <c r="K264" i="37"/>
  <c r="AO264" i="37" s="1"/>
  <c r="H45" i="37"/>
  <c r="AL45" i="37" s="1"/>
  <c r="K46" i="37"/>
  <c r="AO46" i="37" s="1"/>
  <c r="H15" i="32"/>
  <c r="E36" i="32"/>
  <c r="K243" i="37"/>
  <c r="AO243" i="37" s="1"/>
  <c r="E19" i="32"/>
  <c r="G71" i="37"/>
  <c r="AK71" i="37" s="1"/>
  <c r="K223" i="37"/>
  <c r="AO223" i="37" s="1"/>
  <c r="G32" i="32"/>
  <c r="E57" i="32"/>
  <c r="K195" i="37"/>
  <c r="AO195" i="37" s="1"/>
  <c r="H230" i="37"/>
  <c r="AL230" i="37" s="1"/>
  <c r="K231" i="37"/>
  <c r="AO231" i="37" s="1"/>
  <c r="G319" i="37"/>
  <c r="AK319" i="37" s="1"/>
  <c r="E67" i="32"/>
  <c r="G24" i="32"/>
  <c r="K308" i="37"/>
  <c r="AO308" i="37" s="1"/>
  <c r="E23" i="32"/>
  <c r="AH263" i="37"/>
  <c r="AH262" i="37"/>
  <c r="E33" i="32"/>
  <c r="K234" i="37"/>
  <c r="AO234" i="37" s="1"/>
  <c r="K144" i="37"/>
  <c r="AO144" i="37" s="1"/>
  <c r="D37" i="32"/>
  <c r="D51" i="32"/>
  <c r="K154" i="37"/>
  <c r="AO154" i="37" s="1"/>
  <c r="H35" i="32"/>
  <c r="H36" i="32"/>
  <c r="E31" i="32"/>
  <c r="H32" i="32"/>
  <c r="D49" i="32"/>
  <c r="D32" i="32"/>
  <c r="AH45" i="37"/>
  <c r="AH60" i="37"/>
  <c r="E60" i="32"/>
  <c r="G314" i="37"/>
  <c r="AK314" i="37" s="1"/>
  <c r="E49" i="32"/>
  <c r="I319" i="37"/>
  <c r="AM319" i="37" s="1"/>
  <c r="G67" i="32"/>
  <c r="K227" i="37"/>
  <c r="AO227" i="37" s="1"/>
  <c r="D60" i="32"/>
  <c r="F314" i="37"/>
  <c r="AJ314" i="37" s="1"/>
  <c r="G51" i="32"/>
  <c r="H181" i="37"/>
  <c r="K182" i="37"/>
  <c r="AO182" i="37" s="1"/>
  <c r="H49" i="32"/>
  <c r="D30" i="32"/>
  <c r="K120" i="37"/>
  <c r="AO120" i="37" s="1"/>
  <c r="K160" i="37"/>
  <c r="AO160" i="37" s="1"/>
  <c r="K285" i="37"/>
  <c r="AO285" i="37" s="1"/>
  <c r="E13" i="32"/>
  <c r="H17" i="32"/>
  <c r="D35" i="32"/>
  <c r="AH207" i="37"/>
  <c r="G35" i="32"/>
  <c r="K109" i="37"/>
  <c r="AO109" i="37" s="1"/>
  <c r="K166" i="37"/>
  <c r="D29" i="32"/>
  <c r="F152" i="37"/>
  <c r="AJ152" i="37" s="1"/>
  <c r="K90" i="37"/>
  <c r="AO90" i="37" s="1"/>
  <c r="K212" i="37"/>
  <c r="AO212" i="37" s="1"/>
  <c r="H25" i="37"/>
  <c r="AL25" i="37" s="1"/>
  <c r="K26" i="37"/>
  <c r="AO26" i="37" s="1"/>
  <c r="K177" i="37"/>
  <c r="AO177" i="37" s="1"/>
  <c r="G34" i="32"/>
  <c r="K79" i="37"/>
  <c r="AO79" i="37" s="1"/>
  <c r="H39" i="32"/>
  <c r="J262" i="37"/>
  <c r="AN262" i="37" s="1"/>
  <c r="H115" i="37"/>
  <c r="H282" i="37"/>
  <c r="AL282" i="37" s="1"/>
  <c r="H29" i="32"/>
  <c r="J152" i="37"/>
  <c r="AN152" i="37" s="1"/>
  <c r="F262" i="37"/>
  <c r="AJ262" i="37" s="1"/>
  <c r="D42" i="32"/>
  <c r="K300" i="37"/>
  <c r="G25" i="32"/>
  <c r="K191" i="37"/>
  <c r="AO191" i="37" s="1"/>
  <c r="AH233" i="37"/>
  <c r="AH236" i="37"/>
  <c r="H207" i="37"/>
  <c r="AL207" i="37" s="1"/>
  <c r="K208" i="37"/>
  <c r="AO208" i="37" s="1"/>
  <c r="K274" i="37"/>
  <c r="AO274" i="37" s="1"/>
  <c r="H266" i="37"/>
  <c r="AL266" i="37" s="1"/>
  <c r="K267" i="37"/>
  <c r="AO267" i="37" s="1"/>
  <c r="K203" i="37"/>
  <c r="AO203" i="37" s="1"/>
  <c r="K210" i="37"/>
  <c r="AO210" i="37" s="1"/>
  <c r="AH314" i="37"/>
  <c r="AH315" i="37"/>
  <c r="J314" i="37"/>
  <c r="AN314" i="37" s="1"/>
  <c r="H60" i="32"/>
  <c r="H315" i="37"/>
  <c r="AL315" i="37" s="1"/>
  <c r="K316" i="37"/>
  <c r="AO316" i="37" s="1"/>
  <c r="E22" i="32"/>
  <c r="K73" i="37"/>
  <c r="AO73" i="37" s="1"/>
  <c r="K146" i="37"/>
  <c r="AO146" i="37" s="1"/>
  <c r="H37" i="32"/>
  <c r="K218" i="37"/>
  <c r="AO218" i="37" s="1"/>
  <c r="E50" i="32"/>
  <c r="E27" i="32"/>
  <c r="D24" i="32"/>
  <c r="D36" i="32"/>
  <c r="E15" i="32"/>
  <c r="D33" i="32"/>
  <c r="E34" i="32"/>
  <c r="AH136" i="37"/>
  <c r="AH141" i="37"/>
  <c r="G50" i="32"/>
  <c r="H50" i="32"/>
  <c r="H67" i="37"/>
  <c r="AL67" i="37" s="1"/>
  <c r="K68" i="37"/>
  <c r="AO68" i="37" s="1"/>
  <c r="H250" i="37"/>
  <c r="AL250" i="37" s="1"/>
  <c r="K251" i="37"/>
  <c r="AO251" i="37" s="1"/>
  <c r="K16" i="37"/>
  <c r="AO16" i="37" s="1"/>
  <c r="D27" i="32"/>
  <c r="H34" i="32"/>
  <c r="K139" i="37"/>
  <c r="AO139" i="37" s="1"/>
  <c r="G19" i="32"/>
  <c r="I71" i="37"/>
  <c r="AM71" i="37" s="1"/>
  <c r="H256" i="37"/>
  <c r="AL256" i="37" s="1"/>
  <c r="K257" i="37"/>
  <c r="AO257" i="37" s="1"/>
  <c r="E39" i="32"/>
  <c r="E32" i="32"/>
  <c r="E35" i="32"/>
  <c r="G30" i="32"/>
  <c r="H13" i="32"/>
  <c r="K280" i="37"/>
  <c r="AO280" i="37" s="1"/>
  <c r="G42" i="32"/>
  <c r="D13" i="32"/>
  <c r="K283" i="37"/>
  <c r="AO283" i="37" s="1"/>
  <c r="H42" i="32"/>
  <c r="AH304" i="37"/>
  <c r="E25" i="32"/>
  <c r="D22" i="32"/>
  <c r="K141" i="37"/>
  <c r="K158" i="37"/>
  <c r="AO158" i="37" s="1"/>
  <c r="K214" i="37"/>
  <c r="AO214" i="37" s="1"/>
  <c r="E37" i="32"/>
  <c r="H320" i="37"/>
  <c r="AL320" i="37" s="1"/>
  <c r="K321" i="37"/>
  <c r="AO321" i="37" s="1"/>
  <c r="H124" i="37"/>
  <c r="AL124" i="37" s="1"/>
  <c r="K125" i="37"/>
  <c r="AO125" i="37" s="1"/>
  <c r="D57" i="32"/>
  <c r="K168" i="37"/>
  <c r="AO168" i="37" s="1"/>
  <c r="H51" i="32"/>
  <c r="D34" i="32"/>
  <c r="G27" i="32"/>
  <c r="K201" i="37"/>
  <c r="AO201" i="37" s="1"/>
  <c r="D50" i="32"/>
  <c r="K253" i="37"/>
  <c r="AO253" i="37" s="1"/>
  <c r="H153" i="37"/>
  <c r="AL153" i="37" s="1"/>
  <c r="AH181" i="37"/>
  <c r="K113" i="37"/>
  <c r="AO113" i="37" s="1"/>
  <c r="G33" i="32"/>
  <c r="G57" i="32"/>
  <c r="G37" i="32"/>
  <c r="D67" i="32"/>
  <c r="F319" i="37"/>
  <c r="AJ319" i="37" s="1"/>
  <c r="G39" i="32"/>
  <c r="I262" i="37"/>
  <c r="AM262" i="37" s="1"/>
  <c r="AH128" i="37"/>
  <c r="AH129" i="37"/>
  <c r="I314" i="37"/>
  <c r="AM314" i="37" s="1"/>
  <c r="G60" i="32"/>
  <c r="G49" i="32"/>
  <c r="AH166" i="37"/>
  <c r="H33" i="32"/>
  <c r="K239" i="37"/>
  <c r="AO239" i="37" s="1"/>
  <c r="K171" i="37"/>
  <c r="AO171" i="37" s="1"/>
  <c r="K175" i="37"/>
  <c r="AO175" i="37" s="1"/>
  <c r="AH71" i="37"/>
  <c r="AH89" i="37"/>
  <c r="E29" i="32"/>
  <c r="G152" i="37"/>
  <c r="AK152" i="37" s="1"/>
  <c r="H289" i="37"/>
  <c r="AL289" i="37" s="1"/>
  <c r="K290" i="37"/>
  <c r="AO290" i="37" s="1"/>
  <c r="K276" i="37"/>
  <c r="AO276" i="37" s="1"/>
  <c r="E24" i="32"/>
  <c r="G23" i="32"/>
  <c r="K134" i="37"/>
  <c r="AO134" i="37" s="1"/>
  <c r="K189" i="37"/>
  <c r="AO189" i="37" s="1"/>
  <c r="K259" i="37"/>
  <c r="AO259" i="37" s="1"/>
  <c r="H12" i="32"/>
  <c r="K162" i="37"/>
  <c r="AO162" i="37" s="1"/>
  <c r="J319" i="37"/>
  <c r="AN319" i="37" s="1"/>
  <c r="H67" i="32"/>
  <c r="G29" i="32"/>
  <c r="I152" i="37"/>
  <c r="AM152" i="37" s="1"/>
  <c r="D25" i="32"/>
  <c r="K122" i="37"/>
  <c r="AO122" i="37" s="1"/>
  <c r="K216" i="37"/>
  <c r="AO216" i="37" s="1"/>
  <c r="H197" i="37"/>
  <c r="AL197" i="37" s="1"/>
  <c r="K198" i="37"/>
  <c r="AO198" i="37" s="1"/>
  <c r="E30" i="32"/>
  <c r="K246" i="37"/>
  <c r="AO246" i="37" s="1"/>
  <c r="G15" i="32"/>
  <c r="H170" i="37"/>
  <c r="AL170" i="37" s="1"/>
  <c r="H31" i="32"/>
  <c r="H310" i="37"/>
  <c r="AL310" i="37" s="1"/>
  <c r="K311" i="37"/>
  <c r="AO311" i="37" s="1"/>
  <c r="G36" i="32"/>
  <c r="K148" i="37"/>
  <c r="AO148" i="37" s="1"/>
  <c r="K164" i="37"/>
  <c r="AO164" i="37" s="1"/>
  <c r="K137" i="37"/>
  <c r="AO137" i="37" s="1"/>
  <c r="E51" i="32"/>
  <c r="K205" i="37"/>
  <c r="AO205" i="37" s="1"/>
  <c r="G31" i="32"/>
  <c r="K179" i="37"/>
  <c r="AO179" i="37" s="1"/>
  <c r="K304" i="37"/>
  <c r="AE152" i="37"/>
  <c r="G270" i="37"/>
  <c r="AK270" i="37" s="1"/>
  <c r="Q10" i="37"/>
  <c r="Q9" i="37" s="1"/>
  <c r="S10" i="37"/>
  <c r="R10" i="37"/>
  <c r="P10" i="37"/>
  <c r="O10" i="37"/>
  <c r="O9" i="37" s="1"/>
  <c r="AL36" i="37" l="1"/>
  <c r="AO37" i="37"/>
  <c r="AO36" i="37" s="1"/>
  <c r="K36" i="37"/>
  <c r="K115" i="37"/>
  <c r="AO115" i="37" s="1"/>
  <c r="AL115" i="37"/>
  <c r="AO166" i="37"/>
  <c r="K181" i="37"/>
  <c r="AO181" i="37" s="1"/>
  <c r="AL181" i="37"/>
  <c r="AO236" i="37"/>
  <c r="AO129" i="37"/>
  <c r="AO304" i="37"/>
  <c r="K128" i="37"/>
  <c r="AO128" i="37" s="1"/>
  <c r="AL128" i="37"/>
  <c r="AO300" i="37"/>
  <c r="K299" i="37"/>
  <c r="AO299" i="37" s="1"/>
  <c r="AO107" i="37"/>
  <c r="AO141" i="37"/>
  <c r="K233" i="37"/>
  <c r="AO233" i="37" s="1"/>
  <c r="AL233" i="37"/>
  <c r="AO60" i="37"/>
  <c r="K89" i="37"/>
  <c r="AO89" i="37" s="1"/>
  <c r="K98" i="37"/>
  <c r="AO98" i="37" s="1"/>
  <c r="K18" i="37"/>
  <c r="AO18" i="37" s="1"/>
  <c r="K136" i="37"/>
  <c r="AO136" i="37" s="1"/>
  <c r="H71" i="37"/>
  <c r="H314" i="37"/>
  <c r="AL314" i="37" s="1"/>
  <c r="K315" i="37"/>
  <c r="AO315" i="37" s="1"/>
  <c r="K266" i="37"/>
  <c r="AO266" i="37" s="1"/>
  <c r="K271" i="37"/>
  <c r="AO271" i="37" s="1"/>
  <c r="AH153" i="37"/>
  <c r="AH152" i="37"/>
  <c r="H319" i="37"/>
  <c r="AL319" i="37" s="1"/>
  <c r="K320" i="37"/>
  <c r="AO320" i="37" s="1"/>
  <c r="K45" i="37"/>
  <c r="AO45" i="37" s="1"/>
  <c r="K170" i="37"/>
  <c r="AO170" i="37" s="1"/>
  <c r="K197" i="37"/>
  <c r="AO197" i="37" s="1"/>
  <c r="AH270" i="37"/>
  <c r="AH296" i="37"/>
  <c r="AO296" i="37" s="1"/>
  <c r="K207" i="37"/>
  <c r="AO207" i="37" s="1"/>
  <c r="K67" i="37"/>
  <c r="AO67" i="37" s="1"/>
  <c r="K256" i="37"/>
  <c r="AO256" i="37" s="1"/>
  <c r="K230" i="37"/>
  <c r="AO230" i="37" s="1"/>
  <c r="K263" i="37"/>
  <c r="AO263" i="37" s="1"/>
  <c r="H262" i="37"/>
  <c r="AL262" i="37" s="1"/>
  <c r="K310" i="37"/>
  <c r="AO310" i="37" s="1"/>
  <c r="K153" i="37"/>
  <c r="AO153" i="37" s="1"/>
  <c r="K282" i="37"/>
  <c r="AO282" i="37" s="1"/>
  <c r="K124" i="37"/>
  <c r="AO124" i="37" s="1"/>
  <c r="K250" i="37"/>
  <c r="AO250" i="37" s="1"/>
  <c r="H152" i="37"/>
  <c r="H270" i="37"/>
  <c r="AL270" i="37" s="1"/>
  <c r="K289" i="37"/>
  <c r="AO289" i="37" s="1"/>
  <c r="K25" i="37"/>
  <c r="AO25" i="37" s="1"/>
  <c r="K72" i="37"/>
  <c r="AO72" i="37" s="1"/>
  <c r="K71" i="37" l="1"/>
  <c r="AO71" i="37" s="1"/>
  <c r="AL71" i="37"/>
  <c r="K152" i="37"/>
  <c r="AO152" i="37" s="1"/>
  <c r="AL152" i="37"/>
  <c r="K319" i="37"/>
  <c r="AO319" i="37" s="1"/>
  <c r="K270" i="37"/>
  <c r="AO270" i="37" s="1"/>
  <c r="K262" i="37"/>
  <c r="AO262" i="37" s="1"/>
  <c r="K314" i="37"/>
  <c r="AO314" i="37" s="1"/>
  <c r="F21" i="50"/>
  <c r="E21" i="50"/>
  <c r="F20" i="50"/>
  <c r="E20" i="50"/>
  <c r="F19" i="50"/>
  <c r="E19" i="50"/>
  <c r="F18" i="50"/>
  <c r="E18" i="50"/>
  <c r="F17" i="50"/>
  <c r="E17" i="50"/>
  <c r="F16" i="50"/>
  <c r="E16" i="50"/>
  <c r="F15" i="50"/>
  <c r="E15" i="50"/>
  <c r="F14" i="50"/>
  <c r="E14" i="50"/>
  <c r="F13" i="50"/>
  <c r="E13" i="50"/>
  <c r="F12" i="50"/>
  <c r="E12" i="50"/>
  <c r="I21" i="50"/>
  <c r="H21" i="50"/>
  <c r="I20" i="50"/>
  <c r="H20" i="50"/>
  <c r="I19" i="50"/>
  <c r="H19" i="50"/>
  <c r="I18" i="50"/>
  <c r="H18" i="50"/>
  <c r="I17" i="50"/>
  <c r="H17" i="50"/>
  <c r="I16" i="50"/>
  <c r="H16" i="50"/>
  <c r="I15" i="50"/>
  <c r="H15" i="50"/>
  <c r="I14" i="50"/>
  <c r="H14" i="50"/>
  <c r="I13" i="50"/>
  <c r="H13" i="50"/>
  <c r="I12" i="50"/>
  <c r="H12" i="50"/>
  <c r="I11" i="50"/>
  <c r="H11" i="50"/>
  <c r="F11" i="50"/>
  <c r="E11" i="50"/>
  <c r="G21" i="50" l="1"/>
  <c r="G20" i="50"/>
  <c r="G19" i="50"/>
  <c r="G18" i="50"/>
  <c r="G17" i="50"/>
  <c r="G16" i="50"/>
  <c r="G15" i="50"/>
  <c r="G14" i="50"/>
  <c r="G13" i="50"/>
  <c r="G12" i="50"/>
  <c r="G11" i="50"/>
  <c r="AG15" i="37" l="1"/>
  <c r="AF15" i="37"/>
  <c r="AD15" i="37"/>
  <c r="AC15" i="37"/>
  <c r="AH15" i="37" l="1"/>
  <c r="AE15" i="37"/>
  <c r="J41" i="29" l="1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G16" i="19"/>
  <c r="F46" i="33"/>
  <c r="F45" i="33"/>
  <c r="F44" i="33"/>
  <c r="F43" i="33"/>
  <c r="F40" i="33"/>
  <c r="F39" i="33"/>
  <c r="F38" i="33"/>
  <c r="F37" i="33"/>
  <c r="F36" i="33"/>
  <c r="F35" i="33"/>
  <c r="F34" i="33"/>
  <c r="F33" i="33"/>
  <c r="F32" i="33"/>
  <c r="F29" i="33"/>
  <c r="F28" i="33"/>
  <c r="F27" i="33"/>
  <c r="F26" i="33"/>
  <c r="F25" i="33"/>
  <c r="F24" i="33"/>
  <c r="F23" i="33"/>
  <c r="F20" i="33"/>
  <c r="F19" i="33"/>
  <c r="F18" i="33"/>
  <c r="F17" i="33"/>
  <c r="F16" i="33"/>
  <c r="X46" i="50"/>
  <c r="U46" i="50"/>
  <c r="U45" i="50" s="1"/>
  <c r="W45" i="50"/>
  <c r="V45" i="50"/>
  <c r="T45" i="50"/>
  <c r="S45" i="50"/>
  <c r="W43" i="50"/>
  <c r="V43" i="50"/>
  <c r="S43" i="50"/>
  <c r="W42" i="50"/>
  <c r="V42" i="50"/>
  <c r="S42" i="50"/>
  <c r="U42" i="50" s="1"/>
  <c r="X40" i="50"/>
  <c r="U40" i="50"/>
  <c r="T39" i="50"/>
  <c r="W37" i="50"/>
  <c r="X37" i="50" s="1"/>
  <c r="V37" i="50"/>
  <c r="T37" i="50"/>
  <c r="U37" i="50" s="1"/>
  <c r="X36" i="50"/>
  <c r="U36" i="50"/>
  <c r="W35" i="50"/>
  <c r="V35" i="50"/>
  <c r="T35" i="50"/>
  <c r="S35" i="50"/>
  <c r="W34" i="50"/>
  <c r="V34" i="50"/>
  <c r="S34" i="50"/>
  <c r="U34" i="50" s="1"/>
  <c r="W33" i="50"/>
  <c r="V33" i="50"/>
  <c r="T33" i="50"/>
  <c r="S33" i="50"/>
  <c r="X32" i="50"/>
  <c r="U32" i="50"/>
  <c r="X30" i="50"/>
  <c r="U30" i="50"/>
  <c r="W22" i="50"/>
  <c r="V22" i="50"/>
  <c r="T22" i="50"/>
  <c r="S22" i="50"/>
  <c r="U22" i="50"/>
  <c r="V39" i="50" l="1"/>
  <c r="V48" i="50" s="1"/>
  <c r="X22" i="50"/>
  <c r="V29" i="50"/>
  <c r="X45" i="50"/>
  <c r="T48" i="50"/>
  <c r="X43" i="50"/>
  <c r="X33" i="50"/>
  <c r="U35" i="50"/>
  <c r="S29" i="50"/>
  <c r="X35" i="50"/>
  <c r="X42" i="50"/>
  <c r="W29" i="50"/>
  <c r="U33" i="50"/>
  <c r="X34" i="50"/>
  <c r="U43" i="50"/>
  <c r="U39" i="50" s="1"/>
  <c r="T29" i="50"/>
  <c r="S39" i="50"/>
  <c r="S48" i="50" s="1"/>
  <c r="W39" i="50"/>
  <c r="X39" i="50" l="1"/>
  <c r="X29" i="50"/>
  <c r="U48" i="50"/>
  <c r="U29" i="50"/>
  <c r="W48" i="50"/>
  <c r="X48" i="50" l="1"/>
  <c r="Q46" i="50"/>
  <c r="N46" i="50"/>
  <c r="P45" i="50"/>
  <c r="O45" i="50"/>
  <c r="N45" i="50"/>
  <c r="M45" i="50"/>
  <c r="L45" i="50"/>
  <c r="P43" i="50"/>
  <c r="O43" i="50"/>
  <c r="M43" i="50"/>
  <c r="L43" i="50"/>
  <c r="P42" i="50"/>
  <c r="O42" i="50"/>
  <c r="M42" i="50"/>
  <c r="L42" i="50"/>
  <c r="Q40" i="50"/>
  <c r="N40" i="50"/>
  <c r="Q37" i="50"/>
  <c r="N37" i="50"/>
  <c r="Q36" i="50"/>
  <c r="N36" i="50"/>
  <c r="P35" i="50"/>
  <c r="Q35" i="50" s="1"/>
  <c r="O35" i="50"/>
  <c r="N35" i="50"/>
  <c r="P34" i="50"/>
  <c r="O34" i="50"/>
  <c r="L34" i="50"/>
  <c r="N34" i="50" s="1"/>
  <c r="P33" i="50"/>
  <c r="O33" i="50"/>
  <c r="M33" i="50"/>
  <c r="M29" i="50" s="1"/>
  <c r="L33" i="50"/>
  <c r="Q32" i="50"/>
  <c r="N32" i="50"/>
  <c r="Q30" i="50"/>
  <c r="N30" i="50"/>
  <c r="P22" i="50"/>
  <c r="O22" i="50"/>
  <c r="M22" i="50"/>
  <c r="L22" i="50"/>
  <c r="Q42" i="50"/>
  <c r="N42" i="50"/>
  <c r="N22" i="50"/>
  <c r="AF14" i="37"/>
  <c r="N43" i="50" l="1"/>
  <c r="N39" i="50" s="1"/>
  <c r="L39" i="50"/>
  <c r="Q45" i="50"/>
  <c r="P39" i="50"/>
  <c r="N33" i="50"/>
  <c r="N29" i="50" s="1"/>
  <c r="P29" i="50"/>
  <c r="Q43" i="50"/>
  <c r="Q22" i="50"/>
  <c r="Q34" i="50"/>
  <c r="AF13" i="37"/>
  <c r="AG13" i="37"/>
  <c r="AG14" i="37"/>
  <c r="M39" i="50"/>
  <c r="O39" i="50"/>
  <c r="O29" i="50"/>
  <c r="Q33" i="50"/>
  <c r="L29" i="50"/>
  <c r="Q39" i="50" l="1"/>
  <c r="Q29" i="50"/>
  <c r="AH14" i="37" l="1"/>
  <c r="T10" i="37"/>
  <c r="AD14" i="37"/>
  <c r="AH13" i="37" l="1"/>
  <c r="AD13" i="37"/>
  <c r="AE13" i="37"/>
  <c r="AE14" i="37"/>
  <c r="AE12" i="37" l="1"/>
  <c r="AC14" i="37" l="1"/>
  <c r="E17" i="29"/>
  <c r="F20" i="29"/>
  <c r="E20" i="29"/>
  <c r="F19" i="29"/>
  <c r="E19" i="29"/>
  <c r="F18" i="29"/>
  <c r="E18" i="29"/>
  <c r="F17" i="29"/>
  <c r="F16" i="29"/>
  <c r="E35" i="50"/>
  <c r="F15" i="29"/>
  <c r="E15" i="29"/>
  <c r="F14" i="29"/>
  <c r="E14" i="29"/>
  <c r="F13" i="29"/>
  <c r="E32" i="50"/>
  <c r="F12" i="29"/>
  <c r="E12" i="29"/>
  <c r="I20" i="29"/>
  <c r="H20" i="29"/>
  <c r="I19" i="29"/>
  <c r="H19" i="29"/>
  <c r="I18" i="29"/>
  <c r="H18" i="29"/>
  <c r="I17" i="29"/>
  <c r="H17" i="29"/>
  <c r="I16" i="29"/>
  <c r="H16" i="29"/>
  <c r="I15" i="29"/>
  <c r="H15" i="29"/>
  <c r="I14" i="29"/>
  <c r="H14" i="29"/>
  <c r="I13" i="29"/>
  <c r="H13" i="29"/>
  <c r="I12" i="29"/>
  <c r="H12" i="29"/>
  <c r="F11" i="29"/>
  <c r="H11" i="29"/>
  <c r="I11" i="29"/>
  <c r="E11" i="29"/>
  <c r="G20" i="29" l="1"/>
  <c r="E33" i="29"/>
  <c r="AC13" i="37"/>
  <c r="G11" i="29"/>
  <c r="E30" i="29"/>
  <c r="E31" i="29"/>
  <c r="G12" i="29"/>
  <c r="E30" i="50"/>
  <c r="J30" i="50" s="1"/>
  <c r="E13" i="29"/>
  <c r="E31" i="50"/>
  <c r="G17" i="29"/>
  <c r="E33" i="50"/>
  <c r="G18" i="29"/>
  <c r="E37" i="29"/>
  <c r="E34" i="29"/>
  <c r="G15" i="29"/>
  <c r="G19" i="29"/>
  <c r="E37" i="50"/>
  <c r="G37" i="50" s="1"/>
  <c r="E16" i="29"/>
  <c r="E34" i="50"/>
  <c r="G34" i="50" s="1"/>
  <c r="J46" i="50"/>
  <c r="G46" i="50"/>
  <c r="G45" i="50" s="1"/>
  <c r="I45" i="50"/>
  <c r="H45" i="50"/>
  <c r="F45" i="50"/>
  <c r="E45" i="50"/>
  <c r="I43" i="50"/>
  <c r="H43" i="50"/>
  <c r="F43" i="50"/>
  <c r="E43" i="50"/>
  <c r="I42" i="50"/>
  <c r="H42" i="50"/>
  <c r="F42" i="50"/>
  <c r="E42" i="50"/>
  <c r="J40" i="50"/>
  <c r="G40" i="50"/>
  <c r="J36" i="50"/>
  <c r="G36" i="50"/>
  <c r="I35" i="50"/>
  <c r="J35" i="50" s="1"/>
  <c r="H35" i="50"/>
  <c r="G35" i="50"/>
  <c r="I34" i="50"/>
  <c r="H34" i="50"/>
  <c r="I33" i="50"/>
  <c r="H33" i="50"/>
  <c r="F33" i="50"/>
  <c r="J32" i="50"/>
  <c r="G32" i="50"/>
  <c r="I22" i="50"/>
  <c r="H22" i="50"/>
  <c r="F22" i="50"/>
  <c r="E22" i="50"/>
  <c r="J20" i="50"/>
  <c r="J19" i="50"/>
  <c r="J43" i="50" s="1"/>
  <c r="J18" i="50"/>
  <c r="J17" i="50"/>
  <c r="J16" i="50"/>
  <c r="J15" i="50"/>
  <c r="J14" i="50"/>
  <c r="J13" i="50"/>
  <c r="J12" i="50"/>
  <c r="J11" i="50"/>
  <c r="B3" i="50"/>
  <c r="H39" i="50" l="1"/>
  <c r="H48" i="50" s="1"/>
  <c r="J45" i="50"/>
  <c r="G30" i="50"/>
  <c r="J22" i="50"/>
  <c r="E29" i="50"/>
  <c r="J37" i="50"/>
  <c r="E32" i="29"/>
  <c r="G13" i="29"/>
  <c r="H29" i="50"/>
  <c r="J34" i="50"/>
  <c r="J33" i="50"/>
  <c r="L48" i="50"/>
  <c r="P48" i="50"/>
  <c r="O48" i="50"/>
  <c r="E35" i="29"/>
  <c r="G16" i="29"/>
  <c r="M48" i="50"/>
  <c r="G42" i="50"/>
  <c r="G43" i="50"/>
  <c r="J42" i="50"/>
  <c r="F39" i="50"/>
  <c r="F48" i="50" s="1"/>
  <c r="I39" i="50"/>
  <c r="I48" i="50" s="1"/>
  <c r="G22" i="50"/>
  <c r="I29" i="50"/>
  <c r="F29" i="50"/>
  <c r="E39" i="50"/>
  <c r="E48" i="50" s="1"/>
  <c r="G33" i="50"/>
  <c r="AD12" i="37"/>
  <c r="AC12" i="37"/>
  <c r="J29" i="50" l="1"/>
  <c r="G39" i="50"/>
  <c r="G48" i="50" s="1"/>
  <c r="N48" i="50"/>
  <c r="Q48" i="50"/>
  <c r="J39" i="50"/>
  <c r="G29" i="50"/>
  <c r="J48" i="50" l="1"/>
  <c r="J15" i="37"/>
  <c r="AN15" i="37" s="1"/>
  <c r="I15" i="37"/>
  <c r="AM15" i="37" s="1"/>
  <c r="G15" i="37"/>
  <c r="AK15" i="37" s="1"/>
  <c r="F15" i="37"/>
  <c r="AJ15" i="37" s="1"/>
  <c r="H15" i="37" l="1"/>
  <c r="AL15" i="37" s="1"/>
  <c r="D12" i="30"/>
  <c r="Q2" i="37" l="1"/>
  <c r="C12" i="30"/>
  <c r="G13" i="30"/>
  <c r="AF12" i="37"/>
  <c r="AC10" i="37"/>
  <c r="AG12" i="37"/>
  <c r="E12" i="30" l="1"/>
  <c r="P9" i="37"/>
  <c r="D13" i="30"/>
  <c r="AD10" i="37"/>
  <c r="C13" i="30"/>
  <c r="R9" i="37"/>
  <c r="F13" i="30"/>
  <c r="F12" i="30"/>
  <c r="AF10" i="37"/>
  <c r="AH12" i="37"/>
  <c r="Q1" i="37"/>
  <c r="E13" i="30" l="1"/>
  <c r="AE10" i="37"/>
  <c r="T9" i="37"/>
  <c r="AH10" i="37"/>
  <c r="S9" i="37"/>
  <c r="G12" i="30"/>
  <c r="AG10" i="37"/>
  <c r="F3" i="49"/>
  <c r="E3" i="49"/>
  <c r="D3" i="49"/>
  <c r="C3" i="49"/>
  <c r="B3" i="49"/>
  <c r="B7" i="49" s="1"/>
  <c r="G3" i="49" l="1"/>
  <c r="I35" i="29" l="1"/>
  <c r="H35" i="29"/>
  <c r="I34" i="29"/>
  <c r="H34" i="29"/>
  <c r="J18" i="29" l="1"/>
  <c r="J17" i="29"/>
  <c r="J16" i="29"/>
  <c r="J15" i="29"/>
  <c r="C7" i="40" l="1"/>
  <c r="J14" i="37" l="1"/>
  <c r="AN14" i="37" s="1"/>
  <c r="J13" i="37" l="1"/>
  <c r="J12" i="37" l="1"/>
  <c r="AN13" i="37"/>
  <c r="I14" i="37"/>
  <c r="AM14" i="37" s="1"/>
  <c r="J10" i="37" l="1"/>
  <c r="AN12" i="37"/>
  <c r="I13" i="37"/>
  <c r="I33" i="29"/>
  <c r="H33" i="29"/>
  <c r="F33" i="29"/>
  <c r="I12" i="37" l="1"/>
  <c r="AM13" i="37"/>
  <c r="M13" i="37"/>
  <c r="F43" i="29"/>
  <c r="I10" i="37" l="1"/>
  <c r="AM12" i="37"/>
  <c r="I42" i="29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C25" i="38" l="1"/>
  <c r="M12" i="37" l="1"/>
  <c r="F14" i="37"/>
  <c r="G14" i="37"/>
  <c r="AJ14" i="37" l="1"/>
  <c r="F13" i="37"/>
  <c r="G13" i="37"/>
  <c r="AK14" i="37"/>
  <c r="AJ13" i="37"/>
  <c r="G12" i="37" l="1"/>
  <c r="AK13" i="37"/>
  <c r="F12" i="37"/>
  <c r="AJ12" i="37" l="1"/>
  <c r="AJ11" i="37"/>
  <c r="G10" i="37"/>
  <c r="AK12" i="37"/>
  <c r="F10" i="37"/>
  <c r="B2" i="49" l="1"/>
  <c r="AJ10" i="37"/>
  <c r="AJ324" i="37" s="1"/>
  <c r="AK10" i="37"/>
  <c r="AK324" i="37" s="1"/>
  <c r="C2" i="49"/>
  <c r="C31" i="38"/>
  <c r="F17" i="31" l="1"/>
  <c r="I17" i="31" s="1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47" i="32"/>
  <c r="F46" i="32"/>
  <c r="F45" i="32"/>
  <c r="F43" i="32"/>
  <c r="F41" i="32"/>
  <c r="F40" i="32"/>
  <c r="F39" i="32"/>
  <c r="F21" i="32"/>
  <c r="F16" i="32"/>
  <c r="F70" i="32" l="1"/>
  <c r="C14" i="38"/>
  <c r="C13" i="38"/>
  <c r="F51" i="32"/>
  <c r="F24" i="32"/>
  <c r="F42" i="32"/>
  <c r="F34" i="32"/>
  <c r="F36" i="32"/>
  <c r="F52" i="32"/>
  <c r="H14" i="37"/>
  <c r="AL14" i="37" s="1"/>
  <c r="H13" i="37" l="1"/>
  <c r="C21" i="38"/>
  <c r="C16" i="38"/>
  <c r="C12" i="38"/>
  <c r="I42" i="32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K15" i="37"/>
  <c r="AO15" i="37" s="1"/>
  <c r="B18" i="48"/>
  <c r="C18" i="48"/>
  <c r="B33" i="48"/>
  <c r="C33" i="48"/>
  <c r="F31" i="47"/>
  <c r="D31" i="47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H12" i="37" l="1"/>
  <c r="AL13" i="37"/>
  <c r="F19" i="32"/>
  <c r="K14" i="37"/>
  <c r="AO14" i="37" s="1"/>
  <c r="B35" i="48"/>
  <c r="C35" i="48"/>
  <c r="H31" i="47"/>
  <c r="C11" i="38"/>
  <c r="F29" i="32"/>
  <c r="F17" i="32"/>
  <c r="F13" i="32"/>
  <c r="F12" i="32"/>
  <c r="F14" i="32"/>
  <c r="F15" i="32"/>
  <c r="F49" i="32"/>
  <c r="D48" i="32"/>
  <c r="D33" i="47"/>
  <c r="F33" i="47"/>
  <c r="H19" i="47"/>
  <c r="H10" i="37" l="1"/>
  <c r="AL12" i="37"/>
  <c r="K13" i="37"/>
  <c r="AO13" i="37" s="1"/>
  <c r="H33" i="47"/>
  <c r="K12" i="37" l="1"/>
  <c r="K10" i="37" l="1"/>
  <c r="AO12" i="37"/>
  <c r="AN10" i="37"/>
  <c r="AN324" i="37" s="1"/>
  <c r="M10" i="37"/>
  <c r="AL10" i="37"/>
  <c r="AL324" i="37" s="1"/>
  <c r="AM10" i="37"/>
  <c r="AM324" i="37" s="1"/>
  <c r="D2" i="49"/>
  <c r="E2" i="49"/>
  <c r="C15" i="40"/>
  <c r="F2" i="49" l="1"/>
  <c r="V9" i="37"/>
  <c r="AO10" i="37"/>
  <c r="AO324" i="37" s="1"/>
  <c r="G2" i="49"/>
  <c r="H11" i="32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46" i="33"/>
  <c r="I45" i="33"/>
  <c r="I44" i="33"/>
  <c r="I43" i="33"/>
  <c r="H42" i="33"/>
  <c r="G42" i="33"/>
  <c r="E42" i="33"/>
  <c r="D42" i="33"/>
  <c r="I40" i="33"/>
  <c r="I39" i="33"/>
  <c r="I38" i="33"/>
  <c r="I37" i="33"/>
  <c r="I36" i="33"/>
  <c r="I35" i="33"/>
  <c r="I34" i="33"/>
  <c r="I33" i="33"/>
  <c r="I32" i="33"/>
  <c r="H31" i="33"/>
  <c r="G31" i="33"/>
  <c r="E31" i="33"/>
  <c r="D31" i="33"/>
  <c r="I29" i="33"/>
  <c r="I28" i="33"/>
  <c r="I27" i="33"/>
  <c r="I26" i="33"/>
  <c r="I25" i="33"/>
  <c r="I24" i="33"/>
  <c r="I23" i="33"/>
  <c r="H22" i="33"/>
  <c r="G22" i="33"/>
  <c r="E22" i="33"/>
  <c r="D22" i="33"/>
  <c r="I20" i="33"/>
  <c r="I19" i="33"/>
  <c r="I18" i="33"/>
  <c r="I17" i="33"/>
  <c r="I16" i="33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D19" i="3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H13" i="30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42" i="29"/>
  <c r="J14" i="29"/>
  <c r="G14" i="29"/>
  <c r="J13" i="29"/>
  <c r="J12" i="29"/>
  <c r="J11" i="29"/>
  <c r="E11" i="31" l="1"/>
  <c r="H11" i="31"/>
  <c r="G11" i="31"/>
  <c r="F31" i="33"/>
  <c r="I31" i="33" s="1"/>
  <c r="J42" i="29"/>
  <c r="F29" i="29"/>
  <c r="E19" i="31"/>
  <c r="F19" i="31" s="1"/>
  <c r="D13" i="31"/>
  <c r="G19" i="31"/>
  <c r="H19" i="31"/>
  <c r="C8" i="38"/>
  <c r="I11" i="32"/>
  <c r="E13" i="31"/>
  <c r="G13" i="31"/>
  <c r="I29" i="29"/>
  <c r="E11" i="20" s="1"/>
  <c r="J35" i="29"/>
  <c r="H13" i="31"/>
  <c r="J45" i="29"/>
  <c r="F58" i="32"/>
  <c r="H48" i="29"/>
  <c r="C5" i="40" s="1"/>
  <c r="D38" i="32"/>
  <c r="D18" i="32"/>
  <c r="D28" i="32"/>
  <c r="H29" i="29"/>
  <c r="D11" i="20" s="1"/>
  <c r="I48" i="29"/>
  <c r="E82" i="32"/>
  <c r="F15" i="19" s="1"/>
  <c r="F74" i="32"/>
  <c r="J34" i="29"/>
  <c r="G82" i="32"/>
  <c r="H82" i="32"/>
  <c r="F62" i="32"/>
  <c r="F22" i="33"/>
  <c r="I22" i="33" s="1"/>
  <c r="F42" i="33"/>
  <c r="I42" i="33" s="1"/>
  <c r="F10" i="32"/>
  <c r="G34" i="29"/>
  <c r="H15" i="19" l="1"/>
  <c r="D11" i="31"/>
  <c r="D21" i="31" s="1"/>
  <c r="I15" i="19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D22" i="30"/>
  <c r="E14" i="33"/>
  <c r="G14" i="33"/>
  <c r="G12" i="33" s="1"/>
  <c r="G48" i="33" s="1"/>
  <c r="F22" i="30"/>
  <c r="G22" i="30"/>
  <c r="H14" i="33"/>
  <c r="H12" i="33" s="1"/>
  <c r="H48" i="33" s="1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J16" i="19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30" i="19" l="1"/>
  <c r="G11" i="19"/>
  <c r="G27" i="19"/>
  <c r="J27" i="19" s="1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J11" i="19"/>
  <c r="D10" i="20"/>
  <c r="D18" i="20" s="1"/>
  <c r="D22" i="20" s="1"/>
  <c r="D26" i="20" s="1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C15" i="20" l="1"/>
  <c r="E15" i="19"/>
  <c r="G15" i="19" s="1"/>
  <c r="F13" i="31"/>
  <c r="F21" i="31" s="1"/>
  <c r="G37" i="29"/>
  <c r="G29" i="29" s="1"/>
  <c r="D14" i="33"/>
  <c r="I48" i="32"/>
  <c r="F82" i="32"/>
  <c r="E29" i="29" l="1"/>
  <c r="C11" i="20" s="1"/>
  <c r="C14" i="20"/>
  <c r="J37" i="29"/>
  <c r="J29" i="29" s="1"/>
  <c r="I82" i="32"/>
  <c r="G22" i="29"/>
  <c r="I13" i="31"/>
  <c r="I21" i="31" s="1"/>
  <c r="E22" i="29"/>
  <c r="E39" i="29"/>
  <c r="G43" i="29"/>
  <c r="G39" i="29" s="1"/>
  <c r="G48" i="29" s="1"/>
  <c r="D12" i="33"/>
  <c r="D48" i="33" s="1"/>
  <c r="F14" i="33"/>
  <c r="E22" i="30"/>
  <c r="C22" i="30"/>
  <c r="J15" i="19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<sst xmlns="http://schemas.openxmlformats.org/spreadsheetml/2006/main" count="1117" uniqueCount="615">
  <si>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</si>
  <si>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</si>
  <si>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</si>
  <si>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</si>
  <si>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</si>
  <si>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</si>
  <si>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</si>
  <si>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</si>
  <si>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</si>
  <si>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</si>
  <si>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</si>
  <si>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</si>
  <si>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</si>
  <si>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</si>
  <si>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</si>
  <si>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</si>
  <si>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</si>
  <si>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</si>
  <si>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</si>
  <si>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</si>
  <si>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</si>
  <si>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</si>
  <si>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</si>
  <si>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</si>
  <si>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</si>
  <si>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</si>
  <si>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</si>
  <si>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</si>
  <si>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</si>
  <si>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</si>
  <si>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</si>
  <si>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</si>
  <si>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</si>
  <si>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</si>
  <si>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</si>
  <si>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</si>
  <si>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</si>
  <si>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</si>
  <si>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</si>
  <si>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</si>
  <si>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</si>
  <si>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</si>
  <si>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</si>
  <si>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</si>
  <si>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</si>
  <si>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</si>
  <si>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</si>
  <si>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</si>
  <si>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</si>
  <si>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</si>
  <si>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</si>
  <si>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</si>
  <si>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</si>
  <si>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</si>
  <si>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</si>
  <si>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</si>
  <si>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</si>
  <si>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</si>
  <si>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</si>
  <si>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</si>
  <si>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</si>
  <si>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</si>
  <si>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</si>
  <si>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</si>
  <si>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</si>
  <si>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</si>
  <si>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</si>
  <si>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</si>
  <si>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</si>
  <si>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</si>
  <si>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</si>
  <si>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</si>
  <si>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</si>
  <si>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</si>
  <si>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</si>
  <si>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</si>
  <si>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</si>
  <si>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</si>
  <si>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</si>
  <si>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</si>
  <si>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</si>
  <si>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</si>
  <si>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</si>
  <si>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</si>
  <si>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</si>
  <si>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</si>
  <si>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</si>
  <si>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</si>
  <si>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</si>
  <si>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</si>
  <si>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</si>
  <si>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</si>
  <si>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</si>
  <si>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</si>
  <si>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</si>
  <si>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</si>
  <si>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</si>
  <si>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</si>
  <si>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</si>
  <si>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</si>
  <si>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</si>
  <si>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</si>
  <si>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</si>
  <si>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</si>
  <si>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</si>
  <si>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</si>
  <si>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</si>
  <si>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</si>
  <si>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</si>
  <si>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</si>
  <si>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</si>
  <si>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</si>
  <si>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</si>
  <si>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</si>
  <si>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</si>
  <si>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</si>
  <si>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</si>
  <si>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</si>
  <si>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</si>
  <si>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</si>
  <si>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</si>
  <si>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</si>
  <si>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</si>
  <si>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</si>
  <si>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</si>
  <si>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</si>
  <si>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</si>
  <si>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</si>
  <si>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</si>
  <si>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</si>
  <si>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</si>
  <si>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</si>
  <si>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</si>
  <si>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</si>
  <si>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</si>
  <si>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</si>
  <si>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</si>
  <si>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</si>
  <si>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</si>
  <si>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</si>
  <si>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</si>
  <si>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</si>
  <si>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</si>
  <si>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</si>
  <si>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</si>
  <si>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</si>
  <si>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</si>
  <si>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</si>
  <si>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</si>
  <si>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</si>
  <si>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</si>
  <si>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</si>
  <si>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</si>
  <si>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</si>
  <si>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</si>
  <si>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</si>
  <si>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</si>
  <si>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</si>
  <si>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</si>
  <si>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</si>
  <si>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</si>
  <si>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</si>
  <si>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</si>
  <si>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</si>
  <si>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</si>
  <si>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</si>
  <si>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</si>
  <si>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</si>
  <si>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</si>
  <si>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</si>
  <si>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</si>
  <si>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</si>
  <si>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</si>
  <si>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</si>
  <si>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</si>
  <si>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</si>
  <si>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</si>
  <si>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</si>
  <si>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</si>
  <si>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</si>
  <si>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</si>
  <si>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</si>
  <si>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</si>
  <si>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</si>
  <si>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</si>
  <si>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</si>
  <si>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</si>
  <si>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</si>
  <si>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</si>
  <si>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</si>
  <si>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</si>
  <si>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</si>
  <si>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</si>
  <si>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</si>
  <si>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</si>
  <si>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</si>
  <si>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</si>
  <si>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</si>
  <si>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</si>
  <si>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</si>
  <si>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</si>
  <si>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</si>
  <si>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</si>
  <si>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</si>
  <si>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</si>
  <si>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</si>
  <si>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</si>
  <si>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</si>
  <si>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</si>
  <si>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</si>
  <si>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</si>
  <si>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</si>
  <si>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</si>
  <si>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</si>
  <si>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</si>
  <si>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</si>
  <si>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</si>
  <si>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</si>
  <si>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</si>
  <si>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</si>
  <si>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</si>
  <si>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</si>
  <si>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</si>
  <si>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</si>
  <si>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</si>
  <si>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</si>
  <si>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</si>
  <si>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</si>
  <si>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</si>
  <si>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</si>
  <si>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</si>
  <si>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</si>
  <si>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</si>
  <si>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</si>
  <si>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</si>
  <si>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</si>
  <si>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</si>
  <si>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</si>
  <si>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</si>
  <si>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</si>
  <si>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</si>
  <si>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</si>
  <si>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</si>
  <si>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</si>
  <si>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</si>
  <si>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</si>
  <si>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</si>
  <si>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</si>
  <si>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</si>
  <si>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</si>
  <si>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</si>
  <si>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</si>
  <si>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</si>
  <si>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</si>
  <si>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</si>
  <si>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</si>
  <si>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</si>
  <si>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</si>
  <si>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</si>
  <si>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</si>
  <si>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</si>
  <si>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</si>
  <si>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</si>
  <si>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</si>
  <si>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</si>
  <si>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</si>
  <si>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</si>
  <si>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</si>
  <si>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</si>
  <si>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</si>
  <si>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</si>
  <si>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</si>
  <si>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</si>
  <si>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</si>
  <si>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</si>
  <si>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</si>
  <si>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</si>
  <si>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</si>
  <si>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</si>
  <si>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</si>
  <si>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</si>
  <si>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</si>
  <si>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</si>
  <si>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</si>
  <si>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</si>
  <si>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</si>
  <si>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</si>
  <si>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</si>
  <si>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</si>
  <si>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</si>
  <si>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</si>
  <si>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</si>
  <si>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</si>
  <si>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</si>
  <si>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</si>
  <si>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</si>
  <si>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</si>
  <si>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</si>
  <si>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</si>
  <si>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</si>
  <si>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</si>
  <si>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</si>
  <si>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</si>
  <si>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</si>
  <si>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</si>
  <si>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</si>
  <si>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</si>
  <si>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</si>
  <si>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</si>
  <si>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</si>
  <si>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</si>
  <si>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</si>
  <si>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</si>
  <si>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</si>
  <si>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</si>
  <si>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</si>
  <si>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</si>
  <si>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</si>
  <si>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</si>
  <si>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</si>
  <si>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</si>
  <si>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</si>
  <si>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</si>
  <si>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</si>
  <si>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</si>
  <si>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</si>
  <si>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</si>
  <si>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</si>
  <si>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</si>
  <si>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</si>
  <si>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</si>
  <si>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</si>
  <si>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</si>
  <si>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</si>
  <si>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</si>
  <si>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</si>
  <si>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</si>
  <si>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</si>
  <si>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</si>
  <si>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</si>
  <si>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</si>
  <si>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</si>
  <si>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</si>
  <si>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</si>
  <si>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</si>
  <si>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</si>
  <si>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</si>
  <si>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</si>
  <si>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</si>
  <si>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</si>
  <si>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</si>
  <si>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</si>
  <si>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</si>
  <si>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</si>
  <si>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</si>
  <si>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</si>
  <si>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</si>
  <si>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</si>
  <si>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</si>
  <si>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</si>
  <si>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</si>
  <si>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</si>
  <si>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</si>
  <si>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</si>
  <si>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</si>
  <si>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</si>
  <si>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</si>
  <si>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</si>
  <si>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</si>
  <si>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</si>
  <si>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</si>
  <si>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</si>
  <si>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</si>
  <si>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</si>
  <si>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</si>
  <si>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</si>
  <si>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</si>
  <si>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</si>
  <si>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</si>
  <si>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</si>
  <si>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</si>
  <si>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</si>
  <si>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</si>
  <si>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</si>
  <si>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</si>
  <si>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</si>
  <si>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</si>
  <si>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</si>
  <si>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</si>
  <si>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</si>
  <si>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</si>
  <si>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</si>
  <si>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</si>
  <si>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</si>
  <si>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</si>
  <si>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</si>
  <si>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</si>
  <si>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</si>
  <si>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</si>
  <si>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</si>
  <si>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</si>
  <si>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</si>
  <si>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</si>
  <si>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</si>
  <si>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</si>
  <si>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</si>
  <si>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</si>
  <si>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</si>
  <si>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</si>
  <si>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</si>
  <si>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</si>
  <si>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</si>
  <si>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</si>
  <si>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</si>
  <si>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</si>
  <si>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</si>
  <si>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</si>
  <si>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</si>
  <si>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</si>
  <si>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</si>
  <si>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</si>
  <si>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</si>
  <si>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</si>
  <si>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</si>
  <si>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</si>
  <si>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</si>
  <si>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</si>
  <si>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</si>
  <si>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</si>
  <si>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</si>
  <si>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</si>
  <si>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</si>
  <si>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</si>
  <si>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</si>
  <si>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</si>
  <si>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</si>
  <si>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</si>
  <si>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</si>
  <si>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</si>
  <si>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</si>
  <si>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</si>
  <si>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</si>
  <si>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</si>
  <si>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</si>
  <si>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</si>
  <si>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</si>
  <si>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</si>
  <si>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</si>
  <si>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</si>
  <si>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</si>
  <si>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</si>
  <si>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</si>
  <si>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</si>
  <si>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</si>
  <si>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</si>
  <si>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</si>
  <si>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</si>
  <si>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</si>
  <si>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</si>
  <si>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</si>
  <si>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</si>
  <si>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</si>
  <si>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</si>
  <si>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</si>
  <si>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</si>
  <si>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</si>
  <si>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</si>
  <si>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</si>
  <si>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</si>
  <si>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</si>
  <si>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</si>
  <si>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</si>
  <si>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</si>
  <si>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Provisiones</t>
  </si>
  <si>
    <t>Otros Gastos</t>
  </si>
  <si>
    <t>Otros Gastos Contables No Presupuestales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</si>
  <si>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</si>
  <si>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</si>
  <si>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</si>
  <si>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</si>
  <si>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</si>
  <si>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</si>
  <si>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</si>
  <si>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</si>
  <si>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</si>
  <si>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</si>
  <si>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</si>
  <si>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</si>
  <si>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</si>
  <si>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</si>
  <si>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</si>
  <si>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</si>
  <si>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</si>
  <si>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</si>
  <si>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</si>
  <si>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</si>
  <si>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</si>
  <si>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</si>
  <si>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</si>
  <si>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</si>
  <si>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</si>
  <si>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</si>
  <si>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</si>
  <si>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</si>
  <si>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</si>
  <si>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</si>
  <si>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</si>
  <si>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</si>
  <si>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</si>
  <si>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</si>
  <si>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</si>
  <si>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</si>
  <si>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</si>
  <si>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</si>
  <si>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</si>
  <si>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</si>
  <si>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</si>
  <si>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</si>
  <si>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</si>
  <si>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</si>
  <si>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</si>
  <si>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</si>
  <si>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</si>
  <si>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</si>
  <si>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</si>
  <si>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</si>
  <si>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</si>
  <si>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</si>
  <si>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</si>
  <si>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</si>
  <si>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</si>
  <si>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</si>
  <si>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</si>
  <si>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</si>
  <si>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</si>
  <si>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</si>
  <si>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</si>
  <si>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</si>
  <si>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</si>
  <si>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</si>
  <si>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</si>
  <si>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</si>
  <si>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</si>
  <si>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</si>
  <si>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</si>
  <si>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</si>
  <si>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</si>
  <si>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</si>
  <si>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</si>
  <si>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</si>
  <si>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</si>
  <si>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</si>
  <si>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</si>
  <si>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</si>
  <si>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</si>
  <si>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</si>
  <si>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</si>
  <si>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</si>
  <si>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</si>
  <si>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</si>
  <si>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</si>
  <si>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modificacion</t>
  </si>
  <si>
    <t>ppto modificado</t>
  </si>
  <si>
    <t>devengado</t>
  </si>
  <si>
    <t>pagado</t>
  </si>
  <si>
    <t>deficit</t>
  </si>
  <si>
    <t>3er trimestre</t>
  </si>
  <si>
    <t>2do trimestre</t>
  </si>
  <si>
    <t>PODER</t>
  </si>
  <si>
    <t>FONDO AUXILIAR</t>
  </si>
  <si>
    <t>Tribunal Superior de Justica del Estado de Baja California</t>
  </si>
  <si>
    <t>Fondo Auxiliar para la administracion de Justicia del Estadode Baja California</t>
  </si>
  <si>
    <t>P O D E R   J U D I C I A L</t>
  </si>
  <si>
    <t>F O N D O   A U X I L I A R</t>
  </si>
  <si>
    <t>Materiales y útiles de enseñanza</t>
  </si>
  <si>
    <t>Fibras sinteticas hules plasticos y derivados</t>
  </si>
  <si>
    <t>Gas</t>
  </si>
  <si>
    <t>Arrendamiento de maquinaria, otros equipos y herramientas</t>
  </si>
  <si>
    <t>Servicios de consultoria administrativa, proceso, tecnica y en tecnologias de la informacion</t>
  </si>
  <si>
    <t>Gastos de orden social y cultural</t>
  </si>
  <si>
    <t>Herramientas y maquinas-herramienta</t>
  </si>
  <si>
    <t>Otros equipos menores</t>
  </si>
  <si>
    <t>Material didáctico</t>
  </si>
  <si>
    <t>Gas butano y propano</t>
  </si>
  <si>
    <t>Arrendamiento de maquinaria y herramientas</t>
  </si>
  <si>
    <t>Servicios de consultoría en tecnologias de de la informacion</t>
  </si>
  <si>
    <t>Renta de vehículos por comisiones en el pais</t>
  </si>
  <si>
    <t>Otros servicios por comisiones en el pais y en el extranjero</t>
  </si>
  <si>
    <t>12100 Honorarios asimilables a salarios</t>
  </si>
  <si>
    <t>Honorarios asimilables a salarios</t>
  </si>
  <si>
    <t>51200 Muebles, excepto de oficina y estanteria</t>
  </si>
  <si>
    <t>Muebles, excepto de oficina y estanteria</t>
  </si>
  <si>
    <t>52900 Otro mobiliario y equipo educacional y recreativo</t>
  </si>
  <si>
    <t>Otro mobiliario y equipo educacional y recreativo</t>
  </si>
  <si>
    <t>Servicios de consultoría administrativa y procesos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</si>
  <si>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</si>
  <si>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</si>
  <si>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</si>
  <si>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Licencias informáticas e intelectuales</t>
  </si>
  <si>
    <t>Del 1 de enero al 31 de marzo de 2023</t>
  </si>
  <si>
    <t>Correspondiente del 1 de enero al 31 de marzo de 2023</t>
  </si>
  <si>
    <t>Insumos textiles adquiridos como materia prima</t>
  </si>
  <si>
    <t>Acabados y otros trabajos especializados en bienes propios</t>
  </si>
  <si>
    <t>C. Financiamiento Neto (C = A - B)</t>
  </si>
  <si>
    <t>Estimaciones, Depreciaciones, Deterioros, Obsolescencia y Amortizaciones</t>
  </si>
  <si>
    <t>Disminución de Inventarios</t>
  </si>
  <si>
    <t>Inversion Pública no Capitalizable</t>
  </si>
  <si>
    <t>Materiales y Suministros (consumos)</t>
  </si>
  <si>
    <t>Conciliación entre los Ingresos Presupuestarios y Contables</t>
  </si>
  <si>
    <t>Conciliación entre los Egresos Presupuestarios y los Gastos Contables</t>
  </si>
  <si>
    <t>Estado Analítico del Ejercicio del Presupuesto de Egresos</t>
  </si>
  <si>
    <t>Endeudamiento Neto</t>
  </si>
  <si>
    <t xml:space="preserve">Intereses de la Deuda </t>
  </si>
  <si>
    <t>Gasto por Categoría Programática</t>
  </si>
  <si>
    <t>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</si>
</sst>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  <numFmt numFmtId="173" formatCode="#,##0.0000000_ ;[Red]\-#,##0.0000000\ "/>
  </numFmts>
  <fonts count="4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0" fillId="0" borderId="0">
      <alignment vertical="top"/>
    </xf>
    <xf numFmtId="43" fontId="40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0" fillId="0" borderId="0" xfId="0" applyFont="1"/>
    <xf numFmtId="0" fontId="8" fillId="4" borderId="16" xfId="0" applyFont="1" applyFill="1" applyBorder="1"/>
    <xf numFmtId="0" fontId="18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6" fillId="0" borderId="0" xfId="0" applyFont="1" applyFill="1" applyBorder="1"/>
    <xf numFmtId="40" fontId="26" fillId="0" borderId="0" xfId="0" applyNumberFormat="1" applyFont="1" applyFill="1" applyBorder="1"/>
    <xf numFmtId="0" fontId="27" fillId="0" borderId="41" xfId="0" applyFont="1" applyFill="1" applyBorder="1" applyAlignment="1">
      <alignment horizontal="left" vertical="center" indent="1"/>
    </xf>
    <xf numFmtId="0" fontId="27" fillId="0" borderId="42" xfId="0" applyFont="1" applyFill="1" applyBorder="1" applyAlignment="1">
      <alignment horizontal="left" vertical="center" wrapText="1" indent="1"/>
    </xf>
    <xf numFmtId="0" fontId="27" fillId="0" borderId="43" xfId="0" applyFont="1" applyFill="1" applyBorder="1" applyAlignment="1">
      <alignment horizontal="left" vertical="center" indent="1"/>
    </xf>
    <xf numFmtId="0" fontId="27" fillId="0" borderId="44" xfId="0" applyFont="1" applyFill="1" applyBorder="1" applyAlignment="1">
      <alignment horizontal="left" vertical="center" wrapText="1" indent="1"/>
    </xf>
    <xf numFmtId="0" fontId="25" fillId="7" borderId="20" xfId="0" applyFont="1" applyFill="1" applyBorder="1" applyAlignment="1">
      <alignment vertical="center"/>
    </xf>
    <xf numFmtId="0" fontId="25" fillId="7" borderId="26" xfId="0" applyFont="1" applyFill="1" applyBorder="1" applyAlignment="1">
      <alignment vertical="center"/>
    </xf>
    <xf numFmtId="0" fontId="26" fillId="0" borderId="0" xfId="0" applyFont="1" applyBorder="1"/>
    <xf numFmtId="0" fontId="26" fillId="0" borderId="0" xfId="0" applyFont="1" applyFill="1"/>
    <xf numFmtId="40" fontId="26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7" fillId="0" borderId="49" xfId="0" applyFont="1" applyFill="1" applyBorder="1" applyAlignment="1">
      <alignment horizontal="left" vertical="center" wrapText="1" indent="1"/>
    </xf>
    <xf numFmtId="0" fontId="27" fillId="0" borderId="43" xfId="0" applyFont="1" applyFill="1" applyBorder="1" applyAlignment="1">
      <alignment horizontal="left" vertical="center" wrapText="1" indent="1"/>
    </xf>
    <xf numFmtId="0" fontId="27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0" fillId="4" borderId="0" xfId="0" applyFont="1" applyFill="1"/>
    <xf numFmtId="0" fontId="30" fillId="0" borderId="0" xfId="0" applyFont="1"/>
    <xf numFmtId="0" fontId="32" fillId="4" borderId="0" xfId="4" applyFont="1" applyFill="1"/>
    <xf numFmtId="0" fontId="32" fillId="4" borderId="0" xfId="4" applyFont="1" applyFill="1" applyAlignment="1">
      <alignment horizontal="center"/>
    </xf>
    <xf numFmtId="0" fontId="32" fillId="4" borderId="0" xfId="4" applyFont="1" applyFill="1" applyAlignment="1"/>
    <xf numFmtId="0" fontId="30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2" fillId="0" borderId="0" xfId="0" applyFont="1"/>
    <xf numFmtId="0" fontId="35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3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5" fillId="0" borderId="0" xfId="0" applyNumberFormat="1" applyFont="1" applyFill="1" applyBorder="1" applyAlignment="1">
      <alignment horizontal="center" vertical="center"/>
    </xf>
    <xf numFmtId="38" fontId="30" fillId="0" borderId="0" xfId="0" applyNumberFormat="1" applyFont="1"/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horizontal="center"/>
    </xf>
    <xf numFmtId="37" fontId="31" fillId="11" borderId="16" xfId="4" applyNumberFormat="1" applyFont="1" applyFill="1" applyBorder="1" applyAlignment="1">
      <alignment horizontal="center" vertical="center"/>
    </xf>
    <xf numFmtId="37" fontId="31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0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8" fillId="0" borderId="0" xfId="0" applyFont="1" applyFill="1"/>
    <xf numFmtId="0" fontId="29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7" fillId="0" borderId="44" xfId="0" applyNumberFormat="1" applyFont="1" applyFill="1" applyBorder="1" applyAlignment="1">
      <alignment horizontal="center" vertical="center"/>
    </xf>
    <xf numFmtId="40" fontId="27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7" fillId="0" borderId="50" xfId="0" applyNumberFormat="1" applyFont="1" applyFill="1" applyBorder="1" applyAlignment="1">
      <alignment horizontal="center" vertical="center"/>
    </xf>
    <xf numFmtId="40" fontId="27" fillId="0" borderId="51" xfId="0" applyNumberFormat="1" applyFont="1" applyFill="1" applyBorder="1" applyAlignment="1">
      <alignment horizontal="center" vertical="center"/>
    </xf>
    <xf numFmtId="40" fontId="25" fillId="10" borderId="28" xfId="0" applyNumberFormat="1" applyFont="1" applyFill="1" applyBorder="1" applyAlignment="1">
      <alignment horizontal="center" vertical="center"/>
    </xf>
    <xf numFmtId="40" fontId="27" fillId="0" borderId="28" xfId="0" applyNumberFormat="1" applyFont="1" applyFill="1" applyBorder="1" applyAlignment="1">
      <alignment horizontal="center" vertical="center"/>
    </xf>
    <xf numFmtId="40" fontId="25" fillId="7" borderId="28" xfId="0" applyNumberFormat="1" applyFont="1" applyFill="1" applyBorder="1" applyAlignment="1">
      <alignment horizontal="center" vertical="center"/>
    </xf>
    <xf numFmtId="40" fontId="25" fillId="7" borderId="27" xfId="0" applyNumberFormat="1" applyFont="1" applyFill="1" applyBorder="1" applyAlignment="1">
      <alignment horizontal="center" vertical="center"/>
    </xf>
    <xf numFmtId="40" fontId="27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4" fillId="4" borderId="18" xfId="2" applyNumberFormat="1" applyFont="1" applyFill="1" applyBorder="1" applyAlignment="1">
      <alignment vertical="center" wrapText="1"/>
    </xf>
    <xf numFmtId="40" fontId="33" fillId="4" borderId="5" xfId="5" applyNumberFormat="1" applyFont="1" applyFill="1" applyBorder="1" applyAlignment="1">
      <alignment horizontal="center"/>
    </xf>
    <xf numFmtId="40" fontId="33" fillId="4" borderId="19" xfId="5" applyNumberFormat="1" applyFont="1" applyFill="1" applyBorder="1" applyAlignment="1">
      <alignment horizontal="center"/>
    </xf>
    <xf numFmtId="40" fontId="36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left" vertical="center" wrapText="1" shrinkToFit="1"/>
    </xf>
    <xf numFmtId="0" fontId="39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5" fillId="4" borderId="1" xfId="4" applyFont="1" applyFill="1" applyBorder="1" applyAlignment="1">
      <alignment horizontal="left" vertical="top"/>
    </xf>
    <xf numFmtId="0" fontId="35" fillId="4" borderId="0" xfId="4" applyFont="1" applyFill="1" applyBorder="1" applyAlignment="1">
      <alignment horizontal="left" vertical="top"/>
    </xf>
    <xf numFmtId="0" fontId="30" fillId="4" borderId="2" xfId="0" applyFont="1" applyFill="1" applyBorder="1" applyAlignment="1">
      <alignment vertical="top"/>
    </xf>
    <xf numFmtId="40" fontId="36" fillId="4" borderId="18" xfId="2" applyNumberFormat="1" applyFont="1" applyFill="1" applyBorder="1" applyAlignment="1">
      <alignment vertical="top" wrapText="1"/>
    </xf>
    <xf numFmtId="0" fontId="33" fillId="4" borderId="1" xfId="4" applyFont="1" applyFill="1" applyBorder="1" applyAlignment="1">
      <alignment horizontal="center" vertical="top"/>
    </xf>
    <xf numFmtId="40" fontId="34" fillId="4" borderId="18" xfId="0" applyNumberFormat="1" applyFont="1" applyFill="1" applyBorder="1" applyAlignment="1">
      <alignment vertical="top" wrapText="1"/>
    </xf>
    <xf numFmtId="40" fontId="34" fillId="4" borderId="18" xfId="2" applyNumberFormat="1" applyFont="1" applyFill="1" applyBorder="1" applyAlignment="1">
      <alignment vertical="top" wrapText="1"/>
    </xf>
    <xf numFmtId="0" fontId="30" fillId="4" borderId="0" xfId="0" applyFont="1" applyFill="1" applyBorder="1" applyAlignment="1">
      <alignment vertical="top"/>
    </xf>
    <xf numFmtId="0" fontId="34" fillId="4" borderId="2" xfId="0" applyFont="1" applyFill="1" applyBorder="1" applyAlignment="1">
      <alignment vertical="top" wrapText="1"/>
    </xf>
    <xf numFmtId="40" fontId="33" fillId="4" borderId="18" xfId="5" applyNumberFormat="1" applyFont="1" applyFill="1" applyBorder="1" applyAlignment="1">
      <alignment horizontal="center" vertical="top"/>
    </xf>
    <xf numFmtId="0" fontId="35" fillId="4" borderId="1" xfId="4" applyFont="1" applyFill="1" applyBorder="1" applyAlignment="1">
      <alignment horizontal="center" vertical="top"/>
    </xf>
    <xf numFmtId="0" fontId="32" fillId="4" borderId="0" xfId="0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40" fontId="35" fillId="4" borderId="18" xfId="5" applyNumberFormat="1" applyFont="1" applyFill="1" applyBorder="1" applyAlignment="1">
      <alignment horizontal="center" vertical="top"/>
    </xf>
    <xf numFmtId="0" fontId="33" fillId="4" borderId="0" xfId="4" applyFont="1" applyFill="1" applyBorder="1" applyAlignment="1">
      <alignment horizontal="center" vertical="top"/>
    </xf>
    <xf numFmtId="40" fontId="36" fillId="4" borderId="18" xfId="0" applyNumberFormat="1" applyFont="1" applyFill="1" applyBorder="1" applyAlignment="1">
      <alignment vertical="top" wrapText="1"/>
    </xf>
    <xf numFmtId="0" fontId="25" fillId="0" borderId="48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 indent="1"/>
    </xf>
    <xf numFmtId="0" fontId="27" fillId="0" borderId="58" xfId="0" applyFont="1" applyFill="1" applyBorder="1" applyAlignment="1">
      <alignment horizontal="left" vertical="center" wrapText="1" indent="1"/>
    </xf>
    <xf numFmtId="40" fontId="27" fillId="0" borderId="56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6" fillId="0" borderId="0" xfId="0" applyNumberFormat="1" applyFont="1" applyBorder="1"/>
    <xf numFmtId="169" fontId="0" fillId="0" borderId="0" xfId="0" applyNumberFormat="1"/>
    <xf numFmtId="40" fontId="0" fillId="0" borderId="0" xfId="0" applyNumberFormat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0" fillId="0" borderId="64" xfId="0" applyNumberFormat="1" applyFont="1" applyBorder="1" applyAlignment="1" applyProtection="1">
      <alignment vertical="top"/>
      <protection locked="0"/>
    </xf>
    <xf numFmtId="40" fontId="0" fillId="0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40" fontId="13" fillId="8" borderId="65" xfId="0" applyNumberFormat="1" applyFont="1" applyFill="1" applyBorder="1" applyAlignment="1" applyProtection="1">
      <alignment vertical="top"/>
      <protection locked="0"/>
    </xf>
    <xf numFmtId="40" fontId="0" fillId="9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0" fontId="0" fillId="0" borderId="67" xfId="0" applyFont="1" applyFill="1" applyBorder="1" applyAlignment="1">
      <alignment horizontal="center"/>
    </xf>
    <xf numFmtId="0" fontId="0" fillId="0" borderId="25" xfId="0" applyFont="1" applyFill="1" applyBorder="1" applyAlignment="1"/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0" fontId="14" fillId="11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0" fillId="0" borderId="0" xfId="0" applyNumberFormat="1" applyFill="1"/>
    <xf numFmtId="173" fontId="0" fillId="0" borderId="0" xfId="0" applyNumberFormat="1" applyFill="1"/>
    <xf numFmtId="0" fontId="0" fillId="0" borderId="0" xfId="0" applyFont="1" applyBorder="1" applyAlignment="1">
      <alignment wrapText="1"/>
    </xf>
    <xf numFmtId="40" fontId="27" fillId="0" borderId="0" xfId="0" applyNumberFormat="1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40" fontId="13" fillId="8" borderId="38" xfId="0" applyNumberFormat="1" applyFont="1" applyFill="1" applyBorder="1" applyAlignment="1" applyProtection="1">
      <alignment vertical="top"/>
    </xf>
    <xf numFmtId="40" fontId="0" fillId="9" borderId="38" xfId="0" applyNumberFormat="1" applyFont="1" applyFill="1" applyBorder="1" applyAlignment="1" applyProtection="1">
      <alignment vertical="top"/>
    </xf>
    <xf numFmtId="40" fontId="0" fillId="0" borderId="38" xfId="0" applyNumberFormat="1" applyFont="1" applyFill="1" applyBorder="1" applyAlignment="1" applyProtection="1">
      <alignment vertical="top"/>
    </xf>
    <xf numFmtId="40" fontId="43" fillId="0" borderId="0" xfId="0" applyNumberFormat="1" applyFont="1" applyBorder="1" applyAlignment="1">
      <alignment vertical="top" wrapText="1" readingOrder="1"/>
    </xf>
    <xf numFmtId="0" fontId="14" fillId="11" borderId="1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37" fontId="31" fillId="11" borderId="16" xfId="4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/>
    <xf numFmtId="40" fontId="8" fillId="0" borderId="0" xfId="0" applyNumberFormat="1" applyFont="1" applyFill="1"/>
    <xf numFmtId="40" fontId="30" fillId="0" borderId="0" xfId="0" applyNumberFormat="1" applyFont="1"/>
    <xf numFmtId="37" fontId="31" fillId="11" borderId="16" xfId="4" applyNumberFormat="1" applyFont="1" applyFill="1" applyBorder="1" applyAlignment="1">
      <alignment horizontal="center" vertical="center"/>
    </xf>
    <xf numFmtId="172" fontId="0" fillId="0" borderId="0" xfId="0" applyNumberFormat="1"/>
    <xf numFmtId="40" fontId="0" fillId="0" borderId="69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/>
    <xf numFmtId="0" fontId="1" fillId="4" borderId="16" xfId="0" applyFont="1" applyFill="1" applyBorder="1"/>
    <xf numFmtId="40" fontId="34" fillId="4" borderId="16" xfId="2" applyNumberFormat="1" applyFont="1" applyFill="1" applyBorder="1" applyAlignment="1">
      <alignment vertical="center" wrapText="1"/>
    </xf>
    <xf numFmtId="40" fontId="0" fillId="0" borderId="0" xfId="0" applyNumberFormat="1" applyFont="1" applyAlignment="1"/>
    <xf numFmtId="168" fontId="0" fillId="0" borderId="36" xfId="0" applyNumberFormat="1" applyFont="1" applyBorder="1" applyAlignment="1" applyProtection="1">
      <alignment vertical="top" wrapText="1"/>
      <protection locked="0"/>
    </xf>
    <xf numFmtId="40" fontId="43" fillId="0" borderId="55" xfId="0" applyNumberFormat="1" applyFont="1" applyBorder="1" applyAlignment="1">
      <alignment vertical="top" wrapText="1" readingOrder="1"/>
    </xf>
    <xf numFmtId="40" fontId="43" fillId="0" borderId="32" xfId="0" applyNumberFormat="1" applyFont="1" applyBorder="1" applyAlignment="1">
      <alignment vertical="top" wrapText="1" readingOrder="1"/>
    </xf>
    <xf numFmtId="40" fontId="0" fillId="0" borderId="38" xfId="0" applyNumberFormat="1" applyFont="1" applyBorder="1" applyAlignment="1" applyProtection="1">
      <alignment vertical="top"/>
    </xf>
    <xf numFmtId="40" fontId="0" fillId="0" borderId="55" xfId="0" applyNumberFormat="1" applyFont="1" applyFill="1" applyBorder="1" applyAlignment="1" applyProtection="1">
      <alignment vertical="top"/>
    </xf>
    <xf numFmtId="40" fontId="13" fillId="0" borderId="55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0" fontId="14" fillId="11" borderId="16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/>
    </xf>
    <xf numFmtId="40" fontId="13" fillId="9" borderId="65" xfId="0" applyNumberFormat="1" applyFont="1" applyFill="1" applyBorder="1" applyAlignment="1" applyProtection="1">
      <alignment vertical="top"/>
    </xf>
    <xf numFmtId="40" fontId="13" fillId="0" borderId="65" xfId="0" applyNumberFormat="1" applyFont="1" applyFill="1" applyBorder="1" applyAlignment="1" applyProtection="1">
      <alignment vertical="top"/>
    </xf>
    <xf numFmtId="0" fontId="0" fillId="0" borderId="70" xfId="0" applyFont="1" applyFill="1" applyBorder="1" applyAlignment="1">
      <alignment horizontal="left"/>
    </xf>
    <xf numFmtId="168" fontId="0" fillId="0" borderId="70" xfId="0" applyNumberFormat="1" applyFont="1" applyBorder="1" applyAlignment="1" applyProtection="1">
      <alignment horizontal="right" vertical="top"/>
      <protection locked="0"/>
    </xf>
    <xf numFmtId="168" fontId="0" fillId="0" borderId="71" xfId="0" applyNumberFormat="1" applyFont="1" applyBorder="1" applyAlignment="1" applyProtection="1">
      <alignment horizontal="left" vertical="top" wrapText="1"/>
      <protection locked="0"/>
    </xf>
    <xf numFmtId="40" fontId="0" fillId="0" borderId="65" xfId="0" applyNumberFormat="1" applyFont="1" applyFill="1" applyBorder="1" applyAlignment="1" applyProtection="1">
      <alignment vertical="top"/>
      <protection locked="0"/>
    </xf>
    <xf numFmtId="40" fontId="0" fillId="0" borderId="68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vertical="center"/>
    </xf>
    <xf numFmtId="0" fontId="25" fillId="10" borderId="27" xfId="0" applyFont="1" applyFill="1" applyBorder="1" applyAlignment="1">
      <alignment vertical="center"/>
    </xf>
    <xf numFmtId="0" fontId="26" fillId="0" borderId="47" xfId="0" applyFont="1" applyFill="1" applyBorder="1"/>
    <xf numFmtId="0" fontId="26" fillId="0" borderId="25" xfId="0" applyFont="1" applyFill="1" applyBorder="1"/>
    <xf numFmtId="0" fontId="27" fillId="0" borderId="4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6" fillId="0" borderId="26" xfId="0" applyFont="1" applyFill="1" applyBorder="1"/>
    <xf numFmtId="0" fontId="25" fillId="0" borderId="2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7" borderId="20" xfId="0" applyFont="1" applyFill="1" applyBorder="1" applyAlignment="1">
      <alignment vertical="center"/>
    </xf>
    <xf numFmtId="0" fontId="25" fillId="7" borderId="27" xfId="0" applyFont="1" applyFill="1" applyBorder="1" applyAlignment="1">
      <alignment vertical="center"/>
    </xf>
    <xf numFmtId="0" fontId="23" fillId="7" borderId="0" xfId="0" applyFont="1" applyFill="1" applyAlignment="1">
      <alignment horizontal="center"/>
    </xf>
    <xf numFmtId="0" fontId="24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7" fillId="0" borderId="45" xfId="0" applyFont="1" applyFill="1" applyBorder="1" applyAlignment="1">
      <alignment horizontal="left" vertical="center" indent="1"/>
    </xf>
    <xf numFmtId="0" fontId="27" fillId="0" borderId="46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0" fontId="35" fillId="4" borderId="17" xfId="4" applyNumberFormat="1" applyFont="1" applyFill="1" applyBorder="1" applyAlignment="1">
      <alignment horizontal="right"/>
    </xf>
    <xf numFmtId="40" fontId="35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5" fillId="4" borderId="1" xfId="4" applyFont="1" applyFill="1" applyBorder="1" applyAlignment="1">
      <alignment horizontal="left" vertical="top" wrapText="1"/>
    </xf>
    <xf numFmtId="0" fontId="35" fillId="4" borderId="0" xfId="4" applyFont="1" applyFill="1" applyBorder="1" applyAlignment="1">
      <alignment horizontal="left" vertical="top" wrapText="1"/>
    </xf>
    <xf numFmtId="0" fontId="35" fillId="4" borderId="2" xfId="4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left" vertical="top" wrapText="1"/>
    </xf>
    <xf numFmtId="40" fontId="34" fillId="4" borderId="17" xfId="0" applyNumberFormat="1" applyFont="1" applyFill="1" applyBorder="1" applyAlignment="1">
      <alignment horizontal="right" vertical="center" wrapText="1"/>
    </xf>
    <xf numFmtId="40" fontId="34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31" fillId="11" borderId="16" xfId="4" applyNumberFormat="1" applyFont="1" applyFill="1" applyBorder="1" applyAlignment="1">
      <alignment horizontal="center" vertical="center" wrapText="1"/>
    </xf>
    <xf numFmtId="37" fontId="31" fillId="11" borderId="16" xfId="4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8" fillId="11" borderId="59" xfId="0" applyFont="1" applyFill="1" applyBorder="1" applyAlignment="1">
      <alignment horizontal="center" vertical="center"/>
    </xf>
    <xf numFmtId="0" fontId="28" fillId="11" borderId="62" xfId="0" applyFont="1" applyFill="1" applyBorder="1" applyAlignment="1">
      <alignment horizontal="center" vertical="center"/>
    </xf>
    <xf numFmtId="0" fontId="28" fillId="11" borderId="60" xfId="0" applyFont="1" applyFill="1" applyBorder="1" applyAlignment="1">
      <alignment horizontal="center" vertical="center"/>
    </xf>
    <xf numFmtId="0" fontId="28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/>
    </xf>
    <xf numFmtId="0" fontId="28" fillId="14" borderId="0" xfId="0" applyFont="1" applyFill="1" applyAlignment="1">
      <alignment horizontal="center"/>
    </xf>
    <xf numFmtId="0" fontId="32" fillId="15" borderId="0" xfId="0" applyFont="1" applyFill="1" applyAlignment="1">
      <alignment horizontal="center" vertical="center"/>
    </xf>
    <xf numFmtId="0" fontId="32" fillId="15" borderId="4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326</xdr:row>
      <xdr:rowOff>180975</xdr:rowOff>
    </xdr:from>
    <xdr:to>
      <xdr:col>3</xdr:col>
      <xdr:colOff>590550</xdr:colOff>
      <xdr:row>332</xdr:row>
      <xdr:rowOff>66675</xdr:rowOff>
    </xdr:to>
    <xdr:sp macro="" textlink="">
      <xdr:nvSpPr>
        <xdr:cNvPr id="2" name="10 CuadroTexto"/>
        <xdr:cNvSpPr txBox="1"/>
      </xdr:nvSpPr>
      <xdr:spPr>
        <a:xfrm>
          <a:off x="0" y="64817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327</xdr:row>
      <xdr:rowOff>0</xdr:rowOff>
    </xdr:from>
    <xdr:to>
      <xdr:col>6</xdr:col>
      <xdr:colOff>800100</xdr:colOff>
      <xdr:row>331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648271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327</xdr:row>
      <xdr:rowOff>0</xdr:rowOff>
    </xdr:from>
    <xdr:to>
      <xdr:col>10</xdr:col>
      <xdr:colOff>600075</xdr:colOff>
      <xdr:row>331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648271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123825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Alejandor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2DO_TRIMESTRE_2020/PJ_2DO_TRIM_2020/PJ_2020_PDA_ESPECIFICA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COG_PARTIDA_ESPECIFICA"/>
    </sheetNames>
    <sheetDataSet>
      <sheetData sheetId="0"/>
      <sheetData sheetId="1">
        <row r="10">
          <cell r="F10">
            <v>1000000000.0000001</v>
          </cell>
          <cell r="G10">
            <v>0</v>
          </cell>
          <cell r="H10">
            <v>1000000000.0000001</v>
          </cell>
          <cell r="I10">
            <v>429055855.53000003</v>
          </cell>
          <cell r="J10">
            <v>396114811.30000007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24" t="s">
        <v>0</v>
      </c>
      <c r="B2" s="324"/>
      <c r="C2" s="324"/>
      <c r="D2" s="324"/>
      <c r="E2" s="13" t="e">
        <f>#REF!</f>
        <v>#REF!</v>
      </c>
    </row>
    <row r="3" spans="1:5" x14ac:dyDescent="0.25">
      <c r="A3" s="324" t="s">
        <v>2</v>
      </c>
      <c r="B3" s="324"/>
      <c r="C3" s="324"/>
      <c r="D3" s="324"/>
      <c r="E3" s="13" t="e">
        <f>#REF!</f>
        <v>#REF!</v>
      </c>
    </row>
    <row r="4" spans="1:5" x14ac:dyDescent="0.25">
      <c r="A4" s="324" t="s">
        <v>1</v>
      </c>
      <c r="B4" s="324"/>
      <c r="C4" s="324"/>
      <c r="D4" s="324"/>
      <c r="E4" s="14"/>
    </row>
    <row r="5" spans="1:5" x14ac:dyDescent="0.25">
      <c r="A5" s="324" t="s">
        <v>70</v>
      </c>
      <c r="B5" s="324"/>
      <c r="C5" s="324"/>
      <c r="D5" s="324"/>
      <c r="E5" t="s">
        <v>68</v>
      </c>
    </row>
    <row r="6" spans="1:5" x14ac:dyDescent="0.25">
      <c r="A6" s="6"/>
      <c r="B6" s="6"/>
      <c r="C6" s="329" t="s">
        <v>3</v>
      </c>
      <c r="D6" s="329"/>
      <c r="E6" s="1">
        <v>2013</v>
      </c>
    </row>
    <row r="7" spans="1:5" x14ac:dyDescent="0.25">
      <c r="A7" s="325" t="s">
        <v>66</v>
      </c>
      <c r="B7" s="323" t="s">
        <v>6</v>
      </c>
      <c r="C7" s="319" t="s">
        <v>8</v>
      </c>
      <c r="D7" s="319"/>
      <c r="E7" s="8" t="e">
        <f>#REF!</f>
        <v>#REF!</v>
      </c>
    </row>
    <row r="8" spans="1:5" x14ac:dyDescent="0.25">
      <c r="A8" s="325"/>
      <c r="B8" s="323"/>
      <c r="C8" s="319" t="s">
        <v>10</v>
      </c>
      <c r="D8" s="319"/>
      <c r="E8" s="8" t="e">
        <f>#REF!</f>
        <v>#REF!</v>
      </c>
    </row>
    <row r="9" spans="1:5" x14ac:dyDescent="0.25">
      <c r="A9" s="325"/>
      <c r="B9" s="323"/>
      <c r="C9" s="319" t="s">
        <v>12</v>
      </c>
      <c r="D9" s="319"/>
      <c r="E9" s="8" t="e">
        <f>#REF!</f>
        <v>#REF!</v>
      </c>
    </row>
    <row r="10" spans="1:5" x14ac:dyDescent="0.25">
      <c r="A10" s="325"/>
      <c r="B10" s="323"/>
      <c r="C10" s="319" t="s">
        <v>14</v>
      </c>
      <c r="D10" s="319"/>
      <c r="E10" s="8" t="e">
        <f>#REF!</f>
        <v>#REF!</v>
      </c>
    </row>
    <row r="11" spans="1:5" x14ac:dyDescent="0.25">
      <c r="A11" s="325"/>
      <c r="B11" s="323"/>
      <c r="C11" s="319" t="s">
        <v>16</v>
      </c>
      <c r="D11" s="319"/>
      <c r="E11" s="8" t="e">
        <f>#REF!</f>
        <v>#REF!</v>
      </c>
    </row>
    <row r="12" spans="1:5" x14ac:dyDescent="0.25">
      <c r="A12" s="325"/>
      <c r="B12" s="323"/>
      <c r="C12" s="319" t="s">
        <v>18</v>
      </c>
      <c r="D12" s="319"/>
      <c r="E12" s="8" t="e">
        <f>#REF!</f>
        <v>#REF!</v>
      </c>
    </row>
    <row r="13" spans="1:5" x14ac:dyDescent="0.25">
      <c r="A13" s="325"/>
      <c r="B13" s="323"/>
      <c r="C13" s="319" t="s">
        <v>20</v>
      </c>
      <c r="D13" s="319"/>
      <c r="E13" s="8" t="e">
        <f>#REF!</f>
        <v>#REF!</v>
      </c>
    </row>
    <row r="14" spans="1:5" ht="15.75" thickBot="1" x14ac:dyDescent="0.3">
      <c r="A14" s="325"/>
      <c r="B14" s="4"/>
      <c r="C14" s="320" t="s">
        <v>23</v>
      </c>
      <c r="D14" s="320"/>
      <c r="E14" s="9" t="e">
        <f>#REF!</f>
        <v>#REF!</v>
      </c>
    </row>
    <row r="15" spans="1:5" x14ac:dyDescent="0.25">
      <c r="A15" s="325"/>
      <c r="B15" s="323" t="s">
        <v>25</v>
      </c>
      <c r="C15" s="319" t="s">
        <v>27</v>
      </c>
      <c r="D15" s="319"/>
      <c r="E15" s="8" t="e">
        <f>#REF!</f>
        <v>#REF!</v>
      </c>
    </row>
    <row r="16" spans="1:5" x14ac:dyDescent="0.25">
      <c r="A16" s="325"/>
      <c r="B16" s="323"/>
      <c r="C16" s="319" t="s">
        <v>29</v>
      </c>
      <c r="D16" s="319"/>
      <c r="E16" s="8" t="e">
        <f>#REF!</f>
        <v>#REF!</v>
      </c>
    </row>
    <row r="17" spans="1:5" x14ac:dyDescent="0.25">
      <c r="A17" s="325"/>
      <c r="B17" s="323"/>
      <c r="C17" s="319" t="s">
        <v>31</v>
      </c>
      <c r="D17" s="319"/>
      <c r="E17" s="8" t="e">
        <f>#REF!</f>
        <v>#REF!</v>
      </c>
    </row>
    <row r="18" spans="1:5" x14ac:dyDescent="0.25">
      <c r="A18" s="325"/>
      <c r="B18" s="323"/>
      <c r="C18" s="319" t="s">
        <v>33</v>
      </c>
      <c r="D18" s="319"/>
      <c r="E18" s="8" t="e">
        <f>#REF!</f>
        <v>#REF!</v>
      </c>
    </row>
    <row r="19" spans="1:5" x14ac:dyDescent="0.25">
      <c r="A19" s="325"/>
      <c r="B19" s="323"/>
      <c r="C19" s="319" t="s">
        <v>35</v>
      </c>
      <c r="D19" s="319"/>
      <c r="E19" s="8" t="e">
        <f>#REF!</f>
        <v>#REF!</v>
      </c>
    </row>
    <row r="20" spans="1:5" x14ac:dyDescent="0.25">
      <c r="A20" s="325"/>
      <c r="B20" s="323"/>
      <c r="C20" s="319" t="s">
        <v>37</v>
      </c>
      <c r="D20" s="319"/>
      <c r="E20" s="8" t="e">
        <f>#REF!</f>
        <v>#REF!</v>
      </c>
    </row>
    <row r="21" spans="1:5" x14ac:dyDescent="0.25">
      <c r="A21" s="325"/>
      <c r="B21" s="323"/>
      <c r="C21" s="319" t="s">
        <v>39</v>
      </c>
      <c r="D21" s="319"/>
      <c r="E21" s="8" t="e">
        <f>#REF!</f>
        <v>#REF!</v>
      </c>
    </row>
    <row r="22" spans="1:5" x14ac:dyDescent="0.25">
      <c r="A22" s="325"/>
      <c r="B22" s="323"/>
      <c r="C22" s="319" t="s">
        <v>40</v>
      </c>
      <c r="D22" s="319"/>
      <c r="E22" s="8" t="e">
        <f>#REF!</f>
        <v>#REF!</v>
      </c>
    </row>
    <row r="23" spans="1:5" x14ac:dyDescent="0.25">
      <c r="A23" s="325"/>
      <c r="B23" s="323"/>
      <c r="C23" s="319" t="s">
        <v>42</v>
      </c>
      <c r="D23" s="319"/>
      <c r="E23" s="8" t="e">
        <f>#REF!</f>
        <v>#REF!</v>
      </c>
    </row>
    <row r="24" spans="1:5" ht="15.75" thickBot="1" x14ac:dyDescent="0.3">
      <c r="A24" s="325"/>
      <c r="B24" s="4"/>
      <c r="C24" s="320" t="s">
        <v>44</v>
      </c>
      <c r="D24" s="320"/>
      <c r="E24" s="9" t="e">
        <f>#REF!</f>
        <v>#REF!</v>
      </c>
    </row>
    <row r="25" spans="1:5" ht="15.75" thickBot="1" x14ac:dyDescent="0.3">
      <c r="A25" s="325"/>
      <c r="B25" s="2"/>
      <c r="C25" s="320" t="s">
        <v>46</v>
      </c>
      <c r="D25" s="320"/>
      <c r="E25" s="9" t="e">
        <f>#REF!</f>
        <v>#REF!</v>
      </c>
    </row>
    <row r="26" spans="1:5" x14ac:dyDescent="0.25">
      <c r="A26" s="325" t="s">
        <v>67</v>
      </c>
      <c r="B26" s="323" t="s">
        <v>7</v>
      </c>
      <c r="C26" s="319" t="s">
        <v>9</v>
      </c>
      <c r="D26" s="319"/>
      <c r="E26" s="8" t="e">
        <f>#REF!</f>
        <v>#REF!</v>
      </c>
    </row>
    <row r="27" spans="1:5" x14ac:dyDescent="0.25">
      <c r="A27" s="325"/>
      <c r="B27" s="323"/>
      <c r="C27" s="319" t="s">
        <v>11</v>
      </c>
      <c r="D27" s="319"/>
      <c r="E27" s="8" t="e">
        <f>#REF!</f>
        <v>#REF!</v>
      </c>
    </row>
    <row r="28" spans="1:5" x14ac:dyDescent="0.25">
      <c r="A28" s="325"/>
      <c r="B28" s="323"/>
      <c r="C28" s="319" t="s">
        <v>13</v>
      </c>
      <c r="D28" s="319"/>
      <c r="E28" s="8" t="e">
        <f>#REF!</f>
        <v>#REF!</v>
      </c>
    </row>
    <row r="29" spans="1:5" x14ac:dyDescent="0.25">
      <c r="A29" s="325"/>
      <c r="B29" s="323"/>
      <c r="C29" s="319" t="s">
        <v>15</v>
      </c>
      <c r="D29" s="319"/>
      <c r="E29" s="8" t="e">
        <f>#REF!</f>
        <v>#REF!</v>
      </c>
    </row>
    <row r="30" spans="1:5" x14ac:dyDescent="0.25">
      <c r="A30" s="325"/>
      <c r="B30" s="323"/>
      <c r="C30" s="319" t="s">
        <v>17</v>
      </c>
      <c r="D30" s="319"/>
      <c r="E30" s="8" t="e">
        <f>#REF!</f>
        <v>#REF!</v>
      </c>
    </row>
    <row r="31" spans="1:5" x14ac:dyDescent="0.25">
      <c r="A31" s="325"/>
      <c r="B31" s="323"/>
      <c r="C31" s="319" t="s">
        <v>19</v>
      </c>
      <c r="D31" s="319"/>
      <c r="E31" s="8" t="e">
        <f>#REF!</f>
        <v>#REF!</v>
      </c>
    </row>
    <row r="32" spans="1:5" x14ac:dyDescent="0.25">
      <c r="A32" s="325"/>
      <c r="B32" s="323"/>
      <c r="C32" s="319" t="s">
        <v>21</v>
      </c>
      <c r="D32" s="319"/>
      <c r="E32" s="8" t="e">
        <f>#REF!</f>
        <v>#REF!</v>
      </c>
    </row>
    <row r="33" spans="1:5" x14ac:dyDescent="0.25">
      <c r="A33" s="325"/>
      <c r="B33" s="323"/>
      <c r="C33" s="319" t="s">
        <v>22</v>
      </c>
      <c r="D33" s="319"/>
      <c r="E33" s="8" t="e">
        <f>#REF!</f>
        <v>#REF!</v>
      </c>
    </row>
    <row r="34" spans="1:5" ht="15.75" thickBot="1" x14ac:dyDescent="0.3">
      <c r="A34" s="325"/>
      <c r="B34" s="4"/>
      <c r="C34" s="320" t="s">
        <v>24</v>
      </c>
      <c r="D34" s="320"/>
      <c r="E34" s="9" t="e">
        <f>#REF!</f>
        <v>#REF!</v>
      </c>
    </row>
    <row r="35" spans="1:5" x14ac:dyDescent="0.25">
      <c r="A35" s="325"/>
      <c r="B35" s="323" t="s">
        <v>26</v>
      </c>
      <c r="C35" s="319" t="s">
        <v>28</v>
      </c>
      <c r="D35" s="319"/>
      <c r="E35" s="8" t="e">
        <f>#REF!</f>
        <v>#REF!</v>
      </c>
    </row>
    <row r="36" spans="1:5" x14ac:dyDescent="0.25">
      <c r="A36" s="325"/>
      <c r="B36" s="323"/>
      <c r="C36" s="319" t="s">
        <v>30</v>
      </c>
      <c r="D36" s="319"/>
      <c r="E36" s="8" t="e">
        <f>#REF!</f>
        <v>#REF!</v>
      </c>
    </row>
    <row r="37" spans="1:5" x14ac:dyDescent="0.25">
      <c r="A37" s="325"/>
      <c r="B37" s="323"/>
      <c r="C37" s="319" t="s">
        <v>32</v>
      </c>
      <c r="D37" s="319"/>
      <c r="E37" s="8" t="e">
        <f>#REF!</f>
        <v>#REF!</v>
      </c>
    </row>
    <row r="38" spans="1:5" x14ac:dyDescent="0.25">
      <c r="A38" s="325"/>
      <c r="B38" s="323"/>
      <c r="C38" s="319" t="s">
        <v>34</v>
      </c>
      <c r="D38" s="319"/>
      <c r="E38" s="8" t="e">
        <f>#REF!</f>
        <v>#REF!</v>
      </c>
    </row>
    <row r="39" spans="1:5" x14ac:dyDescent="0.25">
      <c r="A39" s="325"/>
      <c r="B39" s="323"/>
      <c r="C39" s="319" t="s">
        <v>36</v>
      </c>
      <c r="D39" s="319"/>
      <c r="E39" s="8" t="e">
        <f>#REF!</f>
        <v>#REF!</v>
      </c>
    </row>
    <row r="40" spans="1:5" x14ac:dyDescent="0.25">
      <c r="A40" s="325"/>
      <c r="B40" s="323"/>
      <c r="C40" s="319" t="s">
        <v>38</v>
      </c>
      <c r="D40" s="319"/>
      <c r="E40" s="8" t="e">
        <f>#REF!</f>
        <v>#REF!</v>
      </c>
    </row>
    <row r="41" spans="1:5" ht="15.75" thickBot="1" x14ac:dyDescent="0.3">
      <c r="A41" s="325"/>
      <c r="B41" s="2"/>
      <c r="C41" s="320" t="s">
        <v>41</v>
      </c>
      <c r="D41" s="320"/>
      <c r="E41" s="9" t="e">
        <f>#REF!</f>
        <v>#REF!</v>
      </c>
    </row>
    <row r="42" spans="1:5" ht="15.75" thickBot="1" x14ac:dyDescent="0.3">
      <c r="A42" s="325"/>
      <c r="B42" s="2"/>
      <c r="C42" s="320" t="s">
        <v>43</v>
      </c>
      <c r="D42" s="320"/>
      <c r="E42" s="9" t="e">
        <f>#REF!</f>
        <v>#REF!</v>
      </c>
    </row>
    <row r="43" spans="1:5" x14ac:dyDescent="0.25">
      <c r="A43" s="3"/>
      <c r="B43" s="323" t="s">
        <v>45</v>
      </c>
      <c r="C43" s="321" t="s">
        <v>47</v>
      </c>
      <c r="D43" s="321"/>
      <c r="E43" s="10" t="e">
        <f>#REF!</f>
        <v>#REF!</v>
      </c>
    </row>
    <row r="44" spans="1:5" x14ac:dyDescent="0.25">
      <c r="A44" s="3"/>
      <c r="B44" s="323"/>
      <c r="C44" s="319" t="s">
        <v>48</v>
      </c>
      <c r="D44" s="319"/>
      <c r="E44" s="8" t="e">
        <f>#REF!</f>
        <v>#REF!</v>
      </c>
    </row>
    <row r="45" spans="1:5" x14ac:dyDescent="0.25">
      <c r="A45" s="3"/>
      <c r="B45" s="323"/>
      <c r="C45" s="319" t="s">
        <v>49</v>
      </c>
      <c r="D45" s="319"/>
      <c r="E45" s="8" t="e">
        <f>#REF!</f>
        <v>#REF!</v>
      </c>
    </row>
    <row r="46" spans="1:5" x14ac:dyDescent="0.25">
      <c r="A46" s="3"/>
      <c r="B46" s="323"/>
      <c r="C46" s="319" t="s">
        <v>50</v>
      </c>
      <c r="D46" s="319"/>
      <c r="E46" s="8" t="e">
        <f>#REF!</f>
        <v>#REF!</v>
      </c>
    </row>
    <row r="47" spans="1:5" x14ac:dyDescent="0.25">
      <c r="A47" s="3"/>
      <c r="B47" s="323"/>
      <c r="C47" s="321" t="s">
        <v>51</v>
      </c>
      <c r="D47" s="321"/>
      <c r="E47" s="10" t="e">
        <f>#REF!</f>
        <v>#REF!</v>
      </c>
    </row>
    <row r="48" spans="1:5" x14ac:dyDescent="0.25">
      <c r="A48" s="3"/>
      <c r="B48" s="323"/>
      <c r="C48" s="319" t="s">
        <v>52</v>
      </c>
      <c r="D48" s="319"/>
      <c r="E48" s="8" t="e">
        <f>#REF!</f>
        <v>#REF!</v>
      </c>
    </row>
    <row r="49" spans="1:5" x14ac:dyDescent="0.25">
      <c r="A49" s="3"/>
      <c r="B49" s="323"/>
      <c r="C49" s="319" t="s">
        <v>53</v>
      </c>
      <c r="D49" s="319"/>
      <c r="E49" s="8" t="e">
        <f>#REF!</f>
        <v>#REF!</v>
      </c>
    </row>
    <row r="50" spans="1:5" x14ac:dyDescent="0.25">
      <c r="A50" s="3"/>
      <c r="B50" s="323"/>
      <c r="C50" s="319" t="s">
        <v>54</v>
      </c>
      <c r="D50" s="319"/>
      <c r="E50" s="8" t="e">
        <f>#REF!</f>
        <v>#REF!</v>
      </c>
    </row>
    <row r="51" spans="1:5" x14ac:dyDescent="0.25">
      <c r="A51" s="3"/>
      <c r="B51" s="323"/>
      <c r="C51" s="319" t="s">
        <v>55</v>
      </c>
      <c r="D51" s="319"/>
      <c r="E51" s="8" t="e">
        <f>#REF!</f>
        <v>#REF!</v>
      </c>
    </row>
    <row r="52" spans="1:5" x14ac:dyDescent="0.25">
      <c r="A52" s="3"/>
      <c r="B52" s="323"/>
      <c r="C52" s="319" t="s">
        <v>56</v>
      </c>
      <c r="D52" s="319"/>
      <c r="E52" s="8" t="e">
        <f>#REF!</f>
        <v>#REF!</v>
      </c>
    </row>
    <row r="53" spans="1:5" x14ac:dyDescent="0.25">
      <c r="A53" s="3"/>
      <c r="B53" s="323"/>
      <c r="C53" s="321" t="s">
        <v>57</v>
      </c>
      <c r="D53" s="321"/>
      <c r="E53" s="10" t="e">
        <f>#REF!</f>
        <v>#REF!</v>
      </c>
    </row>
    <row r="54" spans="1:5" x14ac:dyDescent="0.25">
      <c r="A54" s="3"/>
      <c r="B54" s="323"/>
      <c r="C54" s="319" t="s">
        <v>58</v>
      </c>
      <c r="D54" s="319"/>
      <c r="E54" s="8" t="e">
        <f>#REF!</f>
        <v>#REF!</v>
      </c>
    </row>
    <row r="55" spans="1:5" x14ac:dyDescent="0.25">
      <c r="A55" s="3"/>
      <c r="B55" s="323"/>
      <c r="C55" s="319" t="s">
        <v>59</v>
      </c>
      <c r="D55" s="319"/>
      <c r="E55" s="8" t="e">
        <f>#REF!</f>
        <v>#REF!</v>
      </c>
    </row>
    <row r="56" spans="1:5" ht="15.75" thickBot="1" x14ac:dyDescent="0.3">
      <c r="A56" s="3"/>
      <c r="B56" s="323"/>
      <c r="C56" s="320" t="s">
        <v>60</v>
      </c>
      <c r="D56" s="320"/>
      <c r="E56" s="9" t="e">
        <f>#REF!</f>
        <v>#REF!</v>
      </c>
    </row>
    <row r="57" spans="1:5" ht="15.75" thickBot="1" x14ac:dyDescent="0.3">
      <c r="A57" s="3"/>
      <c r="B57" s="2"/>
      <c r="C57" s="320" t="s">
        <v>61</v>
      </c>
      <c r="D57" s="320"/>
      <c r="E57" s="9" t="e">
        <f>#REF!</f>
        <v>#REF!</v>
      </c>
    </row>
    <row r="58" spans="1:5" x14ac:dyDescent="0.25">
      <c r="A58" s="3"/>
      <c r="B58" s="2"/>
      <c r="C58" s="329" t="s">
        <v>3</v>
      </c>
      <c r="D58" s="329"/>
      <c r="E58" s="1">
        <v>2012</v>
      </c>
    </row>
    <row r="59" spans="1:5" x14ac:dyDescent="0.25">
      <c r="A59" s="325" t="s">
        <v>66</v>
      </c>
      <c r="B59" s="323" t="s">
        <v>6</v>
      </c>
      <c r="C59" s="319" t="s">
        <v>8</v>
      </c>
      <c r="D59" s="319"/>
      <c r="E59" s="8" t="e">
        <f>#REF!</f>
        <v>#REF!</v>
      </c>
    </row>
    <row r="60" spans="1:5" x14ac:dyDescent="0.25">
      <c r="A60" s="325"/>
      <c r="B60" s="323"/>
      <c r="C60" s="319" t="s">
        <v>10</v>
      </c>
      <c r="D60" s="319"/>
      <c r="E60" s="8" t="e">
        <f>#REF!</f>
        <v>#REF!</v>
      </c>
    </row>
    <row r="61" spans="1:5" x14ac:dyDescent="0.25">
      <c r="A61" s="325"/>
      <c r="B61" s="323"/>
      <c r="C61" s="319" t="s">
        <v>12</v>
      </c>
      <c r="D61" s="319"/>
      <c r="E61" s="8" t="e">
        <f>#REF!</f>
        <v>#REF!</v>
      </c>
    </row>
    <row r="62" spans="1:5" x14ac:dyDescent="0.25">
      <c r="A62" s="325"/>
      <c r="B62" s="323"/>
      <c r="C62" s="319" t="s">
        <v>14</v>
      </c>
      <c r="D62" s="319"/>
      <c r="E62" s="8" t="e">
        <f>#REF!</f>
        <v>#REF!</v>
      </c>
    </row>
    <row r="63" spans="1:5" x14ac:dyDescent="0.25">
      <c r="A63" s="325"/>
      <c r="B63" s="323"/>
      <c r="C63" s="319" t="s">
        <v>16</v>
      </c>
      <c r="D63" s="319"/>
      <c r="E63" s="8" t="e">
        <f>#REF!</f>
        <v>#REF!</v>
      </c>
    </row>
    <row r="64" spans="1:5" x14ac:dyDescent="0.25">
      <c r="A64" s="325"/>
      <c r="B64" s="323"/>
      <c r="C64" s="319" t="s">
        <v>18</v>
      </c>
      <c r="D64" s="319"/>
      <c r="E64" s="8" t="e">
        <f>#REF!</f>
        <v>#REF!</v>
      </c>
    </row>
    <row r="65" spans="1:5" x14ac:dyDescent="0.25">
      <c r="A65" s="325"/>
      <c r="B65" s="323"/>
      <c r="C65" s="319" t="s">
        <v>20</v>
      </c>
      <c r="D65" s="319"/>
      <c r="E65" s="8" t="e">
        <f>#REF!</f>
        <v>#REF!</v>
      </c>
    </row>
    <row r="66" spans="1:5" ht="15.75" thickBot="1" x14ac:dyDescent="0.3">
      <c r="A66" s="325"/>
      <c r="B66" s="4"/>
      <c r="C66" s="320" t="s">
        <v>23</v>
      </c>
      <c r="D66" s="320"/>
      <c r="E66" s="9" t="e">
        <f>#REF!</f>
        <v>#REF!</v>
      </c>
    </row>
    <row r="67" spans="1:5" x14ac:dyDescent="0.25">
      <c r="A67" s="325"/>
      <c r="B67" s="323" t="s">
        <v>25</v>
      </c>
      <c r="C67" s="319" t="s">
        <v>27</v>
      </c>
      <c r="D67" s="319"/>
      <c r="E67" s="8" t="e">
        <f>#REF!</f>
        <v>#REF!</v>
      </c>
    </row>
    <row r="68" spans="1:5" x14ac:dyDescent="0.25">
      <c r="A68" s="325"/>
      <c r="B68" s="323"/>
      <c r="C68" s="319" t="s">
        <v>29</v>
      </c>
      <c r="D68" s="319"/>
      <c r="E68" s="8" t="e">
        <f>#REF!</f>
        <v>#REF!</v>
      </c>
    </row>
    <row r="69" spans="1:5" x14ac:dyDescent="0.25">
      <c r="A69" s="325"/>
      <c r="B69" s="323"/>
      <c r="C69" s="319" t="s">
        <v>31</v>
      </c>
      <c r="D69" s="319"/>
      <c r="E69" s="8" t="e">
        <f>#REF!</f>
        <v>#REF!</v>
      </c>
    </row>
    <row r="70" spans="1:5" x14ac:dyDescent="0.25">
      <c r="A70" s="325"/>
      <c r="B70" s="323"/>
      <c r="C70" s="319" t="s">
        <v>33</v>
      </c>
      <c r="D70" s="319"/>
      <c r="E70" s="8" t="e">
        <f>#REF!</f>
        <v>#REF!</v>
      </c>
    </row>
    <row r="71" spans="1:5" x14ac:dyDescent="0.25">
      <c r="A71" s="325"/>
      <c r="B71" s="323"/>
      <c r="C71" s="319" t="s">
        <v>35</v>
      </c>
      <c r="D71" s="319"/>
      <c r="E71" s="8" t="e">
        <f>#REF!</f>
        <v>#REF!</v>
      </c>
    </row>
    <row r="72" spans="1:5" x14ac:dyDescent="0.25">
      <c r="A72" s="325"/>
      <c r="B72" s="323"/>
      <c r="C72" s="319" t="s">
        <v>37</v>
      </c>
      <c r="D72" s="319"/>
      <c r="E72" s="8" t="e">
        <f>#REF!</f>
        <v>#REF!</v>
      </c>
    </row>
    <row r="73" spans="1:5" x14ac:dyDescent="0.25">
      <c r="A73" s="325"/>
      <c r="B73" s="323"/>
      <c r="C73" s="319" t="s">
        <v>39</v>
      </c>
      <c r="D73" s="319"/>
      <c r="E73" s="8" t="e">
        <f>#REF!</f>
        <v>#REF!</v>
      </c>
    </row>
    <row r="74" spans="1:5" x14ac:dyDescent="0.25">
      <c r="A74" s="325"/>
      <c r="B74" s="323"/>
      <c r="C74" s="319" t="s">
        <v>40</v>
      </c>
      <c r="D74" s="319"/>
      <c r="E74" s="8" t="e">
        <f>#REF!</f>
        <v>#REF!</v>
      </c>
    </row>
    <row r="75" spans="1:5" x14ac:dyDescent="0.25">
      <c r="A75" s="325"/>
      <c r="B75" s="323"/>
      <c r="C75" s="319" t="s">
        <v>42</v>
      </c>
      <c r="D75" s="319"/>
      <c r="E75" s="8" t="e">
        <f>#REF!</f>
        <v>#REF!</v>
      </c>
    </row>
    <row r="76" spans="1:5" ht="15.75" thickBot="1" x14ac:dyDescent="0.3">
      <c r="A76" s="325"/>
      <c r="B76" s="4"/>
      <c r="C76" s="320" t="s">
        <v>44</v>
      </c>
      <c r="D76" s="320"/>
      <c r="E76" s="9" t="e">
        <f>#REF!</f>
        <v>#REF!</v>
      </c>
    </row>
    <row r="77" spans="1:5" ht="15.75" thickBot="1" x14ac:dyDescent="0.3">
      <c r="A77" s="325"/>
      <c r="B77" s="2"/>
      <c r="C77" s="320" t="s">
        <v>46</v>
      </c>
      <c r="D77" s="320"/>
      <c r="E77" s="9" t="e">
        <f>#REF!</f>
        <v>#REF!</v>
      </c>
    </row>
    <row r="78" spans="1:5" x14ac:dyDescent="0.25">
      <c r="A78" s="325" t="s">
        <v>67</v>
      </c>
      <c r="B78" s="323" t="s">
        <v>7</v>
      </c>
      <c r="C78" s="319" t="s">
        <v>9</v>
      </c>
      <c r="D78" s="319"/>
      <c r="E78" s="8" t="e">
        <f>#REF!</f>
        <v>#REF!</v>
      </c>
    </row>
    <row r="79" spans="1:5" x14ac:dyDescent="0.25">
      <c r="A79" s="325"/>
      <c r="B79" s="323"/>
      <c r="C79" s="319" t="s">
        <v>11</v>
      </c>
      <c r="D79" s="319"/>
      <c r="E79" s="8" t="e">
        <f>#REF!</f>
        <v>#REF!</v>
      </c>
    </row>
    <row r="80" spans="1:5" x14ac:dyDescent="0.25">
      <c r="A80" s="325"/>
      <c r="B80" s="323"/>
      <c r="C80" s="319" t="s">
        <v>13</v>
      </c>
      <c r="D80" s="319"/>
      <c r="E80" s="8" t="e">
        <f>#REF!</f>
        <v>#REF!</v>
      </c>
    </row>
    <row r="81" spans="1:5" x14ac:dyDescent="0.25">
      <c r="A81" s="325"/>
      <c r="B81" s="323"/>
      <c r="C81" s="319" t="s">
        <v>15</v>
      </c>
      <c r="D81" s="319"/>
      <c r="E81" s="8" t="e">
        <f>#REF!</f>
        <v>#REF!</v>
      </c>
    </row>
    <row r="82" spans="1:5" x14ac:dyDescent="0.25">
      <c r="A82" s="325"/>
      <c r="B82" s="323"/>
      <c r="C82" s="319" t="s">
        <v>17</v>
      </c>
      <c r="D82" s="319"/>
      <c r="E82" s="8" t="e">
        <f>#REF!</f>
        <v>#REF!</v>
      </c>
    </row>
    <row r="83" spans="1:5" x14ac:dyDescent="0.25">
      <c r="A83" s="325"/>
      <c r="B83" s="323"/>
      <c r="C83" s="319" t="s">
        <v>19</v>
      </c>
      <c r="D83" s="319"/>
      <c r="E83" s="8" t="e">
        <f>#REF!</f>
        <v>#REF!</v>
      </c>
    </row>
    <row r="84" spans="1:5" x14ac:dyDescent="0.25">
      <c r="A84" s="325"/>
      <c r="B84" s="323"/>
      <c r="C84" s="319" t="s">
        <v>21</v>
      </c>
      <c r="D84" s="319"/>
      <c r="E84" s="8" t="e">
        <f>#REF!</f>
        <v>#REF!</v>
      </c>
    </row>
    <row r="85" spans="1:5" x14ac:dyDescent="0.25">
      <c r="A85" s="325"/>
      <c r="B85" s="323"/>
      <c r="C85" s="319" t="s">
        <v>22</v>
      </c>
      <c r="D85" s="319"/>
      <c r="E85" s="8" t="e">
        <f>#REF!</f>
        <v>#REF!</v>
      </c>
    </row>
    <row r="86" spans="1:5" ht="15.75" thickBot="1" x14ac:dyDescent="0.3">
      <c r="A86" s="325"/>
      <c r="B86" s="4"/>
      <c r="C86" s="320" t="s">
        <v>24</v>
      </c>
      <c r="D86" s="320"/>
      <c r="E86" s="9" t="e">
        <f>#REF!</f>
        <v>#REF!</v>
      </c>
    </row>
    <row r="87" spans="1:5" x14ac:dyDescent="0.25">
      <c r="A87" s="325"/>
      <c r="B87" s="323" t="s">
        <v>26</v>
      </c>
      <c r="C87" s="319" t="s">
        <v>28</v>
      </c>
      <c r="D87" s="319"/>
      <c r="E87" s="8" t="e">
        <f>#REF!</f>
        <v>#REF!</v>
      </c>
    </row>
    <row r="88" spans="1:5" x14ac:dyDescent="0.25">
      <c r="A88" s="325"/>
      <c r="B88" s="323"/>
      <c r="C88" s="319" t="s">
        <v>30</v>
      </c>
      <c r="D88" s="319"/>
      <c r="E88" s="8" t="e">
        <f>#REF!</f>
        <v>#REF!</v>
      </c>
    </row>
    <row r="89" spans="1:5" x14ac:dyDescent="0.25">
      <c r="A89" s="325"/>
      <c r="B89" s="323"/>
      <c r="C89" s="319" t="s">
        <v>32</v>
      </c>
      <c r="D89" s="319"/>
      <c r="E89" s="8" t="e">
        <f>#REF!</f>
        <v>#REF!</v>
      </c>
    </row>
    <row r="90" spans="1:5" x14ac:dyDescent="0.25">
      <c r="A90" s="325"/>
      <c r="B90" s="323"/>
      <c r="C90" s="319" t="s">
        <v>34</v>
      </c>
      <c r="D90" s="319"/>
      <c r="E90" s="8" t="e">
        <f>#REF!</f>
        <v>#REF!</v>
      </c>
    </row>
    <row r="91" spans="1:5" x14ac:dyDescent="0.25">
      <c r="A91" s="325"/>
      <c r="B91" s="323"/>
      <c r="C91" s="319" t="s">
        <v>36</v>
      </c>
      <c r="D91" s="319"/>
      <c r="E91" s="8" t="e">
        <f>#REF!</f>
        <v>#REF!</v>
      </c>
    </row>
    <row r="92" spans="1:5" x14ac:dyDescent="0.25">
      <c r="A92" s="325"/>
      <c r="B92" s="323"/>
      <c r="C92" s="319" t="s">
        <v>38</v>
      </c>
      <c r="D92" s="319"/>
      <c r="E92" s="8" t="e">
        <f>#REF!</f>
        <v>#REF!</v>
      </c>
    </row>
    <row r="93" spans="1:5" ht="15.75" thickBot="1" x14ac:dyDescent="0.3">
      <c r="A93" s="325"/>
      <c r="B93" s="2"/>
      <c r="C93" s="320" t="s">
        <v>41</v>
      </c>
      <c r="D93" s="320"/>
      <c r="E93" s="9" t="e">
        <f>#REF!</f>
        <v>#REF!</v>
      </c>
    </row>
    <row r="94" spans="1:5" ht="15.75" thickBot="1" x14ac:dyDescent="0.3">
      <c r="A94" s="325"/>
      <c r="B94" s="2"/>
      <c r="C94" s="320" t="s">
        <v>43</v>
      </c>
      <c r="D94" s="320"/>
      <c r="E94" s="9" t="e">
        <f>#REF!</f>
        <v>#REF!</v>
      </c>
    </row>
    <row r="95" spans="1:5" x14ac:dyDescent="0.25">
      <c r="A95" s="3"/>
      <c r="B95" s="323" t="s">
        <v>45</v>
      </c>
      <c r="C95" s="321" t="s">
        <v>47</v>
      </c>
      <c r="D95" s="321"/>
      <c r="E95" s="10" t="e">
        <f>#REF!</f>
        <v>#REF!</v>
      </c>
    </row>
    <row r="96" spans="1:5" x14ac:dyDescent="0.25">
      <c r="A96" s="3"/>
      <c r="B96" s="323"/>
      <c r="C96" s="319" t="s">
        <v>48</v>
      </c>
      <c r="D96" s="319"/>
      <c r="E96" s="8" t="e">
        <f>#REF!</f>
        <v>#REF!</v>
      </c>
    </row>
    <row r="97" spans="1:5" x14ac:dyDescent="0.25">
      <c r="A97" s="3"/>
      <c r="B97" s="323"/>
      <c r="C97" s="319" t="s">
        <v>49</v>
      </c>
      <c r="D97" s="319"/>
      <c r="E97" s="8" t="e">
        <f>#REF!</f>
        <v>#REF!</v>
      </c>
    </row>
    <row r="98" spans="1:5" x14ac:dyDescent="0.25">
      <c r="A98" s="3"/>
      <c r="B98" s="323"/>
      <c r="C98" s="319" t="s">
        <v>50</v>
      </c>
      <c r="D98" s="319"/>
      <c r="E98" s="8" t="e">
        <f>#REF!</f>
        <v>#REF!</v>
      </c>
    </row>
    <row r="99" spans="1:5" x14ac:dyDescent="0.25">
      <c r="A99" s="3"/>
      <c r="B99" s="323"/>
      <c r="C99" s="321" t="s">
        <v>51</v>
      </c>
      <c r="D99" s="321"/>
      <c r="E99" s="10" t="e">
        <f>#REF!</f>
        <v>#REF!</v>
      </c>
    </row>
    <row r="100" spans="1:5" x14ac:dyDescent="0.25">
      <c r="A100" s="3"/>
      <c r="B100" s="323"/>
      <c r="C100" s="319" t="s">
        <v>52</v>
      </c>
      <c r="D100" s="319"/>
      <c r="E100" s="8" t="e">
        <f>#REF!</f>
        <v>#REF!</v>
      </c>
    </row>
    <row r="101" spans="1:5" x14ac:dyDescent="0.25">
      <c r="A101" s="3"/>
      <c r="B101" s="323"/>
      <c r="C101" s="319" t="s">
        <v>53</v>
      </c>
      <c r="D101" s="319"/>
      <c r="E101" s="8" t="e">
        <f>#REF!</f>
        <v>#REF!</v>
      </c>
    </row>
    <row r="102" spans="1:5" x14ac:dyDescent="0.25">
      <c r="A102" s="3"/>
      <c r="B102" s="323"/>
      <c r="C102" s="319" t="s">
        <v>54</v>
      </c>
      <c r="D102" s="319"/>
      <c r="E102" s="8" t="e">
        <f>#REF!</f>
        <v>#REF!</v>
      </c>
    </row>
    <row r="103" spans="1:5" x14ac:dyDescent="0.25">
      <c r="A103" s="3"/>
      <c r="B103" s="323"/>
      <c r="C103" s="319" t="s">
        <v>55</v>
      </c>
      <c r="D103" s="319"/>
      <c r="E103" s="8" t="e">
        <f>#REF!</f>
        <v>#REF!</v>
      </c>
    </row>
    <row r="104" spans="1:5" x14ac:dyDescent="0.25">
      <c r="A104" s="3"/>
      <c r="B104" s="323"/>
      <c r="C104" s="319" t="s">
        <v>56</v>
      </c>
      <c r="D104" s="319"/>
      <c r="E104" s="8" t="e">
        <f>#REF!</f>
        <v>#REF!</v>
      </c>
    </row>
    <row r="105" spans="1:5" x14ac:dyDescent="0.25">
      <c r="A105" s="3"/>
      <c r="B105" s="323"/>
      <c r="C105" s="321" t="s">
        <v>57</v>
      </c>
      <c r="D105" s="321"/>
      <c r="E105" s="10" t="e">
        <f>#REF!</f>
        <v>#REF!</v>
      </c>
    </row>
    <row r="106" spans="1:5" x14ac:dyDescent="0.25">
      <c r="A106" s="3"/>
      <c r="B106" s="323"/>
      <c r="C106" s="319" t="s">
        <v>58</v>
      </c>
      <c r="D106" s="319"/>
      <c r="E106" s="8" t="e">
        <f>#REF!</f>
        <v>#REF!</v>
      </c>
    </row>
    <row r="107" spans="1:5" x14ac:dyDescent="0.25">
      <c r="A107" s="3"/>
      <c r="B107" s="323"/>
      <c r="C107" s="319" t="s">
        <v>59</v>
      </c>
      <c r="D107" s="319"/>
      <c r="E107" s="8" t="e">
        <f>#REF!</f>
        <v>#REF!</v>
      </c>
    </row>
    <row r="108" spans="1:5" ht="15.75" thickBot="1" x14ac:dyDescent="0.3">
      <c r="A108" s="3"/>
      <c r="B108" s="323"/>
      <c r="C108" s="320" t="s">
        <v>60</v>
      </c>
      <c r="D108" s="320"/>
      <c r="E108" s="9" t="e">
        <f>#REF!</f>
        <v>#REF!</v>
      </c>
    </row>
    <row r="109" spans="1:5" ht="15.75" thickBot="1" x14ac:dyDescent="0.3">
      <c r="A109" s="3"/>
      <c r="B109" s="2"/>
      <c r="C109" s="320" t="s">
        <v>61</v>
      </c>
      <c r="D109" s="320"/>
      <c r="E109" s="9" t="e">
        <f>#REF!</f>
        <v>#REF!</v>
      </c>
    </row>
    <row r="110" spans="1:5" x14ac:dyDescent="0.25">
      <c r="A110" s="3"/>
      <c r="B110" s="2"/>
      <c r="C110" s="3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18"/>
      <c r="D113" s="5" t="s">
        <v>63</v>
      </c>
      <c r="E113" s="10" t="e">
        <f>#REF!</f>
        <v>#REF!</v>
      </c>
    </row>
    <row r="114" spans="1:5" x14ac:dyDescent="0.25">
      <c r="A114" s="324" t="s">
        <v>0</v>
      </c>
      <c r="B114" s="324"/>
      <c r="C114" s="324"/>
      <c r="D114" s="324"/>
      <c r="E114" s="13" t="e">
        <f>#REF!</f>
        <v>#REF!</v>
      </c>
    </row>
    <row r="115" spans="1:5" x14ac:dyDescent="0.25">
      <c r="A115" s="324" t="s">
        <v>2</v>
      </c>
      <c r="B115" s="324"/>
      <c r="C115" s="324"/>
      <c r="D115" s="324"/>
      <c r="E115" s="13" t="e">
        <f>#REF!</f>
        <v>#REF!</v>
      </c>
    </row>
    <row r="116" spans="1:5" x14ac:dyDescent="0.25">
      <c r="A116" s="324" t="s">
        <v>1</v>
      </c>
      <c r="B116" s="324"/>
      <c r="C116" s="324"/>
      <c r="D116" s="324"/>
      <c r="E116" s="14"/>
    </row>
    <row r="117" spans="1:5" x14ac:dyDescent="0.25">
      <c r="A117" s="324" t="s">
        <v>70</v>
      </c>
      <c r="B117" s="324"/>
      <c r="C117" s="324"/>
      <c r="D117" s="324"/>
      <c r="E117" t="s">
        <v>69</v>
      </c>
    </row>
    <row r="118" spans="1:5" x14ac:dyDescent="0.25">
      <c r="B118" s="326" t="s">
        <v>64</v>
      </c>
      <c r="C118" s="321" t="s">
        <v>4</v>
      </c>
      <c r="D118" s="321"/>
      <c r="E118" s="11" t="e">
        <f>#REF!</f>
        <v>#REF!</v>
      </c>
    </row>
    <row r="119" spans="1:5" x14ac:dyDescent="0.25">
      <c r="B119" s="326"/>
      <c r="C119" s="321" t="s">
        <v>6</v>
      </c>
      <c r="D119" s="321"/>
      <c r="E119" s="11" t="e">
        <f>#REF!</f>
        <v>#REF!</v>
      </c>
    </row>
    <row r="120" spans="1:5" x14ac:dyDescent="0.25">
      <c r="B120" s="326"/>
      <c r="C120" s="319" t="s">
        <v>8</v>
      </c>
      <c r="D120" s="319"/>
      <c r="E120" s="12" t="e">
        <f>#REF!</f>
        <v>#REF!</v>
      </c>
    </row>
    <row r="121" spans="1:5" x14ac:dyDescent="0.25">
      <c r="B121" s="326"/>
      <c r="C121" s="319" t="s">
        <v>10</v>
      </c>
      <c r="D121" s="319"/>
      <c r="E121" s="12" t="e">
        <f>#REF!</f>
        <v>#REF!</v>
      </c>
    </row>
    <row r="122" spans="1:5" x14ac:dyDescent="0.25">
      <c r="B122" s="326"/>
      <c r="C122" s="319" t="s">
        <v>12</v>
      </c>
      <c r="D122" s="319"/>
      <c r="E122" s="12" t="e">
        <f>#REF!</f>
        <v>#REF!</v>
      </c>
    </row>
    <row r="123" spans="1:5" x14ac:dyDescent="0.25">
      <c r="B123" s="326"/>
      <c r="C123" s="319" t="s">
        <v>14</v>
      </c>
      <c r="D123" s="319"/>
      <c r="E123" s="12" t="e">
        <f>#REF!</f>
        <v>#REF!</v>
      </c>
    </row>
    <row r="124" spans="1:5" x14ac:dyDescent="0.25">
      <c r="B124" s="326"/>
      <c r="C124" s="319" t="s">
        <v>16</v>
      </c>
      <c r="D124" s="319"/>
      <c r="E124" s="12" t="e">
        <f>#REF!</f>
        <v>#REF!</v>
      </c>
    </row>
    <row r="125" spans="1:5" x14ac:dyDescent="0.25">
      <c r="B125" s="326"/>
      <c r="C125" s="319" t="s">
        <v>18</v>
      </c>
      <c r="D125" s="319"/>
      <c r="E125" s="12" t="e">
        <f>#REF!</f>
        <v>#REF!</v>
      </c>
    </row>
    <row r="126" spans="1:5" x14ac:dyDescent="0.25">
      <c r="B126" s="326"/>
      <c r="C126" s="319" t="s">
        <v>20</v>
      </c>
      <c r="D126" s="319"/>
      <c r="E126" s="12" t="e">
        <f>#REF!</f>
        <v>#REF!</v>
      </c>
    </row>
    <row r="127" spans="1:5" x14ac:dyDescent="0.25">
      <c r="B127" s="326"/>
      <c r="C127" s="321" t="s">
        <v>25</v>
      </c>
      <c r="D127" s="321"/>
      <c r="E127" s="11" t="e">
        <f>#REF!</f>
        <v>#REF!</v>
      </c>
    </row>
    <row r="128" spans="1:5" x14ac:dyDescent="0.25">
      <c r="B128" s="326"/>
      <c r="C128" s="319" t="s">
        <v>27</v>
      </c>
      <c r="D128" s="319"/>
      <c r="E128" s="12" t="e">
        <f>#REF!</f>
        <v>#REF!</v>
      </c>
    </row>
    <row r="129" spans="2:5" x14ac:dyDescent="0.25">
      <c r="B129" s="326"/>
      <c r="C129" s="319" t="s">
        <v>29</v>
      </c>
      <c r="D129" s="319"/>
      <c r="E129" s="12" t="e">
        <f>#REF!</f>
        <v>#REF!</v>
      </c>
    </row>
    <row r="130" spans="2:5" x14ac:dyDescent="0.25">
      <c r="B130" s="326"/>
      <c r="C130" s="319" t="s">
        <v>31</v>
      </c>
      <c r="D130" s="319"/>
      <c r="E130" s="12" t="e">
        <f>#REF!</f>
        <v>#REF!</v>
      </c>
    </row>
    <row r="131" spans="2:5" x14ac:dyDescent="0.25">
      <c r="B131" s="326"/>
      <c r="C131" s="319" t="s">
        <v>33</v>
      </c>
      <c r="D131" s="319"/>
      <c r="E131" s="12" t="e">
        <f>#REF!</f>
        <v>#REF!</v>
      </c>
    </row>
    <row r="132" spans="2:5" x14ac:dyDescent="0.25">
      <c r="B132" s="326"/>
      <c r="C132" s="319" t="s">
        <v>35</v>
      </c>
      <c r="D132" s="319"/>
      <c r="E132" s="12" t="e">
        <f>#REF!</f>
        <v>#REF!</v>
      </c>
    </row>
    <row r="133" spans="2:5" x14ac:dyDescent="0.25">
      <c r="B133" s="326"/>
      <c r="C133" s="319" t="s">
        <v>37</v>
      </c>
      <c r="D133" s="319"/>
      <c r="E133" s="12" t="e">
        <f>#REF!</f>
        <v>#REF!</v>
      </c>
    </row>
    <row r="134" spans="2:5" x14ac:dyDescent="0.25">
      <c r="B134" s="326"/>
      <c r="C134" s="319" t="s">
        <v>39</v>
      </c>
      <c r="D134" s="319"/>
      <c r="E134" s="12" t="e">
        <f>#REF!</f>
        <v>#REF!</v>
      </c>
    </row>
    <row r="135" spans="2:5" x14ac:dyDescent="0.25">
      <c r="B135" s="326"/>
      <c r="C135" s="319" t="s">
        <v>40</v>
      </c>
      <c r="D135" s="319"/>
      <c r="E135" s="12" t="e">
        <f>#REF!</f>
        <v>#REF!</v>
      </c>
    </row>
    <row r="136" spans="2:5" x14ac:dyDescent="0.25">
      <c r="B136" s="326"/>
      <c r="C136" s="319" t="s">
        <v>42</v>
      </c>
      <c r="D136" s="319"/>
      <c r="E136" s="12" t="e">
        <f>#REF!</f>
        <v>#REF!</v>
      </c>
    </row>
    <row r="137" spans="2:5" x14ac:dyDescent="0.25">
      <c r="B137" s="326"/>
      <c r="C137" s="321" t="s">
        <v>5</v>
      </c>
      <c r="D137" s="321"/>
      <c r="E137" s="11" t="e">
        <f>#REF!</f>
        <v>#REF!</v>
      </c>
    </row>
    <row r="138" spans="2:5" x14ac:dyDescent="0.25">
      <c r="B138" s="326"/>
      <c r="C138" s="321" t="s">
        <v>7</v>
      </c>
      <c r="D138" s="321"/>
      <c r="E138" s="11" t="e">
        <f>#REF!</f>
        <v>#REF!</v>
      </c>
    </row>
    <row r="139" spans="2:5" x14ac:dyDescent="0.25">
      <c r="B139" s="326"/>
      <c r="C139" s="319" t="s">
        <v>9</v>
      </c>
      <c r="D139" s="319"/>
      <c r="E139" s="12" t="e">
        <f>#REF!</f>
        <v>#REF!</v>
      </c>
    </row>
    <row r="140" spans="2:5" x14ac:dyDescent="0.25">
      <c r="B140" s="326"/>
      <c r="C140" s="319" t="s">
        <v>11</v>
      </c>
      <c r="D140" s="319"/>
      <c r="E140" s="12" t="e">
        <f>#REF!</f>
        <v>#REF!</v>
      </c>
    </row>
    <row r="141" spans="2:5" x14ac:dyDescent="0.25">
      <c r="B141" s="326"/>
      <c r="C141" s="319" t="s">
        <v>13</v>
      </c>
      <c r="D141" s="319"/>
      <c r="E141" s="12" t="e">
        <f>#REF!</f>
        <v>#REF!</v>
      </c>
    </row>
    <row r="142" spans="2:5" x14ac:dyDescent="0.25">
      <c r="B142" s="326"/>
      <c r="C142" s="319" t="s">
        <v>15</v>
      </c>
      <c r="D142" s="319"/>
      <c r="E142" s="12" t="e">
        <f>#REF!</f>
        <v>#REF!</v>
      </c>
    </row>
    <row r="143" spans="2:5" x14ac:dyDescent="0.25">
      <c r="B143" s="326"/>
      <c r="C143" s="319" t="s">
        <v>17</v>
      </c>
      <c r="D143" s="319"/>
      <c r="E143" s="12" t="e">
        <f>#REF!</f>
        <v>#REF!</v>
      </c>
    </row>
    <row r="144" spans="2:5" x14ac:dyDescent="0.25">
      <c r="B144" s="326"/>
      <c r="C144" s="319" t="s">
        <v>19</v>
      </c>
      <c r="D144" s="319"/>
      <c r="E144" s="12" t="e">
        <f>#REF!</f>
        <v>#REF!</v>
      </c>
    </row>
    <row r="145" spans="2:5" x14ac:dyDescent="0.25">
      <c r="B145" s="326"/>
      <c r="C145" s="319" t="s">
        <v>21</v>
      </c>
      <c r="D145" s="319"/>
      <c r="E145" s="12" t="e">
        <f>#REF!</f>
        <v>#REF!</v>
      </c>
    </row>
    <row r="146" spans="2:5" x14ac:dyDescent="0.25">
      <c r="B146" s="326"/>
      <c r="C146" s="319" t="s">
        <v>22</v>
      </c>
      <c r="D146" s="319"/>
      <c r="E146" s="12" t="e">
        <f>#REF!</f>
        <v>#REF!</v>
      </c>
    </row>
    <row r="147" spans="2:5" x14ac:dyDescent="0.25">
      <c r="B147" s="326"/>
      <c r="C147" s="328" t="s">
        <v>26</v>
      </c>
      <c r="D147" s="328"/>
      <c r="E147" s="11" t="e">
        <f>#REF!</f>
        <v>#REF!</v>
      </c>
    </row>
    <row r="148" spans="2:5" x14ac:dyDescent="0.25">
      <c r="B148" s="326"/>
      <c r="C148" s="319" t="s">
        <v>28</v>
      </c>
      <c r="D148" s="319"/>
      <c r="E148" s="12" t="e">
        <f>#REF!</f>
        <v>#REF!</v>
      </c>
    </row>
    <row r="149" spans="2:5" x14ac:dyDescent="0.25">
      <c r="B149" s="326"/>
      <c r="C149" s="319" t="s">
        <v>30</v>
      </c>
      <c r="D149" s="319"/>
      <c r="E149" s="12" t="e">
        <f>#REF!</f>
        <v>#REF!</v>
      </c>
    </row>
    <row r="150" spans="2:5" x14ac:dyDescent="0.25">
      <c r="B150" s="326"/>
      <c r="C150" s="319" t="s">
        <v>32</v>
      </c>
      <c r="D150" s="319"/>
      <c r="E150" s="12" t="e">
        <f>#REF!</f>
        <v>#REF!</v>
      </c>
    </row>
    <row r="151" spans="2:5" x14ac:dyDescent="0.25">
      <c r="B151" s="326"/>
      <c r="C151" s="319" t="s">
        <v>34</v>
      </c>
      <c r="D151" s="319"/>
      <c r="E151" s="12" t="e">
        <f>#REF!</f>
        <v>#REF!</v>
      </c>
    </row>
    <row r="152" spans="2:5" x14ac:dyDescent="0.25">
      <c r="B152" s="326"/>
      <c r="C152" s="319" t="s">
        <v>36</v>
      </c>
      <c r="D152" s="319"/>
      <c r="E152" s="12" t="e">
        <f>#REF!</f>
        <v>#REF!</v>
      </c>
    </row>
    <row r="153" spans="2:5" x14ac:dyDescent="0.25">
      <c r="B153" s="326"/>
      <c r="C153" s="319" t="s">
        <v>38</v>
      </c>
      <c r="D153" s="319"/>
      <c r="E153" s="12" t="e">
        <f>#REF!</f>
        <v>#REF!</v>
      </c>
    </row>
    <row r="154" spans="2:5" x14ac:dyDescent="0.25">
      <c r="B154" s="326"/>
      <c r="C154" s="321" t="s">
        <v>45</v>
      </c>
      <c r="D154" s="321"/>
      <c r="E154" s="11" t="e">
        <f>#REF!</f>
        <v>#REF!</v>
      </c>
    </row>
    <row r="155" spans="2:5" x14ac:dyDescent="0.25">
      <c r="B155" s="326"/>
      <c r="C155" s="321" t="s">
        <v>47</v>
      </c>
      <c r="D155" s="321"/>
      <c r="E155" s="11" t="e">
        <f>#REF!</f>
        <v>#REF!</v>
      </c>
    </row>
    <row r="156" spans="2:5" x14ac:dyDescent="0.25">
      <c r="B156" s="326"/>
      <c r="C156" s="319" t="s">
        <v>48</v>
      </c>
      <c r="D156" s="319"/>
      <c r="E156" s="12" t="e">
        <f>#REF!</f>
        <v>#REF!</v>
      </c>
    </row>
    <row r="157" spans="2:5" x14ac:dyDescent="0.25">
      <c r="B157" s="326"/>
      <c r="C157" s="319" t="s">
        <v>49</v>
      </c>
      <c r="D157" s="319"/>
      <c r="E157" s="12" t="e">
        <f>#REF!</f>
        <v>#REF!</v>
      </c>
    </row>
    <row r="158" spans="2:5" x14ac:dyDescent="0.25">
      <c r="B158" s="326"/>
      <c r="C158" s="319" t="s">
        <v>50</v>
      </c>
      <c r="D158" s="319"/>
      <c r="E158" s="12" t="e">
        <f>#REF!</f>
        <v>#REF!</v>
      </c>
    </row>
    <row r="159" spans="2:5" x14ac:dyDescent="0.25">
      <c r="B159" s="326"/>
      <c r="C159" s="321" t="s">
        <v>51</v>
      </c>
      <c r="D159" s="321"/>
      <c r="E159" s="11" t="e">
        <f>#REF!</f>
        <v>#REF!</v>
      </c>
    </row>
    <row r="160" spans="2:5" x14ac:dyDescent="0.25">
      <c r="B160" s="326"/>
      <c r="C160" s="319" t="s">
        <v>52</v>
      </c>
      <c r="D160" s="319"/>
      <c r="E160" s="12" t="e">
        <f>#REF!</f>
        <v>#REF!</v>
      </c>
    </row>
    <row r="161" spans="2:5" x14ac:dyDescent="0.25">
      <c r="B161" s="326"/>
      <c r="C161" s="319" t="s">
        <v>53</v>
      </c>
      <c r="D161" s="319"/>
      <c r="E161" s="12" t="e">
        <f>#REF!</f>
        <v>#REF!</v>
      </c>
    </row>
    <row r="162" spans="2:5" x14ac:dyDescent="0.25">
      <c r="B162" s="326"/>
      <c r="C162" s="319" t="s">
        <v>54</v>
      </c>
      <c r="D162" s="319"/>
      <c r="E162" s="12" t="e">
        <f>#REF!</f>
        <v>#REF!</v>
      </c>
    </row>
    <row r="163" spans="2:5" x14ac:dyDescent="0.25">
      <c r="B163" s="326"/>
      <c r="C163" s="319" t="s">
        <v>55</v>
      </c>
      <c r="D163" s="319"/>
      <c r="E163" s="12" t="e">
        <f>#REF!</f>
        <v>#REF!</v>
      </c>
    </row>
    <row r="164" spans="2:5" x14ac:dyDescent="0.25">
      <c r="B164" s="326"/>
      <c r="C164" s="319" t="s">
        <v>56</v>
      </c>
      <c r="D164" s="319"/>
      <c r="E164" s="12" t="e">
        <f>#REF!</f>
        <v>#REF!</v>
      </c>
    </row>
    <row r="165" spans="2:5" x14ac:dyDescent="0.25">
      <c r="B165" s="326"/>
      <c r="C165" s="321" t="s">
        <v>57</v>
      </c>
      <c r="D165" s="321"/>
      <c r="E165" s="11" t="e">
        <f>#REF!</f>
        <v>#REF!</v>
      </c>
    </row>
    <row r="166" spans="2:5" x14ac:dyDescent="0.25">
      <c r="B166" s="326"/>
      <c r="C166" s="319" t="s">
        <v>58</v>
      </c>
      <c r="D166" s="319"/>
      <c r="E166" s="12" t="e">
        <f>#REF!</f>
        <v>#REF!</v>
      </c>
    </row>
    <row r="167" spans="2:5" ht="15" customHeight="1" thickBot="1" x14ac:dyDescent="0.3">
      <c r="B167" s="327"/>
      <c r="C167" s="319" t="s">
        <v>59</v>
      </c>
      <c r="D167" s="319"/>
      <c r="E167" s="12" t="e">
        <f>#REF!</f>
        <v>#REF!</v>
      </c>
    </row>
    <row r="168" spans="2:5" x14ac:dyDescent="0.25">
      <c r="B168" s="326" t="s">
        <v>65</v>
      </c>
      <c r="C168" s="321" t="s">
        <v>4</v>
      </c>
      <c r="D168" s="321"/>
      <c r="E168" s="11" t="e">
        <f>#REF!</f>
        <v>#REF!</v>
      </c>
    </row>
    <row r="169" spans="2:5" ht="15" customHeight="1" x14ac:dyDescent="0.25">
      <c r="B169" s="326"/>
      <c r="C169" s="321" t="s">
        <v>6</v>
      </c>
      <c r="D169" s="321"/>
      <c r="E169" s="11" t="e">
        <f>#REF!</f>
        <v>#REF!</v>
      </c>
    </row>
    <row r="170" spans="2:5" ht="15" customHeight="1" x14ac:dyDescent="0.25">
      <c r="B170" s="326"/>
      <c r="C170" s="319" t="s">
        <v>8</v>
      </c>
      <c r="D170" s="319"/>
      <c r="E170" s="12" t="e">
        <f>#REF!</f>
        <v>#REF!</v>
      </c>
    </row>
    <row r="171" spans="2:5" ht="15" customHeight="1" x14ac:dyDescent="0.25">
      <c r="B171" s="326"/>
      <c r="C171" s="319" t="s">
        <v>10</v>
      </c>
      <c r="D171" s="319"/>
      <c r="E171" s="12" t="e">
        <f>#REF!</f>
        <v>#REF!</v>
      </c>
    </row>
    <row r="172" spans="2:5" x14ac:dyDescent="0.25">
      <c r="B172" s="326"/>
      <c r="C172" s="319" t="s">
        <v>12</v>
      </c>
      <c r="D172" s="319"/>
      <c r="E172" s="12" t="e">
        <f>#REF!</f>
        <v>#REF!</v>
      </c>
    </row>
    <row r="173" spans="2:5" x14ac:dyDescent="0.25">
      <c r="B173" s="326"/>
      <c r="C173" s="319" t="s">
        <v>14</v>
      </c>
      <c r="D173" s="319"/>
      <c r="E173" s="12" t="e">
        <f>#REF!</f>
        <v>#REF!</v>
      </c>
    </row>
    <row r="174" spans="2:5" ht="15" customHeight="1" x14ac:dyDescent="0.25">
      <c r="B174" s="326"/>
      <c r="C174" s="319" t="s">
        <v>16</v>
      </c>
      <c r="D174" s="319"/>
      <c r="E174" s="12" t="e">
        <f>#REF!</f>
        <v>#REF!</v>
      </c>
    </row>
    <row r="175" spans="2:5" ht="15" customHeight="1" x14ac:dyDescent="0.25">
      <c r="B175" s="326"/>
      <c r="C175" s="319" t="s">
        <v>18</v>
      </c>
      <c r="D175" s="319"/>
      <c r="E175" s="12" t="e">
        <f>#REF!</f>
        <v>#REF!</v>
      </c>
    </row>
    <row r="176" spans="2:5" x14ac:dyDescent="0.25">
      <c r="B176" s="326"/>
      <c r="C176" s="319" t="s">
        <v>20</v>
      </c>
      <c r="D176" s="319"/>
      <c r="E176" s="12" t="e">
        <f>#REF!</f>
        <v>#REF!</v>
      </c>
    </row>
    <row r="177" spans="2:5" ht="15" customHeight="1" x14ac:dyDescent="0.25">
      <c r="B177" s="326"/>
      <c r="C177" s="321" t="s">
        <v>25</v>
      </c>
      <c r="D177" s="321"/>
      <c r="E177" s="11" t="e">
        <f>#REF!</f>
        <v>#REF!</v>
      </c>
    </row>
    <row r="178" spans="2:5" x14ac:dyDescent="0.25">
      <c r="B178" s="326"/>
      <c r="C178" s="319" t="s">
        <v>27</v>
      </c>
      <c r="D178" s="319"/>
      <c r="E178" s="12" t="e">
        <f>#REF!</f>
        <v>#REF!</v>
      </c>
    </row>
    <row r="179" spans="2:5" ht="15" customHeight="1" x14ac:dyDescent="0.25">
      <c r="B179" s="326"/>
      <c r="C179" s="319" t="s">
        <v>29</v>
      </c>
      <c r="D179" s="319"/>
      <c r="E179" s="12" t="e">
        <f>#REF!</f>
        <v>#REF!</v>
      </c>
    </row>
    <row r="180" spans="2:5" ht="15" customHeight="1" x14ac:dyDescent="0.25">
      <c r="B180" s="326"/>
      <c r="C180" s="319" t="s">
        <v>31</v>
      </c>
      <c r="D180" s="319"/>
      <c r="E180" s="12" t="e">
        <f>#REF!</f>
        <v>#REF!</v>
      </c>
    </row>
    <row r="181" spans="2:5" ht="15" customHeight="1" x14ac:dyDescent="0.25">
      <c r="B181" s="326"/>
      <c r="C181" s="319" t="s">
        <v>33</v>
      </c>
      <c r="D181" s="319"/>
      <c r="E181" s="12" t="e">
        <f>#REF!</f>
        <v>#REF!</v>
      </c>
    </row>
    <row r="182" spans="2:5" ht="15" customHeight="1" x14ac:dyDescent="0.25">
      <c r="B182" s="326"/>
      <c r="C182" s="319" t="s">
        <v>35</v>
      </c>
      <c r="D182" s="319"/>
      <c r="E182" s="12" t="e">
        <f>#REF!</f>
        <v>#REF!</v>
      </c>
    </row>
    <row r="183" spans="2:5" ht="15" customHeight="1" x14ac:dyDescent="0.25">
      <c r="B183" s="326"/>
      <c r="C183" s="319" t="s">
        <v>37</v>
      </c>
      <c r="D183" s="319"/>
      <c r="E183" s="12" t="e">
        <f>#REF!</f>
        <v>#REF!</v>
      </c>
    </row>
    <row r="184" spans="2:5" ht="15" customHeight="1" x14ac:dyDescent="0.25">
      <c r="B184" s="326"/>
      <c r="C184" s="319" t="s">
        <v>39</v>
      </c>
      <c r="D184" s="319"/>
      <c r="E184" s="12" t="e">
        <f>#REF!</f>
        <v>#REF!</v>
      </c>
    </row>
    <row r="185" spans="2:5" ht="15" customHeight="1" x14ac:dyDescent="0.25">
      <c r="B185" s="326"/>
      <c r="C185" s="319" t="s">
        <v>40</v>
      </c>
      <c r="D185" s="319"/>
      <c r="E185" s="12" t="e">
        <f>#REF!</f>
        <v>#REF!</v>
      </c>
    </row>
    <row r="186" spans="2:5" ht="15" customHeight="1" x14ac:dyDescent="0.25">
      <c r="B186" s="326"/>
      <c r="C186" s="319" t="s">
        <v>42</v>
      </c>
      <c r="D186" s="319"/>
      <c r="E186" s="12" t="e">
        <f>#REF!</f>
        <v>#REF!</v>
      </c>
    </row>
    <row r="187" spans="2:5" ht="15" customHeight="1" x14ac:dyDescent="0.25">
      <c r="B187" s="326"/>
      <c r="C187" s="321" t="s">
        <v>5</v>
      </c>
      <c r="D187" s="321"/>
      <c r="E187" s="11" t="e">
        <f>#REF!</f>
        <v>#REF!</v>
      </c>
    </row>
    <row r="188" spans="2:5" x14ac:dyDescent="0.25">
      <c r="B188" s="326"/>
      <c r="C188" s="321" t="s">
        <v>7</v>
      </c>
      <c r="D188" s="321"/>
      <c r="E188" s="11" t="e">
        <f>#REF!</f>
        <v>#REF!</v>
      </c>
    </row>
    <row r="189" spans="2:5" x14ac:dyDescent="0.25">
      <c r="B189" s="326"/>
      <c r="C189" s="319" t="s">
        <v>9</v>
      </c>
      <c r="D189" s="319"/>
      <c r="E189" s="12" t="e">
        <f>#REF!</f>
        <v>#REF!</v>
      </c>
    </row>
    <row r="190" spans="2:5" x14ac:dyDescent="0.25">
      <c r="B190" s="326"/>
      <c r="C190" s="319" t="s">
        <v>11</v>
      </c>
      <c r="D190" s="319"/>
      <c r="E190" s="12" t="e">
        <f>#REF!</f>
        <v>#REF!</v>
      </c>
    </row>
    <row r="191" spans="2:5" ht="15" customHeight="1" x14ac:dyDescent="0.25">
      <c r="B191" s="326"/>
      <c r="C191" s="319" t="s">
        <v>13</v>
      </c>
      <c r="D191" s="319"/>
      <c r="E191" s="12" t="e">
        <f>#REF!</f>
        <v>#REF!</v>
      </c>
    </row>
    <row r="192" spans="2:5" x14ac:dyDescent="0.25">
      <c r="B192" s="326"/>
      <c r="C192" s="319" t="s">
        <v>15</v>
      </c>
      <c r="D192" s="319"/>
      <c r="E192" s="12" t="e">
        <f>#REF!</f>
        <v>#REF!</v>
      </c>
    </row>
    <row r="193" spans="2:5" ht="15" customHeight="1" x14ac:dyDescent="0.25">
      <c r="B193" s="326"/>
      <c r="C193" s="319" t="s">
        <v>17</v>
      </c>
      <c r="D193" s="319"/>
      <c r="E193" s="12" t="e">
        <f>#REF!</f>
        <v>#REF!</v>
      </c>
    </row>
    <row r="194" spans="2:5" ht="15" customHeight="1" x14ac:dyDescent="0.25">
      <c r="B194" s="326"/>
      <c r="C194" s="319" t="s">
        <v>19</v>
      </c>
      <c r="D194" s="319"/>
      <c r="E194" s="12" t="e">
        <f>#REF!</f>
        <v>#REF!</v>
      </c>
    </row>
    <row r="195" spans="2:5" ht="15" customHeight="1" x14ac:dyDescent="0.25">
      <c r="B195" s="326"/>
      <c r="C195" s="319" t="s">
        <v>21</v>
      </c>
      <c r="D195" s="319"/>
      <c r="E195" s="12" t="e">
        <f>#REF!</f>
        <v>#REF!</v>
      </c>
    </row>
    <row r="196" spans="2:5" ht="15" customHeight="1" x14ac:dyDescent="0.25">
      <c r="B196" s="326"/>
      <c r="C196" s="319" t="s">
        <v>22</v>
      </c>
      <c r="D196" s="319"/>
      <c r="E196" s="12" t="e">
        <f>#REF!</f>
        <v>#REF!</v>
      </c>
    </row>
    <row r="197" spans="2:5" ht="15" customHeight="1" x14ac:dyDescent="0.25">
      <c r="B197" s="326"/>
      <c r="C197" s="328" t="s">
        <v>26</v>
      </c>
      <c r="D197" s="328"/>
      <c r="E197" s="11" t="e">
        <f>#REF!</f>
        <v>#REF!</v>
      </c>
    </row>
    <row r="198" spans="2:5" ht="15" customHeight="1" x14ac:dyDescent="0.25">
      <c r="B198" s="326"/>
      <c r="C198" s="319" t="s">
        <v>28</v>
      </c>
      <c r="D198" s="319"/>
      <c r="E198" s="12" t="e">
        <f>#REF!</f>
        <v>#REF!</v>
      </c>
    </row>
    <row r="199" spans="2:5" ht="15" customHeight="1" x14ac:dyDescent="0.25">
      <c r="B199" s="326"/>
      <c r="C199" s="319" t="s">
        <v>30</v>
      </c>
      <c r="D199" s="319"/>
      <c r="E199" s="12" t="e">
        <f>#REF!</f>
        <v>#REF!</v>
      </c>
    </row>
    <row r="200" spans="2:5" ht="15" customHeight="1" x14ac:dyDescent="0.25">
      <c r="B200" s="326"/>
      <c r="C200" s="319" t="s">
        <v>32</v>
      </c>
      <c r="D200" s="319"/>
      <c r="E200" s="12" t="e">
        <f>#REF!</f>
        <v>#REF!</v>
      </c>
    </row>
    <row r="201" spans="2:5" x14ac:dyDescent="0.25">
      <c r="B201" s="326"/>
      <c r="C201" s="319" t="s">
        <v>34</v>
      </c>
      <c r="D201" s="319"/>
      <c r="E201" s="12" t="e">
        <f>#REF!</f>
        <v>#REF!</v>
      </c>
    </row>
    <row r="202" spans="2:5" ht="15" customHeight="1" x14ac:dyDescent="0.25">
      <c r="B202" s="326"/>
      <c r="C202" s="319" t="s">
        <v>36</v>
      </c>
      <c r="D202" s="319"/>
      <c r="E202" s="12" t="e">
        <f>#REF!</f>
        <v>#REF!</v>
      </c>
    </row>
    <row r="203" spans="2:5" x14ac:dyDescent="0.25">
      <c r="B203" s="326"/>
      <c r="C203" s="319" t="s">
        <v>38</v>
      </c>
      <c r="D203" s="319"/>
      <c r="E203" s="12" t="e">
        <f>#REF!</f>
        <v>#REF!</v>
      </c>
    </row>
    <row r="204" spans="2:5" ht="15" customHeight="1" x14ac:dyDescent="0.25">
      <c r="B204" s="326"/>
      <c r="C204" s="321" t="s">
        <v>45</v>
      </c>
      <c r="D204" s="321"/>
      <c r="E204" s="11" t="e">
        <f>#REF!</f>
        <v>#REF!</v>
      </c>
    </row>
    <row r="205" spans="2:5" ht="15" customHeight="1" x14ac:dyDescent="0.25">
      <c r="B205" s="326"/>
      <c r="C205" s="321" t="s">
        <v>47</v>
      </c>
      <c r="D205" s="321"/>
      <c r="E205" s="11" t="e">
        <f>#REF!</f>
        <v>#REF!</v>
      </c>
    </row>
    <row r="206" spans="2:5" ht="15" customHeight="1" x14ac:dyDescent="0.25">
      <c r="B206" s="326"/>
      <c r="C206" s="319" t="s">
        <v>48</v>
      </c>
      <c r="D206" s="319"/>
      <c r="E206" s="12" t="e">
        <f>#REF!</f>
        <v>#REF!</v>
      </c>
    </row>
    <row r="207" spans="2:5" ht="15" customHeight="1" x14ac:dyDescent="0.25">
      <c r="B207" s="326"/>
      <c r="C207" s="319" t="s">
        <v>49</v>
      </c>
      <c r="D207" s="319"/>
      <c r="E207" s="12" t="e">
        <f>#REF!</f>
        <v>#REF!</v>
      </c>
    </row>
    <row r="208" spans="2:5" ht="15" customHeight="1" x14ac:dyDescent="0.25">
      <c r="B208" s="326"/>
      <c r="C208" s="319" t="s">
        <v>50</v>
      </c>
      <c r="D208" s="319"/>
      <c r="E208" s="12" t="e">
        <f>#REF!</f>
        <v>#REF!</v>
      </c>
    </row>
    <row r="209" spans="2:5" ht="15" customHeight="1" x14ac:dyDescent="0.25">
      <c r="B209" s="326"/>
      <c r="C209" s="321" t="s">
        <v>51</v>
      </c>
      <c r="D209" s="321"/>
      <c r="E209" s="11" t="e">
        <f>#REF!</f>
        <v>#REF!</v>
      </c>
    </row>
    <row r="210" spans="2:5" x14ac:dyDescent="0.25">
      <c r="B210" s="326"/>
      <c r="C210" s="319" t="s">
        <v>52</v>
      </c>
      <c r="D210" s="319"/>
      <c r="E210" s="12" t="e">
        <f>#REF!</f>
        <v>#REF!</v>
      </c>
    </row>
    <row r="211" spans="2:5" ht="15" customHeight="1" x14ac:dyDescent="0.25">
      <c r="B211" s="326"/>
      <c r="C211" s="319" t="s">
        <v>53</v>
      </c>
      <c r="D211" s="319"/>
      <c r="E211" s="12" t="e">
        <f>#REF!</f>
        <v>#REF!</v>
      </c>
    </row>
    <row r="212" spans="2:5" x14ac:dyDescent="0.25">
      <c r="B212" s="326"/>
      <c r="C212" s="319" t="s">
        <v>54</v>
      </c>
      <c r="D212" s="319"/>
      <c r="E212" s="12" t="e">
        <f>#REF!</f>
        <v>#REF!</v>
      </c>
    </row>
    <row r="213" spans="2:5" ht="15" customHeight="1" x14ac:dyDescent="0.25">
      <c r="B213" s="326"/>
      <c r="C213" s="319" t="s">
        <v>55</v>
      </c>
      <c r="D213" s="319"/>
      <c r="E213" s="12" t="e">
        <f>#REF!</f>
        <v>#REF!</v>
      </c>
    </row>
    <row r="214" spans="2:5" x14ac:dyDescent="0.25">
      <c r="B214" s="326"/>
      <c r="C214" s="319" t="s">
        <v>56</v>
      </c>
      <c r="D214" s="319"/>
      <c r="E214" s="12" t="e">
        <f>#REF!</f>
        <v>#REF!</v>
      </c>
    </row>
    <row r="215" spans="2:5" x14ac:dyDescent="0.25">
      <c r="B215" s="326"/>
      <c r="C215" s="321" t="s">
        <v>57</v>
      </c>
      <c r="D215" s="321"/>
      <c r="E215" s="11" t="e">
        <f>#REF!</f>
        <v>#REF!</v>
      </c>
    </row>
    <row r="216" spans="2:5" x14ac:dyDescent="0.25">
      <c r="B216" s="326"/>
      <c r="C216" s="319" t="s">
        <v>58</v>
      </c>
      <c r="D216" s="319"/>
      <c r="E216" s="12" t="e">
        <f>#REF!</f>
        <v>#REF!</v>
      </c>
    </row>
    <row r="217" spans="2:5" ht="15.75" thickBot="1" x14ac:dyDescent="0.3">
      <c r="B217" s="327"/>
      <c r="C217" s="319" t="s">
        <v>59</v>
      </c>
      <c r="D217" s="319"/>
      <c r="E217" s="12" t="e">
        <f>#REF!</f>
        <v>#REF!</v>
      </c>
    </row>
    <row r="218" spans="2:5" x14ac:dyDescent="0.25">
      <c r="C218" s="322" t="s">
        <v>72</v>
      </c>
      <c r="D218" s="5" t="s">
        <v>62</v>
      </c>
      <c r="E218" s="15" t="e">
        <f>#REF!</f>
        <v>#REF!</v>
      </c>
    </row>
    <row r="219" spans="2:5" x14ac:dyDescent="0.25">
      <c r="C219" s="318"/>
      <c r="D219" s="5" t="s">
        <v>63</v>
      </c>
      <c r="E219" s="15" t="e">
        <f>#REF!</f>
        <v>#REF!</v>
      </c>
    </row>
    <row r="220" spans="2:5" x14ac:dyDescent="0.25">
      <c r="C220" s="318" t="s">
        <v>71</v>
      </c>
      <c r="D220" s="5" t="s">
        <v>62</v>
      </c>
      <c r="E220" s="15" t="e">
        <f>#REF!</f>
        <v>#REF!</v>
      </c>
    </row>
    <row r="221" spans="2:5" x14ac:dyDescent="0.25">
      <c r="C221" s="3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54"/>
      <c r="B1" s="354"/>
      <c r="C1" s="354"/>
      <c r="D1" s="170"/>
    </row>
    <row r="2" spans="1:4" ht="15.75" x14ac:dyDescent="0.25">
      <c r="A2" s="355" t="s">
        <v>454</v>
      </c>
      <c r="B2" s="355"/>
      <c r="C2" s="355"/>
      <c r="D2" s="170"/>
    </row>
    <row r="3" spans="1:4" ht="12.75" x14ac:dyDescent="0.2">
      <c r="A3" s="399" t="s">
        <v>612</v>
      </c>
      <c r="B3" s="399"/>
      <c r="C3" s="399"/>
      <c r="D3" s="170"/>
    </row>
    <row r="4" spans="1:4" ht="12.75" x14ac:dyDescent="0.2">
      <c r="A4" s="399" t="s">
        <v>599</v>
      </c>
      <c r="B4" s="399"/>
      <c r="C4" s="399"/>
    </row>
    <row r="5" spans="1:4" x14ac:dyDescent="0.2">
      <c r="A5" s="16"/>
      <c r="B5" s="16"/>
    </row>
    <row r="6" spans="1:4" x14ac:dyDescent="0.2">
      <c r="A6" s="169" t="s">
        <v>216</v>
      </c>
      <c r="B6" s="169" t="s">
        <v>107</v>
      </c>
      <c r="C6" s="169" t="s">
        <v>127</v>
      </c>
    </row>
    <row r="7" spans="1:4" x14ac:dyDescent="0.2">
      <c r="A7" s="396" t="s">
        <v>223</v>
      </c>
      <c r="B7" s="397"/>
      <c r="C7" s="398"/>
    </row>
    <row r="8" spans="1:4" x14ac:dyDescent="0.2">
      <c r="A8" s="56"/>
      <c r="B8" s="56">
        <v>0</v>
      </c>
      <c r="C8" s="298">
        <v>0</v>
      </c>
    </row>
    <row r="9" spans="1:4" x14ac:dyDescent="0.2">
      <c r="A9" s="56"/>
      <c r="B9" s="298">
        <v>0</v>
      </c>
      <c r="C9" s="298">
        <v>0</v>
      </c>
    </row>
    <row r="10" spans="1:4" x14ac:dyDescent="0.2">
      <c r="A10" s="168"/>
      <c r="B10" s="298">
        <v>0</v>
      </c>
      <c r="C10" s="298">
        <v>0</v>
      </c>
    </row>
    <row r="11" spans="1:4" x14ac:dyDescent="0.2">
      <c r="A11" s="56"/>
      <c r="B11" s="298">
        <v>0</v>
      </c>
      <c r="C11" s="298">
        <v>0</v>
      </c>
    </row>
    <row r="12" spans="1:4" x14ac:dyDescent="0.2">
      <c r="A12" s="56"/>
      <c r="B12" s="298">
        <v>0</v>
      </c>
      <c r="C12" s="298">
        <v>0</v>
      </c>
    </row>
    <row r="13" spans="1:4" x14ac:dyDescent="0.2">
      <c r="A13" s="56"/>
      <c r="B13" s="298">
        <v>0</v>
      </c>
      <c r="C13" s="298">
        <v>0</v>
      </c>
    </row>
    <row r="14" spans="1:4" x14ac:dyDescent="0.2">
      <c r="A14" s="56"/>
      <c r="B14" s="298">
        <v>0</v>
      </c>
      <c r="C14" s="298">
        <v>0</v>
      </c>
    </row>
    <row r="15" spans="1:4" x14ac:dyDescent="0.2">
      <c r="A15" s="56"/>
      <c r="B15" s="298">
        <v>0</v>
      </c>
      <c r="C15" s="298">
        <v>0</v>
      </c>
    </row>
    <row r="16" spans="1:4" x14ac:dyDescent="0.2">
      <c r="A16" s="56"/>
      <c r="B16" s="298">
        <v>0</v>
      </c>
      <c r="C16" s="298"/>
    </row>
    <row r="17" spans="1:3" x14ac:dyDescent="0.2">
      <c r="A17" s="56"/>
      <c r="B17" s="298">
        <v>0</v>
      </c>
      <c r="C17" s="298">
        <v>0</v>
      </c>
    </row>
    <row r="18" spans="1:3" x14ac:dyDescent="0.2">
      <c r="A18" s="147" t="s">
        <v>227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96" t="s">
        <v>225</v>
      </c>
      <c r="B20" s="397"/>
      <c r="C20" s="398"/>
    </row>
    <row r="21" spans="1:3" x14ac:dyDescent="0.2">
      <c r="A21" s="56"/>
      <c r="B21" s="299">
        <v>0</v>
      </c>
      <c r="C21" s="299">
        <v>0</v>
      </c>
    </row>
    <row r="22" spans="1:3" x14ac:dyDescent="0.2">
      <c r="A22" s="56"/>
      <c r="B22" s="299">
        <v>0</v>
      </c>
      <c r="C22" s="299">
        <v>0</v>
      </c>
    </row>
    <row r="23" spans="1:3" x14ac:dyDescent="0.2">
      <c r="A23" s="168"/>
      <c r="B23" s="299">
        <v>0</v>
      </c>
      <c r="C23" s="299">
        <v>0</v>
      </c>
    </row>
    <row r="24" spans="1:3" x14ac:dyDescent="0.2">
      <c r="A24" s="56"/>
      <c r="B24" s="299">
        <v>0</v>
      </c>
      <c r="C24" s="299">
        <v>0</v>
      </c>
    </row>
    <row r="25" spans="1:3" x14ac:dyDescent="0.2">
      <c r="A25" s="56"/>
      <c r="B25" s="299">
        <v>0</v>
      </c>
      <c r="C25" s="299">
        <v>0</v>
      </c>
    </row>
    <row r="26" spans="1:3" x14ac:dyDescent="0.2">
      <c r="A26" s="56"/>
      <c r="B26" s="299">
        <v>0</v>
      </c>
      <c r="C26" s="299">
        <v>0</v>
      </c>
    </row>
    <row r="27" spans="1:3" x14ac:dyDescent="0.2">
      <c r="A27" s="56"/>
      <c r="B27" s="299">
        <v>0</v>
      </c>
      <c r="C27" s="299">
        <v>0</v>
      </c>
    </row>
    <row r="28" spans="1:3" x14ac:dyDescent="0.2">
      <c r="A28" s="56"/>
      <c r="B28" s="299">
        <v>0</v>
      </c>
      <c r="C28" s="299">
        <v>0</v>
      </c>
    </row>
    <row r="29" spans="1:3" x14ac:dyDescent="0.2">
      <c r="A29" s="56"/>
      <c r="B29" s="299">
        <v>0</v>
      </c>
      <c r="C29" s="299">
        <v>0</v>
      </c>
    </row>
    <row r="30" spans="1:3" x14ac:dyDescent="0.2">
      <c r="A30" s="56"/>
      <c r="B30" s="299">
        <v>0</v>
      </c>
      <c r="C30" s="299">
        <v>0</v>
      </c>
    </row>
    <row r="31" spans="1:3" x14ac:dyDescent="0.2">
      <c r="A31" s="56"/>
      <c r="B31" s="299">
        <v>0</v>
      </c>
      <c r="C31" s="299">
        <v>0</v>
      </c>
    </row>
    <row r="32" spans="1:3" x14ac:dyDescent="0.2">
      <c r="A32" s="56"/>
      <c r="B32" s="299">
        <v>0</v>
      </c>
      <c r="C32" s="299">
        <v>0</v>
      </c>
    </row>
    <row r="33" spans="1:3" x14ac:dyDescent="0.2">
      <c r="A33" s="147" t="s">
        <v>228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7" t="s">
        <v>97</v>
      </c>
      <c r="B35" s="148">
        <f>+B18+B33</f>
        <v>0</v>
      </c>
      <c r="C35" s="1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3.1406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54"/>
      <c r="C2" s="354"/>
      <c r="D2" s="354"/>
      <c r="E2" s="354"/>
      <c r="F2" s="354"/>
      <c r="G2" s="354"/>
      <c r="H2" s="354"/>
      <c r="I2" s="354"/>
      <c r="J2" s="354"/>
    </row>
    <row r="3" spans="2:10" ht="15.75" x14ac:dyDescent="0.25">
      <c r="B3" s="355" t="s">
        <v>454</v>
      </c>
      <c r="C3" s="355"/>
      <c r="D3" s="355"/>
      <c r="E3" s="355"/>
      <c r="F3" s="355"/>
      <c r="G3" s="355"/>
      <c r="H3" s="355"/>
      <c r="I3" s="355"/>
      <c r="J3" s="355"/>
    </row>
    <row r="4" spans="2:10" x14ac:dyDescent="0.25">
      <c r="B4" s="356" t="s">
        <v>613</v>
      </c>
      <c r="C4" s="356"/>
      <c r="D4" s="356"/>
      <c r="E4" s="356"/>
      <c r="F4" s="356"/>
      <c r="G4" s="356"/>
      <c r="H4" s="356"/>
      <c r="I4" s="356"/>
      <c r="J4" s="356"/>
    </row>
    <row r="5" spans="2:10" x14ac:dyDescent="0.25">
      <c r="B5" s="356" t="s">
        <v>599</v>
      </c>
      <c r="C5" s="356"/>
      <c r="D5" s="356"/>
      <c r="E5" s="356"/>
      <c r="F5" s="356"/>
      <c r="G5" s="356"/>
      <c r="H5" s="356"/>
      <c r="I5" s="356"/>
      <c r="J5" s="356"/>
    </row>
    <row r="6" spans="2:10" s="18" customFormat="1" ht="7.5" customHeight="1" x14ac:dyDescent="0.25">
      <c r="B6" s="171"/>
      <c r="C6" s="171"/>
      <c r="D6" s="171"/>
      <c r="E6" s="171"/>
      <c r="F6" s="171"/>
      <c r="G6" s="171"/>
      <c r="H6" s="171"/>
      <c r="I6" s="171"/>
      <c r="J6" s="171"/>
    </row>
    <row r="7" spans="2:10" x14ac:dyDescent="0.25">
      <c r="B7" s="376" t="s">
        <v>73</v>
      </c>
      <c r="C7" s="402"/>
      <c r="D7" s="377"/>
      <c r="E7" s="353" t="s">
        <v>132</v>
      </c>
      <c r="F7" s="353"/>
      <c r="G7" s="353"/>
      <c r="H7" s="353"/>
      <c r="I7" s="353"/>
      <c r="J7" s="353" t="s">
        <v>124</v>
      </c>
    </row>
    <row r="8" spans="2:10" ht="22.5" x14ac:dyDescent="0.25">
      <c r="B8" s="378"/>
      <c r="C8" s="403"/>
      <c r="D8" s="379"/>
      <c r="E8" s="150" t="s">
        <v>125</v>
      </c>
      <c r="F8" s="150" t="s">
        <v>126</v>
      </c>
      <c r="G8" s="150" t="s">
        <v>106</v>
      </c>
      <c r="H8" s="150" t="s">
        <v>107</v>
      </c>
      <c r="I8" s="150" t="s">
        <v>127</v>
      </c>
      <c r="J8" s="353"/>
    </row>
    <row r="9" spans="2:10" ht="15.75" customHeight="1" x14ac:dyDescent="0.25">
      <c r="B9" s="380"/>
      <c r="C9" s="404"/>
      <c r="D9" s="381"/>
      <c r="E9" s="150">
        <v>1</v>
      </c>
      <c r="F9" s="150">
        <v>2</v>
      </c>
      <c r="G9" s="150" t="s">
        <v>128</v>
      </c>
      <c r="H9" s="150">
        <v>4</v>
      </c>
      <c r="I9" s="150">
        <v>5</v>
      </c>
      <c r="J9" s="150" t="s">
        <v>129</v>
      </c>
    </row>
    <row r="10" spans="2:10" ht="15" customHeight="1" x14ac:dyDescent="0.25">
      <c r="B10" s="405" t="s">
        <v>229</v>
      </c>
      <c r="C10" s="406"/>
      <c r="D10" s="407"/>
      <c r="E10" s="51"/>
      <c r="F10" s="30"/>
      <c r="G10" s="30"/>
      <c r="H10" s="30"/>
      <c r="I10" s="30"/>
      <c r="J10" s="30"/>
    </row>
    <row r="11" spans="2:10" x14ac:dyDescent="0.25">
      <c r="B11" s="19"/>
      <c r="C11" s="400" t="s">
        <v>230</v>
      </c>
      <c r="D11" s="401"/>
      <c r="E11" s="220">
        <f>+E12+E13</f>
        <v>0</v>
      </c>
      <c r="F11" s="220">
        <f>+F12+F13</f>
        <v>0</v>
      </c>
      <c r="G11" s="210">
        <f>+E11+F11</f>
        <v>0</v>
      </c>
      <c r="H11" s="220">
        <f>+H12+H13</f>
        <v>0</v>
      </c>
      <c r="I11" s="220">
        <f>+I12+I13</f>
        <v>0</v>
      </c>
      <c r="J11" s="210">
        <f>+G11-H11</f>
        <v>0</v>
      </c>
    </row>
    <row r="12" spans="2:10" x14ac:dyDescent="0.25">
      <c r="B12" s="19"/>
      <c r="C12" s="47"/>
      <c r="D12" s="20" t="s">
        <v>231</v>
      </c>
      <c r="E12" s="221">
        <v>0</v>
      </c>
      <c r="F12" s="209">
        <v>0</v>
      </c>
      <c r="G12" s="209">
        <f t="shared" ref="G12:G35" si="0">+E12+F12</f>
        <v>0</v>
      </c>
      <c r="H12" s="209">
        <v>0</v>
      </c>
      <c r="I12" s="209">
        <v>0</v>
      </c>
      <c r="J12" s="209">
        <f t="shared" ref="J12:J39" si="1">+G12-H12</f>
        <v>0</v>
      </c>
    </row>
    <row r="13" spans="2:10" x14ac:dyDescent="0.25">
      <c r="B13" s="19"/>
      <c r="C13" s="47"/>
      <c r="D13" s="20" t="s">
        <v>232</v>
      </c>
      <c r="E13" s="221">
        <v>0</v>
      </c>
      <c r="F13" s="209">
        <v>0</v>
      </c>
      <c r="G13" s="209">
        <f t="shared" si="0"/>
        <v>0</v>
      </c>
      <c r="H13" s="209">
        <v>0</v>
      </c>
      <c r="I13" s="209">
        <v>0</v>
      </c>
      <c r="J13" s="209">
        <f t="shared" si="1"/>
        <v>0</v>
      </c>
    </row>
    <row r="14" spans="2:10" x14ac:dyDescent="0.25">
      <c r="B14" s="19"/>
      <c r="C14" s="400" t="s">
        <v>233</v>
      </c>
      <c r="D14" s="401"/>
      <c r="E14" s="222">
        <f>SUM(E15:E22)</f>
        <v>1702962588.9100001</v>
      </c>
      <c r="F14" s="222">
        <f>SUM(F15:F22)</f>
        <v>0</v>
      </c>
      <c r="G14" s="207">
        <f t="shared" si="0"/>
        <v>1702962588.9100001</v>
      </c>
      <c r="H14" s="222">
        <f>SUM(H15:H22)</f>
        <v>338850031.38</v>
      </c>
      <c r="I14" s="222">
        <f>SUM(I15:I22)</f>
        <v>331684876.02999997</v>
      </c>
      <c r="J14" s="207">
        <f t="shared" si="1"/>
        <v>1364112557.5300002</v>
      </c>
    </row>
    <row r="15" spans="2:10" x14ac:dyDescent="0.25">
      <c r="B15" s="19"/>
      <c r="C15" s="47"/>
      <c r="D15" s="20" t="s">
        <v>234</v>
      </c>
      <c r="E15" s="221">
        <f>SUM(COG!D82)</f>
        <v>1702962588.9100001</v>
      </c>
      <c r="F15" s="209">
        <f>SUM(COG!E82)</f>
        <v>0</v>
      </c>
      <c r="G15" s="209">
        <f t="shared" ref="G15:G22" si="2">+E15+F15</f>
        <v>1702962588.9100001</v>
      </c>
      <c r="H15" s="209">
        <f>SUM(COG!G82)</f>
        <v>338850031.38</v>
      </c>
      <c r="I15" s="209">
        <f>SUM(COG!H82)</f>
        <v>331684876.02999997</v>
      </c>
      <c r="J15" s="208">
        <f>+G15-H15</f>
        <v>1364112557.5300002</v>
      </c>
    </row>
    <row r="16" spans="2:10" x14ac:dyDescent="0.25">
      <c r="B16" s="19"/>
      <c r="C16" s="47"/>
      <c r="D16" s="20" t="s">
        <v>235</v>
      </c>
      <c r="E16" s="221">
        <v>0</v>
      </c>
      <c r="F16" s="209">
        <v>0</v>
      </c>
      <c r="G16" s="209">
        <f t="shared" si="2"/>
        <v>0</v>
      </c>
      <c r="H16" s="209">
        <v>0</v>
      </c>
      <c r="I16" s="209">
        <v>0</v>
      </c>
      <c r="J16" s="209">
        <f t="shared" si="1"/>
        <v>0</v>
      </c>
    </row>
    <row r="17" spans="2:10" x14ac:dyDescent="0.25">
      <c r="B17" s="19"/>
      <c r="C17" s="47"/>
      <c r="D17" s="20" t="s">
        <v>236</v>
      </c>
      <c r="E17" s="221">
        <v>0</v>
      </c>
      <c r="F17" s="209">
        <v>0</v>
      </c>
      <c r="G17" s="209">
        <f t="shared" si="2"/>
        <v>0</v>
      </c>
      <c r="H17" s="209">
        <v>0</v>
      </c>
      <c r="I17" s="209">
        <v>0</v>
      </c>
      <c r="J17" s="209">
        <f t="shared" si="1"/>
        <v>0</v>
      </c>
    </row>
    <row r="18" spans="2:10" x14ac:dyDescent="0.25">
      <c r="B18" s="19"/>
      <c r="C18" s="47"/>
      <c r="D18" s="20" t="s">
        <v>237</v>
      </c>
      <c r="E18" s="221">
        <v>0</v>
      </c>
      <c r="F18" s="209">
        <v>0</v>
      </c>
      <c r="G18" s="209">
        <f t="shared" si="2"/>
        <v>0</v>
      </c>
      <c r="H18" s="209">
        <v>0</v>
      </c>
      <c r="I18" s="209">
        <v>0</v>
      </c>
      <c r="J18" s="209">
        <f t="shared" si="1"/>
        <v>0</v>
      </c>
    </row>
    <row r="19" spans="2:10" x14ac:dyDescent="0.25">
      <c r="B19" s="19"/>
      <c r="C19" s="47"/>
      <c r="D19" s="20" t="s">
        <v>238</v>
      </c>
      <c r="E19" s="221">
        <v>0</v>
      </c>
      <c r="F19" s="209">
        <v>0</v>
      </c>
      <c r="G19" s="209">
        <f t="shared" si="2"/>
        <v>0</v>
      </c>
      <c r="H19" s="209">
        <v>0</v>
      </c>
      <c r="I19" s="209">
        <v>0</v>
      </c>
      <c r="J19" s="209">
        <f t="shared" si="1"/>
        <v>0</v>
      </c>
    </row>
    <row r="20" spans="2:10" x14ac:dyDescent="0.25">
      <c r="B20" s="19"/>
      <c r="C20" s="47"/>
      <c r="D20" s="20" t="s">
        <v>239</v>
      </c>
      <c r="E20" s="221">
        <v>0</v>
      </c>
      <c r="F20" s="209">
        <v>0</v>
      </c>
      <c r="G20" s="209">
        <f t="shared" si="2"/>
        <v>0</v>
      </c>
      <c r="H20" s="209">
        <v>0</v>
      </c>
      <c r="I20" s="209">
        <v>0</v>
      </c>
      <c r="J20" s="209">
        <f t="shared" si="1"/>
        <v>0</v>
      </c>
    </row>
    <row r="21" spans="2:10" x14ac:dyDescent="0.25">
      <c r="B21" s="19"/>
      <c r="C21" s="47"/>
      <c r="D21" s="20" t="s">
        <v>240</v>
      </c>
      <c r="E21" s="221">
        <v>0</v>
      </c>
      <c r="F21" s="209">
        <v>0</v>
      </c>
      <c r="G21" s="209">
        <f t="shared" si="2"/>
        <v>0</v>
      </c>
      <c r="H21" s="209">
        <v>0</v>
      </c>
      <c r="I21" s="209">
        <v>0</v>
      </c>
      <c r="J21" s="209">
        <f t="shared" si="1"/>
        <v>0</v>
      </c>
    </row>
    <row r="22" spans="2:10" x14ac:dyDescent="0.25">
      <c r="B22" s="19"/>
      <c r="C22" s="47"/>
      <c r="D22" s="20" t="s">
        <v>241</v>
      </c>
      <c r="E22" s="221">
        <v>0</v>
      </c>
      <c r="F22" s="209">
        <v>0</v>
      </c>
      <c r="G22" s="209">
        <f t="shared" si="2"/>
        <v>0</v>
      </c>
      <c r="H22" s="209">
        <v>0</v>
      </c>
      <c r="I22" s="209">
        <v>0</v>
      </c>
      <c r="J22" s="209">
        <f t="shared" si="1"/>
        <v>0</v>
      </c>
    </row>
    <row r="23" spans="2:10" x14ac:dyDescent="0.25">
      <c r="B23" s="19"/>
      <c r="C23" s="400" t="s">
        <v>242</v>
      </c>
      <c r="D23" s="401"/>
      <c r="E23" s="220">
        <f>SUM(E24:E26)</f>
        <v>0</v>
      </c>
      <c r="F23" s="220">
        <f>SUM(F24:F26)</f>
        <v>0</v>
      </c>
      <c r="G23" s="210">
        <f t="shared" si="0"/>
        <v>0</v>
      </c>
      <c r="H23" s="220">
        <f>SUM(H24:H26)</f>
        <v>0</v>
      </c>
      <c r="I23" s="220">
        <f>SUM(I24:I26)</f>
        <v>0</v>
      </c>
      <c r="J23" s="210">
        <f t="shared" si="1"/>
        <v>0</v>
      </c>
    </row>
    <row r="24" spans="2:10" x14ac:dyDescent="0.25">
      <c r="B24" s="19"/>
      <c r="C24" s="47"/>
      <c r="D24" s="20" t="s">
        <v>243</v>
      </c>
      <c r="E24" s="221">
        <v>0</v>
      </c>
      <c r="F24" s="209">
        <v>0</v>
      </c>
      <c r="G24" s="209">
        <f t="shared" ref="G24:G26" si="3">+E24+F24</f>
        <v>0</v>
      </c>
      <c r="H24" s="209">
        <v>0</v>
      </c>
      <c r="I24" s="209">
        <v>0</v>
      </c>
      <c r="J24" s="209">
        <f t="shared" si="1"/>
        <v>0</v>
      </c>
    </row>
    <row r="25" spans="2:10" x14ac:dyDescent="0.25">
      <c r="B25" s="19"/>
      <c r="C25" s="47"/>
      <c r="D25" s="20" t="s">
        <v>244</v>
      </c>
      <c r="E25" s="221">
        <v>0</v>
      </c>
      <c r="F25" s="209">
        <v>0</v>
      </c>
      <c r="G25" s="209">
        <f t="shared" si="3"/>
        <v>0</v>
      </c>
      <c r="H25" s="209">
        <v>0</v>
      </c>
      <c r="I25" s="209">
        <v>0</v>
      </c>
      <c r="J25" s="209">
        <f t="shared" si="1"/>
        <v>0</v>
      </c>
    </row>
    <row r="26" spans="2:10" x14ac:dyDescent="0.25">
      <c r="B26" s="19"/>
      <c r="C26" s="47"/>
      <c r="D26" s="20" t="s">
        <v>245</v>
      </c>
      <c r="E26" s="221">
        <v>0</v>
      </c>
      <c r="F26" s="209">
        <v>0</v>
      </c>
      <c r="G26" s="209">
        <f t="shared" si="3"/>
        <v>0</v>
      </c>
      <c r="H26" s="209">
        <v>0</v>
      </c>
      <c r="I26" s="209">
        <v>0</v>
      </c>
      <c r="J26" s="209">
        <f t="shared" si="1"/>
        <v>0</v>
      </c>
    </row>
    <row r="27" spans="2:10" x14ac:dyDescent="0.25">
      <c r="B27" s="19"/>
      <c r="C27" s="400" t="s">
        <v>246</v>
      </c>
      <c r="D27" s="401"/>
      <c r="E27" s="220">
        <f>SUM(E28:E29)</f>
        <v>0</v>
      </c>
      <c r="F27" s="220">
        <f>SUM(F28:F29)</f>
        <v>0</v>
      </c>
      <c r="G27" s="210">
        <f t="shared" si="0"/>
        <v>0</v>
      </c>
      <c r="H27" s="220">
        <f>SUM(H28:H29)</f>
        <v>0</v>
      </c>
      <c r="I27" s="220">
        <f>SUM(I28:I29)</f>
        <v>0</v>
      </c>
      <c r="J27" s="210">
        <f t="shared" si="1"/>
        <v>0</v>
      </c>
    </row>
    <row r="28" spans="2:10" x14ac:dyDescent="0.25">
      <c r="B28" s="19"/>
      <c r="C28" s="47"/>
      <c r="D28" s="20" t="s">
        <v>247</v>
      </c>
      <c r="E28" s="221">
        <v>0</v>
      </c>
      <c r="F28" s="209">
        <v>0</v>
      </c>
      <c r="G28" s="209">
        <f t="shared" ref="G28:G29" si="4">+E28+F28</f>
        <v>0</v>
      </c>
      <c r="H28" s="209">
        <v>0</v>
      </c>
      <c r="I28" s="209">
        <v>0</v>
      </c>
      <c r="J28" s="209">
        <f t="shared" si="1"/>
        <v>0</v>
      </c>
    </row>
    <row r="29" spans="2:10" x14ac:dyDescent="0.25">
      <c r="B29" s="19"/>
      <c r="C29" s="47"/>
      <c r="D29" s="20" t="s">
        <v>248</v>
      </c>
      <c r="E29" s="221">
        <v>0</v>
      </c>
      <c r="F29" s="209">
        <v>0</v>
      </c>
      <c r="G29" s="209">
        <f t="shared" si="4"/>
        <v>0</v>
      </c>
      <c r="H29" s="209">
        <v>0</v>
      </c>
      <c r="I29" s="209">
        <v>0</v>
      </c>
      <c r="J29" s="209">
        <f t="shared" si="1"/>
        <v>0</v>
      </c>
    </row>
    <row r="30" spans="2:10" x14ac:dyDescent="0.25">
      <c r="B30" s="19"/>
      <c r="C30" s="400" t="s">
        <v>249</v>
      </c>
      <c r="D30" s="401"/>
      <c r="E30" s="220">
        <f>SUM(E31:E34)</f>
        <v>0</v>
      </c>
      <c r="F30" s="220">
        <f>SUM(F31:F34)</f>
        <v>0</v>
      </c>
      <c r="G30" s="210">
        <f t="shared" si="0"/>
        <v>0</v>
      </c>
      <c r="H30" s="220">
        <f>SUM(H31:H34)</f>
        <v>0</v>
      </c>
      <c r="I30" s="220">
        <f>SUM(I31:I34)</f>
        <v>0</v>
      </c>
      <c r="J30" s="210">
        <f t="shared" si="1"/>
        <v>0</v>
      </c>
    </row>
    <row r="31" spans="2:10" x14ac:dyDescent="0.25">
      <c r="B31" s="19"/>
      <c r="C31" s="47"/>
      <c r="D31" s="20" t="s">
        <v>250</v>
      </c>
      <c r="E31" s="221">
        <v>0</v>
      </c>
      <c r="F31" s="209">
        <v>0</v>
      </c>
      <c r="G31" s="209">
        <f t="shared" ref="G31:G34" si="5">+E31+F31</f>
        <v>0</v>
      </c>
      <c r="H31" s="209">
        <v>0</v>
      </c>
      <c r="I31" s="209">
        <v>0</v>
      </c>
      <c r="J31" s="209">
        <f t="shared" si="1"/>
        <v>0</v>
      </c>
    </row>
    <row r="32" spans="2:10" x14ac:dyDescent="0.25">
      <c r="B32" s="19"/>
      <c r="C32" s="47"/>
      <c r="D32" s="20" t="s">
        <v>251</v>
      </c>
      <c r="E32" s="221">
        <v>0</v>
      </c>
      <c r="F32" s="209">
        <v>0</v>
      </c>
      <c r="G32" s="209">
        <f t="shared" si="5"/>
        <v>0</v>
      </c>
      <c r="H32" s="209">
        <v>0</v>
      </c>
      <c r="I32" s="209">
        <v>0</v>
      </c>
      <c r="J32" s="209">
        <f t="shared" si="1"/>
        <v>0</v>
      </c>
    </row>
    <row r="33" spans="1:11" x14ac:dyDescent="0.25">
      <c r="B33" s="19"/>
      <c r="C33" s="47"/>
      <c r="D33" s="20" t="s">
        <v>252</v>
      </c>
      <c r="E33" s="221">
        <v>0</v>
      </c>
      <c r="F33" s="209">
        <v>0</v>
      </c>
      <c r="G33" s="209">
        <f t="shared" si="5"/>
        <v>0</v>
      </c>
      <c r="H33" s="209">
        <v>0</v>
      </c>
      <c r="I33" s="209">
        <v>0</v>
      </c>
      <c r="J33" s="209">
        <f t="shared" si="1"/>
        <v>0</v>
      </c>
    </row>
    <row r="34" spans="1:11" x14ac:dyDescent="0.25">
      <c r="B34" s="19"/>
      <c r="C34" s="47"/>
      <c r="D34" s="20" t="s">
        <v>253</v>
      </c>
      <c r="E34" s="221">
        <v>0</v>
      </c>
      <c r="F34" s="209">
        <v>0</v>
      </c>
      <c r="G34" s="209">
        <f t="shared" si="5"/>
        <v>0</v>
      </c>
      <c r="H34" s="209">
        <v>0</v>
      </c>
      <c r="I34" s="209">
        <v>0</v>
      </c>
      <c r="J34" s="209">
        <f t="shared" si="1"/>
        <v>0</v>
      </c>
    </row>
    <row r="35" spans="1:11" x14ac:dyDescent="0.25">
      <c r="B35" s="19"/>
      <c r="C35" s="400" t="s">
        <v>254</v>
      </c>
      <c r="D35" s="401"/>
      <c r="E35" s="220">
        <f>SUM(E36)</f>
        <v>0</v>
      </c>
      <c r="F35" s="220">
        <f>SUM(F36)</f>
        <v>0</v>
      </c>
      <c r="G35" s="210">
        <f t="shared" si="0"/>
        <v>0</v>
      </c>
      <c r="H35" s="220">
        <f>SUM(H36)</f>
        <v>0</v>
      </c>
      <c r="I35" s="220">
        <f>SUM(I36)</f>
        <v>0</v>
      </c>
      <c r="J35" s="210">
        <f t="shared" si="1"/>
        <v>0</v>
      </c>
    </row>
    <row r="36" spans="1:11" x14ac:dyDescent="0.25">
      <c r="B36" s="19"/>
      <c r="C36" s="47"/>
      <c r="D36" s="20" t="s">
        <v>255</v>
      </c>
      <c r="E36" s="221">
        <v>0</v>
      </c>
      <c r="F36" s="209">
        <v>0</v>
      </c>
      <c r="G36" s="209">
        <f t="shared" ref="G36:G39" si="6">+E36+F36</f>
        <v>0</v>
      </c>
      <c r="H36" s="209">
        <v>0</v>
      </c>
      <c r="I36" s="209">
        <v>0</v>
      </c>
      <c r="J36" s="209">
        <f t="shared" si="1"/>
        <v>0</v>
      </c>
    </row>
    <row r="37" spans="1:11" ht="15" customHeight="1" x14ac:dyDescent="0.25">
      <c r="B37" s="405" t="s">
        <v>256</v>
      </c>
      <c r="C37" s="406"/>
      <c r="D37" s="407"/>
      <c r="E37" s="221">
        <v>0</v>
      </c>
      <c r="F37" s="209">
        <v>0</v>
      </c>
      <c r="G37" s="209">
        <f t="shared" si="6"/>
        <v>0</v>
      </c>
      <c r="H37" s="209">
        <v>0</v>
      </c>
      <c r="I37" s="209">
        <v>0</v>
      </c>
      <c r="J37" s="209">
        <f t="shared" si="1"/>
        <v>0</v>
      </c>
    </row>
    <row r="38" spans="1:11" ht="15" customHeight="1" x14ac:dyDescent="0.25">
      <c r="B38" s="405" t="s">
        <v>257</v>
      </c>
      <c r="C38" s="406"/>
      <c r="D38" s="407"/>
      <c r="E38" s="221">
        <v>0</v>
      </c>
      <c r="F38" s="209">
        <v>0</v>
      </c>
      <c r="G38" s="209">
        <f t="shared" si="6"/>
        <v>0</v>
      </c>
      <c r="H38" s="209">
        <v>0</v>
      </c>
      <c r="I38" s="209">
        <v>0</v>
      </c>
      <c r="J38" s="209">
        <f t="shared" si="1"/>
        <v>0</v>
      </c>
    </row>
    <row r="39" spans="1:11" ht="15.75" customHeight="1" x14ac:dyDescent="0.25">
      <c r="B39" s="405" t="s">
        <v>258</v>
      </c>
      <c r="C39" s="406"/>
      <c r="D39" s="407"/>
      <c r="E39" s="221">
        <v>0</v>
      </c>
      <c r="F39" s="209">
        <v>0</v>
      </c>
      <c r="G39" s="209">
        <f t="shared" si="6"/>
        <v>0</v>
      </c>
      <c r="H39" s="209">
        <v>0</v>
      </c>
      <c r="I39" s="209">
        <v>0</v>
      </c>
      <c r="J39" s="209">
        <f t="shared" si="1"/>
        <v>0</v>
      </c>
    </row>
    <row r="40" spans="1:11" x14ac:dyDescent="0.25">
      <c r="B40" s="48"/>
      <c r="C40" s="49"/>
      <c r="D40" s="50"/>
      <c r="E40" s="223"/>
      <c r="F40" s="224"/>
      <c r="G40" s="224"/>
      <c r="H40" s="224"/>
      <c r="I40" s="224"/>
      <c r="J40" s="224"/>
    </row>
    <row r="41" spans="1:11" s="22" customFormat="1" x14ac:dyDescent="0.25">
      <c r="A41" s="21"/>
      <c r="B41" s="34"/>
      <c r="C41" s="408" t="s">
        <v>130</v>
      </c>
      <c r="D41" s="409"/>
      <c r="E41" s="225">
        <f t="shared" ref="E41:J41" si="7">+E11+E14+E23+E27+E30+E35+E37+E38+E39</f>
        <v>1702962588.9100001</v>
      </c>
      <c r="F41" s="225">
        <f t="shared" si="7"/>
        <v>0</v>
      </c>
      <c r="G41" s="225">
        <f t="shared" si="7"/>
        <v>1702962588.9100001</v>
      </c>
      <c r="H41" s="225">
        <f t="shared" si="7"/>
        <v>338850031.38</v>
      </c>
      <c r="I41" s="225">
        <f t="shared" si="7"/>
        <v>331684876.02999997</v>
      </c>
      <c r="J41" s="225">
        <f t="shared" si="7"/>
        <v>1364112557.5300002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A22" sqref="A22:B22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55" t="s">
        <v>454</v>
      </c>
      <c r="B1" s="355"/>
      <c r="C1" s="355"/>
      <c r="D1" s="355"/>
      <c r="E1" s="355"/>
    </row>
    <row r="2" spans="1:7" x14ac:dyDescent="0.25">
      <c r="A2" s="356" t="s">
        <v>614</v>
      </c>
      <c r="B2" s="356"/>
      <c r="C2" s="356"/>
      <c r="D2" s="356"/>
      <c r="E2" s="356"/>
    </row>
    <row r="3" spans="1:7" x14ac:dyDescent="0.25">
      <c r="A3" s="356" t="s">
        <v>599</v>
      </c>
      <c r="B3" s="356"/>
      <c r="C3" s="356"/>
      <c r="D3" s="356"/>
      <c r="E3" s="356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52" t="s">
        <v>73</v>
      </c>
      <c r="B8" s="352"/>
      <c r="C8" s="150" t="s">
        <v>104</v>
      </c>
      <c r="D8" s="150" t="s">
        <v>107</v>
      </c>
      <c r="E8" s="150" t="s">
        <v>259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260</v>
      </c>
      <c r="C10" s="226">
        <f>+C11+C12</f>
        <v>1712538262.6199999</v>
      </c>
      <c r="D10" s="226">
        <f>+D11+D12</f>
        <v>417244904.01000005</v>
      </c>
      <c r="E10" s="226">
        <f>+E11+E12</f>
        <v>417244904.01000005</v>
      </c>
      <c r="G10" s="281"/>
    </row>
    <row r="11" spans="1:7" x14ac:dyDescent="0.25">
      <c r="A11" s="410" t="s">
        <v>278</v>
      </c>
      <c r="B11" s="411"/>
      <c r="C11" s="227">
        <f>+EAI!E29</f>
        <v>90941133.769999981</v>
      </c>
      <c r="D11" s="227">
        <f>+EAI!H29</f>
        <v>26277602.970000003</v>
      </c>
      <c r="E11" s="227">
        <f>+EAI!I29</f>
        <v>26277602.970000003</v>
      </c>
    </row>
    <row r="12" spans="1:7" x14ac:dyDescent="0.25">
      <c r="A12" s="412" t="s">
        <v>279</v>
      </c>
      <c r="B12" s="413"/>
      <c r="C12" s="228">
        <f>+EAI!E39</f>
        <v>1621597128.8499999</v>
      </c>
      <c r="D12" s="228">
        <f>+EAI!H39</f>
        <v>390967301.04000002</v>
      </c>
      <c r="E12" s="228">
        <f>+EAI!I39</f>
        <v>390967301.04000002</v>
      </c>
    </row>
    <row r="13" spans="1:7" ht="6.75" customHeight="1" thickBot="1" x14ac:dyDescent="0.3">
      <c r="A13" s="19"/>
      <c r="B13" s="20"/>
      <c r="C13" s="208"/>
      <c r="D13" s="208"/>
      <c r="E13" s="208"/>
    </row>
    <row r="14" spans="1:7" ht="15.75" thickBot="1" x14ac:dyDescent="0.3">
      <c r="A14" s="54"/>
      <c r="B14" s="53" t="s">
        <v>261</v>
      </c>
      <c r="C14" s="226">
        <f>+C15+C16</f>
        <v>1702962588.9100001</v>
      </c>
      <c r="D14" s="226">
        <f>+D15+D16</f>
        <v>338850031.38</v>
      </c>
      <c r="E14" s="226">
        <f>+E15+E16</f>
        <v>331684876.02999997</v>
      </c>
      <c r="G14" s="280"/>
    </row>
    <row r="15" spans="1:7" x14ac:dyDescent="0.25">
      <c r="A15" s="414" t="s">
        <v>280</v>
      </c>
      <c r="B15" s="415"/>
      <c r="C15" s="227">
        <f>SUM(COG!D82)</f>
        <v>1702962588.9100001</v>
      </c>
      <c r="D15" s="227">
        <f>SUM(COG!G82)</f>
        <v>338850031.38</v>
      </c>
      <c r="E15" s="227">
        <f>SUM(COG!H82)</f>
        <v>331684876.02999997</v>
      </c>
    </row>
    <row r="16" spans="1:7" x14ac:dyDescent="0.25">
      <c r="A16" s="412" t="s">
        <v>281</v>
      </c>
      <c r="B16" s="413"/>
      <c r="C16" s="228">
        <v>0</v>
      </c>
      <c r="D16" s="228">
        <v>0</v>
      </c>
      <c r="E16" s="228">
        <v>0</v>
      </c>
      <c r="G16" s="280"/>
    </row>
    <row r="17" spans="1:5" ht="5.25" customHeight="1" thickBot="1" x14ac:dyDescent="0.3">
      <c r="A17" s="27"/>
      <c r="B17" s="26"/>
      <c r="C17" s="208"/>
      <c r="D17" s="208"/>
      <c r="E17" s="208"/>
    </row>
    <row r="18" spans="1:5" ht="15.75" thickBot="1" x14ac:dyDescent="0.3">
      <c r="A18" s="52"/>
      <c r="B18" s="53" t="s">
        <v>262</v>
      </c>
      <c r="C18" s="226">
        <f>+C10-C14</f>
        <v>9575673.7099997997</v>
      </c>
      <c r="D18" s="226">
        <f>+D10-D14</f>
        <v>78394872.630000055</v>
      </c>
      <c r="E18" s="226">
        <f>+E10-E14</f>
        <v>85560027.980000079</v>
      </c>
    </row>
    <row r="19" spans="1:5" x14ac:dyDescent="0.25">
      <c r="A19" s="16"/>
      <c r="B19" s="16"/>
      <c r="C19" s="229"/>
      <c r="D19" s="229"/>
      <c r="E19" s="229"/>
    </row>
    <row r="20" spans="1:5" x14ac:dyDescent="0.25">
      <c r="A20" s="352" t="s">
        <v>73</v>
      </c>
      <c r="B20" s="352"/>
      <c r="C20" s="230" t="s">
        <v>104</v>
      </c>
      <c r="D20" s="230" t="s">
        <v>107</v>
      </c>
      <c r="E20" s="230" t="s">
        <v>259</v>
      </c>
    </row>
    <row r="21" spans="1:5" ht="6.75" customHeight="1" x14ac:dyDescent="0.25">
      <c r="A21" s="23"/>
      <c r="B21" s="24"/>
      <c r="C21" s="231"/>
      <c r="D21" s="231"/>
      <c r="E21" s="231"/>
    </row>
    <row r="22" spans="1:5" x14ac:dyDescent="0.25">
      <c r="A22" s="416" t="s">
        <v>263</v>
      </c>
      <c r="B22" s="417"/>
      <c r="C22" s="228">
        <f>+C18</f>
        <v>9575673.7099997997</v>
      </c>
      <c r="D22" s="228">
        <f>+D18</f>
        <v>78394872.630000055</v>
      </c>
      <c r="E22" s="228">
        <f>+E18</f>
        <v>85560027.980000079</v>
      </c>
    </row>
    <row r="23" spans="1:5" ht="6" customHeight="1" x14ac:dyDescent="0.25">
      <c r="A23" s="19"/>
      <c r="B23" s="20"/>
      <c r="C23" s="209"/>
      <c r="D23" s="209"/>
      <c r="E23" s="209"/>
    </row>
    <row r="24" spans="1:5" x14ac:dyDescent="0.25">
      <c r="A24" s="416" t="s">
        <v>264</v>
      </c>
      <c r="B24" s="417"/>
      <c r="C24" s="232">
        <v>0</v>
      </c>
      <c r="D24" s="232">
        <v>0</v>
      </c>
      <c r="E24" s="232">
        <v>0</v>
      </c>
    </row>
    <row r="25" spans="1:5" ht="7.5" customHeight="1" thickBot="1" x14ac:dyDescent="0.3">
      <c r="A25" s="27"/>
      <c r="B25" s="26"/>
      <c r="C25" s="209"/>
      <c r="D25" s="209"/>
      <c r="E25" s="209"/>
    </row>
    <row r="26" spans="1:5" ht="15.75" thickBot="1" x14ac:dyDescent="0.3">
      <c r="A26" s="54"/>
      <c r="B26" s="53" t="s">
        <v>265</v>
      </c>
      <c r="C26" s="233">
        <f>+C22-C24</f>
        <v>9575673.7099997997</v>
      </c>
      <c r="D26" s="233">
        <f>+D22-D24</f>
        <v>78394872.630000055</v>
      </c>
      <c r="E26" s="233">
        <f>+E22-E24</f>
        <v>85560027.980000079</v>
      </c>
    </row>
    <row r="27" spans="1:5" x14ac:dyDescent="0.25">
      <c r="A27" s="16"/>
      <c r="B27" s="16"/>
      <c r="C27" s="229"/>
      <c r="D27" s="229"/>
      <c r="E27" s="229"/>
    </row>
    <row r="28" spans="1:5" x14ac:dyDescent="0.25">
      <c r="A28" s="352" t="s">
        <v>73</v>
      </c>
      <c r="B28" s="352"/>
      <c r="C28" s="230" t="s">
        <v>104</v>
      </c>
      <c r="D28" s="230" t="s">
        <v>107</v>
      </c>
      <c r="E28" s="230" t="s">
        <v>259</v>
      </c>
    </row>
    <row r="29" spans="1:5" ht="5.25" customHeight="1" x14ac:dyDescent="0.25">
      <c r="A29" s="23"/>
      <c r="B29" s="24"/>
      <c r="C29" s="231"/>
      <c r="D29" s="231"/>
      <c r="E29" s="231"/>
    </row>
    <row r="30" spans="1:5" x14ac:dyDescent="0.25">
      <c r="A30" s="416" t="s">
        <v>266</v>
      </c>
      <c r="B30" s="417"/>
      <c r="C30" s="232">
        <f>SUM(EAI!E45)</f>
        <v>0</v>
      </c>
      <c r="D30" s="232">
        <f>SUM(EAI!I45)</f>
        <v>0</v>
      </c>
      <c r="E30" s="232">
        <v>0</v>
      </c>
    </row>
    <row r="31" spans="1:5" ht="5.25" customHeight="1" x14ac:dyDescent="0.25">
      <c r="A31" s="19"/>
      <c r="B31" s="20"/>
      <c r="C31" s="209"/>
      <c r="D31" s="209"/>
      <c r="E31" s="209"/>
    </row>
    <row r="32" spans="1:5" x14ac:dyDescent="0.25">
      <c r="A32" s="416" t="s">
        <v>267</v>
      </c>
      <c r="B32" s="417"/>
      <c r="C32" s="232">
        <v>0</v>
      </c>
      <c r="D32" s="232">
        <v>0</v>
      </c>
      <c r="E32" s="232">
        <v>0</v>
      </c>
    </row>
    <row r="33" spans="1:10" ht="3.75" customHeight="1" thickBot="1" x14ac:dyDescent="0.3">
      <c r="A33" s="28"/>
      <c r="B33" s="29"/>
      <c r="C33" s="224"/>
      <c r="D33" s="224"/>
      <c r="E33" s="224"/>
    </row>
    <row r="34" spans="1:10" ht="15.75" thickBot="1" x14ac:dyDescent="0.3">
      <c r="A34" s="54"/>
      <c r="B34" s="53" t="s">
        <v>603</v>
      </c>
      <c r="C34" s="234">
        <f>+C30-C32</f>
        <v>0</v>
      </c>
      <c r="D34" s="234">
        <f>+D30-D32</f>
        <v>0</v>
      </c>
      <c r="E34" s="234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418" t="s">
        <v>268</v>
      </c>
      <c r="C36" s="418"/>
      <c r="D36" s="418"/>
      <c r="E36" s="418"/>
    </row>
    <row r="37" spans="1:10" ht="28.5" customHeight="1" x14ac:dyDescent="0.25">
      <c r="A37" s="16"/>
      <c r="B37" s="418" t="s">
        <v>269</v>
      </c>
      <c r="C37" s="418"/>
      <c r="D37" s="418"/>
      <c r="E37" s="418"/>
    </row>
    <row r="38" spans="1:10" x14ac:dyDescent="0.25">
      <c r="A38" s="16"/>
      <c r="B38" s="419" t="s">
        <v>270</v>
      </c>
      <c r="C38" s="419"/>
      <c r="D38" s="419"/>
      <c r="E38" s="419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T326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2" style="60" customWidth="1"/>
    <col min="13" max="13" width="15.28515625" customWidth="1"/>
    <col min="14" max="14" width="3.140625" customWidth="1"/>
    <col min="15" max="15" width="18.28515625" customWidth="1"/>
    <col min="16" max="16" width="14.140625" customWidth="1"/>
    <col min="17" max="17" width="18.42578125" style="60" customWidth="1"/>
    <col min="18" max="20" width="15.7109375" style="60" customWidth="1"/>
    <col min="21" max="21" width="2.85546875" style="60" customWidth="1"/>
    <col min="22" max="22" width="13.140625" style="60" customWidth="1"/>
    <col min="23" max="23" width="11.42578125" style="60" customWidth="1"/>
    <col min="24" max="27" width="12.7109375" style="60" customWidth="1"/>
    <col min="28" max="28" width="4.28515625" style="60" customWidth="1"/>
    <col min="29" max="29" width="15.7109375" style="60" customWidth="1"/>
    <col min="30" max="30" width="13.140625" style="60" customWidth="1"/>
    <col min="31" max="34" width="15.7109375" style="60" customWidth="1"/>
    <col min="35" max="35" width="2.42578125" style="60" customWidth="1"/>
    <col min="36" max="36" width="12.85546875" style="60" customWidth="1"/>
    <col min="37" max="37" width="11.42578125" style="60" customWidth="1"/>
    <col min="38" max="38" width="16.85546875" style="60" customWidth="1"/>
    <col min="39" max="41" width="14.140625" style="60" customWidth="1"/>
    <col min="42" max="44" width="11.42578125" style="60" customWidth="1"/>
    <col min="45" max="45" width="14.140625" style="60" customWidth="1"/>
    <col min="46" max="46" width="13.140625" style="60" customWidth="1"/>
    <col min="47" max="16384" width="11.42578125" style="60"/>
  </cols>
  <sheetData>
    <row r="1" spans="1:46" ht="15.75" customHeight="1" x14ac:dyDescent="0.25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Q1" s="301">
        <f>Q10-Q2</f>
        <v>0</v>
      </c>
    </row>
    <row r="2" spans="1:46" ht="15.75" customHeight="1" x14ac:dyDescent="0.25">
      <c r="A2" s="392" t="s">
        <v>454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Q2" s="301">
        <f>SUM(O10:P10)</f>
        <v>1626484751</v>
      </c>
    </row>
    <row r="3" spans="1:46" ht="15.75" customHeight="1" x14ac:dyDescent="0.25">
      <c r="A3" s="392" t="s">
        <v>610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O3" s="264">
        <v>1619174751</v>
      </c>
      <c r="P3" s="264">
        <v>0</v>
      </c>
      <c r="Q3" s="264">
        <v>1619174759.04</v>
      </c>
      <c r="R3" s="264">
        <v>328615172.60000002</v>
      </c>
      <c r="S3" s="264">
        <v>321569409.41000009</v>
      </c>
      <c r="T3" s="264">
        <v>1290559586.4400001</v>
      </c>
      <c r="V3" s="301">
        <v>76477838.49000001</v>
      </c>
      <c r="W3" s="301">
        <v>0</v>
      </c>
      <c r="X3" s="301">
        <v>76477838.49000001</v>
      </c>
      <c r="Y3" s="301">
        <v>10234858.779999999</v>
      </c>
      <c r="Z3" s="301">
        <v>10115466.619999999</v>
      </c>
      <c r="AA3" s="301">
        <v>66242979.710000001</v>
      </c>
    </row>
    <row r="4" spans="1:46" ht="15.75" customHeight="1" x14ac:dyDescent="0.25">
      <c r="A4" s="392" t="s">
        <v>489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46" ht="15.75" customHeight="1" x14ac:dyDescent="0.25">
      <c r="A5" s="392" t="s">
        <v>599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O5" s="428" t="s">
        <v>568</v>
      </c>
      <c r="P5" s="428"/>
      <c r="Q5" s="428"/>
      <c r="R5" s="428"/>
      <c r="S5" s="428"/>
      <c r="T5" s="428"/>
      <c r="V5" s="429" t="s">
        <v>569</v>
      </c>
      <c r="W5" s="429"/>
      <c r="X5" s="429"/>
      <c r="Y5" s="429"/>
      <c r="Z5" s="429"/>
      <c r="AA5" s="429"/>
    </row>
    <row r="6" spans="1:46" ht="6.75" customHeight="1" thickBot="1" x14ac:dyDescent="0.3">
      <c r="D6" s="109"/>
      <c r="E6" s="110"/>
      <c r="F6" s="109"/>
    </row>
    <row r="7" spans="1:46" ht="24.75" customHeight="1" x14ac:dyDescent="0.25">
      <c r="A7" s="421" t="s">
        <v>283</v>
      </c>
      <c r="B7" s="423" t="s">
        <v>74</v>
      </c>
      <c r="C7" s="423" t="s">
        <v>284</v>
      </c>
      <c r="D7" s="423"/>
      <c r="E7" s="423"/>
      <c r="F7" s="425" t="s">
        <v>123</v>
      </c>
      <c r="G7" s="425"/>
      <c r="H7" s="425"/>
      <c r="I7" s="425"/>
      <c r="J7" s="425"/>
      <c r="K7" s="426" t="s">
        <v>124</v>
      </c>
      <c r="O7" s="425" t="s">
        <v>123</v>
      </c>
      <c r="P7" s="425"/>
      <c r="Q7" s="425"/>
      <c r="R7" s="425"/>
      <c r="S7" s="425"/>
      <c r="T7" s="426" t="s">
        <v>124</v>
      </c>
      <c r="U7"/>
      <c r="V7" s="425" t="s">
        <v>123</v>
      </c>
      <c r="W7" s="425"/>
      <c r="X7" s="425"/>
      <c r="Y7" s="425"/>
      <c r="Z7" s="425"/>
      <c r="AA7" s="426" t="s">
        <v>124</v>
      </c>
      <c r="AC7" s="425" t="s">
        <v>123</v>
      </c>
      <c r="AD7" s="425"/>
      <c r="AE7" s="425"/>
      <c r="AF7" s="425"/>
      <c r="AG7" s="425"/>
      <c r="AH7" s="426" t="s">
        <v>124</v>
      </c>
      <c r="AJ7" s="425" t="s">
        <v>123</v>
      </c>
      <c r="AK7" s="425"/>
      <c r="AL7" s="425"/>
      <c r="AM7" s="425"/>
      <c r="AN7" s="425"/>
      <c r="AO7" s="426" t="s">
        <v>124</v>
      </c>
    </row>
    <row r="8" spans="1:46" ht="28.5" customHeight="1" x14ac:dyDescent="0.25">
      <c r="A8" s="422"/>
      <c r="B8" s="424"/>
      <c r="C8" s="172" t="s">
        <v>285</v>
      </c>
      <c r="D8" s="172" t="s">
        <v>286</v>
      </c>
      <c r="E8" s="310" t="s">
        <v>287</v>
      </c>
      <c r="F8" s="309" t="s">
        <v>125</v>
      </c>
      <c r="G8" s="309" t="s">
        <v>126</v>
      </c>
      <c r="H8" s="309" t="s">
        <v>106</v>
      </c>
      <c r="I8" s="309" t="s">
        <v>107</v>
      </c>
      <c r="J8" s="309" t="s">
        <v>127</v>
      </c>
      <c r="K8" s="427"/>
      <c r="M8" s="278"/>
      <c r="O8" s="284" t="s">
        <v>125</v>
      </c>
      <c r="P8" s="284" t="s">
        <v>126</v>
      </c>
      <c r="Q8" s="284" t="s">
        <v>106</v>
      </c>
      <c r="R8" s="284" t="s">
        <v>107</v>
      </c>
      <c r="S8" s="284" t="s">
        <v>127</v>
      </c>
      <c r="T8" s="427"/>
      <c r="U8"/>
      <c r="V8" s="284" t="s">
        <v>125</v>
      </c>
      <c r="W8" s="284" t="s">
        <v>126</v>
      </c>
      <c r="X8" s="284" t="s">
        <v>106</v>
      </c>
      <c r="Y8" s="284" t="s">
        <v>107</v>
      </c>
      <c r="Z8" s="284" t="s">
        <v>127</v>
      </c>
      <c r="AA8" s="427"/>
      <c r="AC8" s="289" t="s">
        <v>125</v>
      </c>
      <c r="AD8" s="289" t="s">
        <v>126</v>
      </c>
      <c r="AE8" s="289" t="s">
        <v>106</v>
      </c>
      <c r="AF8" s="289" t="s">
        <v>107</v>
      </c>
      <c r="AG8" s="289" t="s">
        <v>127</v>
      </c>
      <c r="AH8" s="427"/>
      <c r="AJ8" s="289" t="s">
        <v>125</v>
      </c>
      <c r="AK8" s="289" t="s">
        <v>126</v>
      </c>
      <c r="AL8" s="289" t="s">
        <v>106</v>
      </c>
      <c r="AM8" s="289" t="s">
        <v>107</v>
      </c>
      <c r="AN8" s="289" t="s">
        <v>127</v>
      </c>
      <c r="AO8" s="427"/>
    </row>
    <row r="9" spans="1:46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68"/>
      <c r="M9" s="184"/>
      <c r="N9"/>
      <c r="O9" s="296">
        <f>O10+V10</f>
        <v>1702962588.9100001</v>
      </c>
      <c r="P9" s="263">
        <f>P10+W10</f>
        <v>0</v>
      </c>
      <c r="Q9" s="263">
        <f>Q10+X10</f>
        <v>1702962588.9100001</v>
      </c>
      <c r="R9" s="263">
        <f t="shared" ref="R9:T9" si="0">R10+Y10</f>
        <v>338850031.38</v>
      </c>
      <c r="S9" s="263">
        <f t="shared" si="0"/>
        <v>331684876.03000009</v>
      </c>
      <c r="T9" s="263">
        <f t="shared" si="0"/>
        <v>1364112557.5300002</v>
      </c>
      <c r="V9" s="292">
        <f>V10-K9</f>
        <v>76477837.909999996</v>
      </c>
      <c r="Y9" s="292"/>
      <c r="Z9" s="292"/>
    </row>
    <row r="10" spans="1:46" s="66" customFormat="1" ht="15" customHeight="1" x14ac:dyDescent="0.25">
      <c r="A10" s="173" t="s">
        <v>288</v>
      </c>
      <c r="B10" s="174"/>
      <c r="C10" s="175"/>
      <c r="D10" s="175"/>
      <c r="E10" s="176"/>
      <c r="F10" s="260">
        <f t="shared" ref="F10:K10" si="1">SUM(F12,F71,F152,F262,F270,F314,F319)</f>
        <v>1702962588.9100001</v>
      </c>
      <c r="G10" s="260">
        <f t="shared" si="1"/>
        <v>0</v>
      </c>
      <c r="H10" s="260">
        <f t="shared" si="1"/>
        <v>1702962588.9100001</v>
      </c>
      <c r="I10" s="260">
        <f t="shared" si="1"/>
        <v>338850031.38</v>
      </c>
      <c r="J10" s="260">
        <f t="shared" si="1"/>
        <v>331684876.02999997</v>
      </c>
      <c r="K10" s="311">
        <f t="shared" si="1"/>
        <v>1364112557.5299997</v>
      </c>
      <c r="M10" s="260" t="e">
        <f>SUM(M12,#REF!,#REF!,#REF!,#REF!,#REF!,#REF!)</f>
        <v>#REF!</v>
      </c>
      <c r="N10" s="264"/>
      <c r="O10" s="260">
        <f t="shared" ref="O10:T10" si="2">SUM(O12,O71,O152,O262,O270,O314,O319)</f>
        <v>1626484751</v>
      </c>
      <c r="P10" s="260">
        <f t="shared" si="2"/>
        <v>0</v>
      </c>
      <c r="Q10" s="260">
        <f t="shared" si="2"/>
        <v>1626484751</v>
      </c>
      <c r="R10" s="260">
        <f t="shared" si="2"/>
        <v>328615172.60000002</v>
      </c>
      <c r="S10" s="260">
        <f t="shared" si="2"/>
        <v>321569409.41000009</v>
      </c>
      <c r="T10" s="260">
        <f t="shared" si="2"/>
        <v>1297869578.4000001</v>
      </c>
      <c r="V10" s="260">
        <f t="shared" ref="V10:AA10" si="3">SUM(V12,V71,V152,V262,V270,V314,V319)</f>
        <v>76477837.909999996</v>
      </c>
      <c r="W10" s="260">
        <f t="shared" si="3"/>
        <v>0</v>
      </c>
      <c r="X10" s="260">
        <f t="shared" si="3"/>
        <v>76477837.909999996</v>
      </c>
      <c r="Y10" s="260">
        <f t="shared" si="3"/>
        <v>10234858.779999999</v>
      </c>
      <c r="Z10" s="260">
        <f t="shared" si="3"/>
        <v>10115466.619999999</v>
      </c>
      <c r="AA10" s="260">
        <f t="shared" si="3"/>
        <v>66242979.129999995</v>
      </c>
      <c r="AC10" s="292">
        <f>O10+V10</f>
        <v>1702962588.9100001</v>
      </c>
      <c r="AD10" s="292">
        <f t="shared" ref="AD10" si="4">P10+W10</f>
        <v>0</v>
      </c>
      <c r="AE10" s="292">
        <f t="shared" ref="AE10" si="5">Q10+X10</f>
        <v>1702962588.9100001</v>
      </c>
      <c r="AF10" s="292">
        <f t="shared" ref="AF10" si="6">R10+Y10</f>
        <v>338850031.38</v>
      </c>
      <c r="AG10" s="292">
        <f t="shared" ref="AG10" si="7">S10+Z10</f>
        <v>331684876.03000009</v>
      </c>
      <c r="AH10" s="292">
        <f t="shared" ref="AH10" si="8">T10+AA10</f>
        <v>1364112557.5300002</v>
      </c>
      <c r="AJ10" s="292">
        <f>F10-AC10</f>
        <v>0</v>
      </c>
      <c r="AK10" s="292">
        <f t="shared" ref="AK10" si="9">G10-AD10</f>
        <v>0</v>
      </c>
      <c r="AL10" s="292">
        <f>H10-AE10</f>
        <v>0</v>
      </c>
      <c r="AM10" s="292">
        <f t="shared" ref="AM10" si="10">I10-AF10</f>
        <v>0</v>
      </c>
      <c r="AN10" s="292">
        <f t="shared" ref="AN10" si="11">J10-AG10</f>
        <v>0</v>
      </c>
      <c r="AO10" s="292">
        <f t="shared" ref="AO10" si="12">K10-AH10</f>
        <v>0</v>
      </c>
    </row>
    <row r="11" spans="1:46" s="66" customFormat="1" x14ac:dyDescent="0.25">
      <c r="A11" s="61"/>
      <c r="B11" s="71"/>
      <c r="C11" s="72"/>
      <c r="D11" s="73"/>
      <c r="E11" s="74"/>
      <c r="F11" s="144"/>
      <c r="G11" s="144"/>
      <c r="H11" s="144"/>
      <c r="I11" s="144"/>
      <c r="J11" s="144"/>
      <c r="K11" s="269"/>
      <c r="M11" s="269"/>
      <c r="N11"/>
      <c r="O11" s="144"/>
      <c r="P11" s="144"/>
      <c r="Q11" s="144"/>
      <c r="R11" s="144"/>
      <c r="S11" s="144"/>
      <c r="T11" s="269"/>
      <c r="V11" s="144"/>
      <c r="W11" s="144"/>
      <c r="X11" s="144"/>
      <c r="Y11" s="144"/>
      <c r="Z11" s="144"/>
      <c r="AA11" s="144"/>
      <c r="AJ11" s="292">
        <f>F11-AC11</f>
        <v>0</v>
      </c>
      <c r="AK11" s="292">
        <f t="shared" ref="AK11" si="13">G11-AD11</f>
        <v>0</v>
      </c>
      <c r="AL11" s="292">
        <f>H11-AE11</f>
        <v>0</v>
      </c>
      <c r="AM11" s="292">
        <f t="shared" ref="AM11" si="14">I11-AF11</f>
        <v>0</v>
      </c>
      <c r="AN11" s="292">
        <f t="shared" ref="AN11" si="15">J11-AG11</f>
        <v>0</v>
      </c>
      <c r="AO11" s="292">
        <f t="shared" ref="AO11" si="16">K11-AH11</f>
        <v>0</v>
      </c>
    </row>
    <row r="12" spans="1:46" s="66" customFormat="1" ht="15" customHeight="1" x14ac:dyDescent="0.25">
      <c r="A12" s="67">
        <v>10000</v>
      </c>
      <c r="B12" s="68" t="s">
        <v>289</v>
      </c>
      <c r="C12" s="69"/>
      <c r="D12" s="69"/>
      <c r="E12" s="70"/>
      <c r="F12" s="261">
        <f>SUM(F13,F18,F25,F36,F45,F64,F67)</f>
        <v>1403809416</v>
      </c>
      <c r="G12" s="261">
        <f t="shared" ref="G12:K12" si="17">SUM(G13,G18,G25,G36,G45,G64,G67)</f>
        <v>0</v>
      </c>
      <c r="H12" s="261">
        <f t="shared" si="17"/>
        <v>1403809416</v>
      </c>
      <c r="I12" s="261">
        <f t="shared" si="17"/>
        <v>306694152.14999998</v>
      </c>
      <c r="J12" s="261">
        <f t="shared" si="17"/>
        <v>305212291.53999996</v>
      </c>
      <c r="K12" s="312">
        <f t="shared" si="17"/>
        <v>1097115263.8499999</v>
      </c>
      <c r="M12" s="261" t="e">
        <f>SUM(M13,#REF!,#REF!,#REF!,#REF!,#REF!,#REF!)</f>
        <v>#REF!</v>
      </c>
      <c r="N12" s="263"/>
      <c r="O12" s="261">
        <f>SUM(O13,O18,O25,O36,O45,O64,O67)</f>
        <v>1353538394</v>
      </c>
      <c r="P12" s="261">
        <f t="shared" ref="P12:T12" si="18">SUM(P13,P18,P25,P36,P45,P64,P67)</f>
        <v>0</v>
      </c>
      <c r="Q12" s="261">
        <f t="shared" si="18"/>
        <v>1353538394</v>
      </c>
      <c r="R12" s="261">
        <f t="shared" si="18"/>
        <v>298005186.23000002</v>
      </c>
      <c r="S12" s="261">
        <f t="shared" si="18"/>
        <v>296640005.78000003</v>
      </c>
      <c r="T12" s="261">
        <f t="shared" si="18"/>
        <v>1055533207.7700001</v>
      </c>
      <c r="V12" s="261">
        <f>SUM(V13,V18,V25,V36,V45,V64,V67)</f>
        <v>50271022</v>
      </c>
      <c r="W12" s="261">
        <f t="shared" ref="W12:AA12" si="19">SUM(W13,W18,W25,W36,W45,W64,W67)</f>
        <v>0</v>
      </c>
      <c r="X12" s="261">
        <f t="shared" si="19"/>
        <v>50271022</v>
      </c>
      <c r="Y12" s="261">
        <f t="shared" si="19"/>
        <v>8688965.9199999999</v>
      </c>
      <c r="Z12" s="261">
        <f t="shared" si="19"/>
        <v>8572285.7599999998</v>
      </c>
      <c r="AA12" s="261">
        <f t="shared" si="19"/>
        <v>41582056.079999998</v>
      </c>
      <c r="AC12" s="292">
        <f>O12+V12</f>
        <v>1403809416</v>
      </c>
      <c r="AD12" s="292">
        <f t="shared" ref="AD12:AH12" si="20">P12+W12</f>
        <v>0</v>
      </c>
      <c r="AE12" s="292">
        <f>Q12+X12</f>
        <v>1403809416</v>
      </c>
      <c r="AF12" s="292">
        <f t="shared" si="20"/>
        <v>306694152.15000004</v>
      </c>
      <c r="AG12" s="292">
        <f t="shared" si="20"/>
        <v>305212291.54000002</v>
      </c>
      <c r="AH12" s="292">
        <f t="shared" si="20"/>
        <v>1097115263.8500001</v>
      </c>
      <c r="AJ12" s="292">
        <f t="shared" ref="AJ12:AJ75" si="21">F12-AC12</f>
        <v>0</v>
      </c>
      <c r="AK12" s="292">
        <f t="shared" ref="AK12:AK75" si="22">G12-AD12</f>
        <v>0</v>
      </c>
      <c r="AL12" s="292">
        <f t="shared" ref="AL12:AL75" si="23">H12-AE12</f>
        <v>0</v>
      </c>
      <c r="AM12" s="292">
        <f t="shared" ref="AM12:AM75" si="24">I12-AF12</f>
        <v>0</v>
      </c>
      <c r="AN12" s="292">
        <f t="shared" ref="AN12:AN75" si="25">J12-AG12</f>
        <v>0</v>
      </c>
      <c r="AO12" s="292">
        <f t="shared" ref="AO12:AO75" si="26">K12-AH12</f>
        <v>0</v>
      </c>
      <c r="AP12" s="292"/>
      <c r="AQ12" s="292"/>
      <c r="AR12" s="292"/>
      <c r="AS12" s="292"/>
      <c r="AT12" s="292"/>
    </row>
    <row r="13" spans="1:46" s="66" customFormat="1" x14ac:dyDescent="0.25">
      <c r="A13" s="75"/>
      <c r="B13" s="179">
        <v>11000</v>
      </c>
      <c r="C13" s="180" t="s">
        <v>290</v>
      </c>
      <c r="D13" s="181"/>
      <c r="E13" s="182"/>
      <c r="F13" s="141">
        <f>SUM(F14,F16)</f>
        <v>598096404</v>
      </c>
      <c r="G13" s="141">
        <f t="shared" ref="G13:K13" si="27">SUM(G14,G16)</f>
        <v>0</v>
      </c>
      <c r="H13" s="141">
        <f t="shared" si="27"/>
        <v>598096404</v>
      </c>
      <c r="I13" s="141">
        <f t="shared" si="27"/>
        <v>128378042.12</v>
      </c>
      <c r="J13" s="141">
        <f t="shared" si="27"/>
        <v>128378042.12</v>
      </c>
      <c r="K13" s="271">
        <f t="shared" si="27"/>
        <v>469718361.88</v>
      </c>
      <c r="M13" s="270">
        <f>I13-J13</f>
        <v>0</v>
      </c>
      <c r="N13" s="263"/>
      <c r="O13" s="141">
        <f t="shared" ref="O13:T13" si="28">SUM(O14,O16)</f>
        <v>590978252</v>
      </c>
      <c r="P13" s="141">
        <f t="shared" si="28"/>
        <v>0</v>
      </c>
      <c r="Q13" s="141">
        <f t="shared" si="28"/>
        <v>590978252</v>
      </c>
      <c r="R13" s="141">
        <f t="shared" si="28"/>
        <v>126840930.29000001</v>
      </c>
      <c r="S13" s="141">
        <f t="shared" si="28"/>
        <v>126840930.29000001</v>
      </c>
      <c r="T13" s="271">
        <f t="shared" si="28"/>
        <v>464137321.71000004</v>
      </c>
      <c r="V13" s="285">
        <f>SUM(V14,V16)</f>
        <v>7118152</v>
      </c>
      <c r="W13" s="285">
        <f t="shared" ref="W13:AA13" si="29">SUM(W14,W16)</f>
        <v>0</v>
      </c>
      <c r="X13" s="285">
        <f t="shared" si="29"/>
        <v>7118152</v>
      </c>
      <c r="Y13" s="285">
        <f t="shared" si="29"/>
        <v>1537111.83</v>
      </c>
      <c r="Z13" s="285">
        <f t="shared" si="29"/>
        <v>1537111.83</v>
      </c>
      <c r="AA13" s="285">
        <f t="shared" si="29"/>
        <v>5581040.1699999999</v>
      </c>
      <c r="AC13" s="292">
        <f t="shared" ref="AC13:AC15" si="30">O13+V13</f>
        <v>598096404</v>
      </c>
      <c r="AD13" s="292">
        <f t="shared" ref="AD13:AD15" si="31">P13+W13</f>
        <v>0</v>
      </c>
      <c r="AE13" s="292">
        <f t="shared" ref="AE13:AE15" si="32">Q13+X13</f>
        <v>598096404</v>
      </c>
      <c r="AF13" s="292">
        <f t="shared" ref="AF13:AF15" si="33">R13+Y13</f>
        <v>128378042.12</v>
      </c>
      <c r="AG13" s="292">
        <f t="shared" ref="AG13:AG15" si="34">S13+Z13</f>
        <v>128378042.12</v>
      </c>
      <c r="AH13" s="292">
        <f t="shared" ref="AH13:AH15" si="35">T13+AA13</f>
        <v>469718361.88000005</v>
      </c>
      <c r="AJ13" s="292">
        <f t="shared" si="21"/>
        <v>0</v>
      </c>
      <c r="AK13" s="292">
        <f t="shared" si="22"/>
        <v>0</v>
      </c>
      <c r="AL13" s="292">
        <f t="shared" si="23"/>
        <v>0</v>
      </c>
      <c r="AM13" s="292">
        <f t="shared" si="24"/>
        <v>0</v>
      </c>
      <c r="AN13" s="292">
        <f t="shared" si="25"/>
        <v>0</v>
      </c>
      <c r="AO13" s="292">
        <f t="shared" si="26"/>
        <v>0</v>
      </c>
    </row>
    <row r="14" spans="1:46" s="66" customFormat="1" x14ac:dyDescent="0.25">
      <c r="A14" s="75"/>
      <c r="B14" s="76"/>
      <c r="C14" s="105">
        <v>11100</v>
      </c>
      <c r="D14" s="177" t="s">
        <v>291</v>
      </c>
      <c r="E14" s="178"/>
      <c r="F14" s="142">
        <f t="shared" ref="F14:K14" si="36">SUM(F15)</f>
        <v>228477852</v>
      </c>
      <c r="G14" s="142">
        <f t="shared" si="36"/>
        <v>0</v>
      </c>
      <c r="H14" s="142">
        <f t="shared" si="36"/>
        <v>228477852</v>
      </c>
      <c r="I14" s="142">
        <f t="shared" si="36"/>
        <v>47276537.890000001</v>
      </c>
      <c r="J14" s="142">
        <f t="shared" si="36"/>
        <v>47276537.890000001</v>
      </c>
      <c r="K14" s="272">
        <f t="shared" si="36"/>
        <v>181201314.11000001</v>
      </c>
      <c r="M14"/>
      <c r="N14"/>
      <c r="O14" s="142">
        <f t="shared" ref="O14:T14" si="37">SUM(O15)</f>
        <v>228477852</v>
      </c>
      <c r="P14" s="142">
        <f t="shared" si="37"/>
        <v>0</v>
      </c>
      <c r="Q14" s="142">
        <f t="shared" si="37"/>
        <v>228477852</v>
      </c>
      <c r="R14" s="142">
        <f t="shared" si="37"/>
        <v>47276537.890000001</v>
      </c>
      <c r="S14" s="142">
        <f t="shared" si="37"/>
        <v>47276537.890000001</v>
      </c>
      <c r="T14" s="272">
        <f t="shared" si="37"/>
        <v>181201314.11000001</v>
      </c>
      <c r="V14" s="286">
        <f>SUM(V15)</f>
        <v>0</v>
      </c>
      <c r="W14" s="286">
        <f t="shared" ref="W14:AA14" si="38">SUM(W15)</f>
        <v>0</v>
      </c>
      <c r="X14" s="286">
        <f t="shared" si="38"/>
        <v>0</v>
      </c>
      <c r="Y14" s="286">
        <f t="shared" si="38"/>
        <v>0</v>
      </c>
      <c r="Z14" s="286">
        <f t="shared" si="38"/>
        <v>0</v>
      </c>
      <c r="AA14" s="286">
        <f t="shared" si="38"/>
        <v>0</v>
      </c>
      <c r="AC14" s="292">
        <f t="shared" si="30"/>
        <v>228477852</v>
      </c>
      <c r="AD14" s="292">
        <f t="shared" si="31"/>
        <v>0</v>
      </c>
      <c r="AE14" s="292">
        <f t="shared" si="32"/>
        <v>228477852</v>
      </c>
      <c r="AF14" s="292">
        <f t="shared" si="33"/>
        <v>47276537.890000001</v>
      </c>
      <c r="AG14" s="292">
        <f t="shared" si="34"/>
        <v>47276537.890000001</v>
      </c>
      <c r="AH14" s="292">
        <f t="shared" si="35"/>
        <v>181201314.11000001</v>
      </c>
      <c r="AJ14" s="292">
        <f t="shared" si="21"/>
        <v>0</v>
      </c>
      <c r="AK14" s="292">
        <f t="shared" si="22"/>
        <v>0</v>
      </c>
      <c r="AL14" s="292">
        <f t="shared" si="23"/>
        <v>0</v>
      </c>
      <c r="AM14" s="292">
        <f t="shared" si="24"/>
        <v>0</v>
      </c>
      <c r="AN14" s="292">
        <f t="shared" si="25"/>
        <v>0</v>
      </c>
      <c r="AO14" s="292">
        <f t="shared" si="26"/>
        <v>0</v>
      </c>
    </row>
    <row r="15" spans="1:46" s="66" customFormat="1" x14ac:dyDescent="0.25">
      <c r="A15" s="75"/>
      <c r="B15" s="77"/>
      <c r="C15" s="76"/>
      <c r="D15" s="78">
        <v>11101</v>
      </c>
      <c r="E15" s="79" t="s">
        <v>292</v>
      </c>
      <c r="F15" s="184">
        <f>O15+V15</f>
        <v>228477852</v>
      </c>
      <c r="G15" s="184">
        <f>P15+W15</f>
        <v>0</v>
      </c>
      <c r="H15" s="184">
        <f>F15+G15</f>
        <v>228477852</v>
      </c>
      <c r="I15" s="184">
        <f>R15+Y15</f>
        <v>47276537.890000001</v>
      </c>
      <c r="J15" s="184">
        <f>S15+Z15</f>
        <v>47276537.890000001</v>
      </c>
      <c r="K15" s="270">
        <f>H15-I15</f>
        <v>181201314.11000001</v>
      </c>
      <c r="M15" s="184"/>
      <c r="N15"/>
      <c r="O15" s="184">
        <v>228477852</v>
      </c>
      <c r="P15" s="184"/>
      <c r="Q15" s="184">
        <f>O15+P15</f>
        <v>228477852</v>
      </c>
      <c r="R15" s="184">
        <v>47276537.890000001</v>
      </c>
      <c r="S15" s="184">
        <v>47276537.890000001</v>
      </c>
      <c r="T15" s="270">
        <f>Q15-R15</f>
        <v>181201314.11000001</v>
      </c>
      <c r="V15" s="287"/>
      <c r="W15" s="287"/>
      <c r="X15" s="261">
        <f>V15+W15</f>
        <v>0</v>
      </c>
      <c r="Y15" s="287"/>
      <c r="Z15" s="287"/>
      <c r="AA15" s="261">
        <f>X15-Y15</f>
        <v>0</v>
      </c>
      <c r="AC15" s="292">
        <f t="shared" si="30"/>
        <v>228477852</v>
      </c>
      <c r="AD15" s="292">
        <f t="shared" si="31"/>
        <v>0</v>
      </c>
      <c r="AE15" s="292">
        <f t="shared" si="32"/>
        <v>228477852</v>
      </c>
      <c r="AF15" s="292">
        <f t="shared" si="33"/>
        <v>47276537.890000001</v>
      </c>
      <c r="AG15" s="292">
        <f t="shared" si="34"/>
        <v>47276537.890000001</v>
      </c>
      <c r="AH15" s="292">
        <f t="shared" si="35"/>
        <v>181201314.11000001</v>
      </c>
      <c r="AJ15" s="292">
        <f t="shared" si="21"/>
        <v>0</v>
      </c>
      <c r="AK15" s="292">
        <f t="shared" si="22"/>
        <v>0</v>
      </c>
      <c r="AL15" s="292">
        <f t="shared" si="23"/>
        <v>0</v>
      </c>
      <c r="AM15" s="292">
        <f t="shared" si="24"/>
        <v>0</v>
      </c>
      <c r="AN15" s="292">
        <f t="shared" si="25"/>
        <v>0</v>
      </c>
      <c r="AO15" s="292">
        <f t="shared" si="26"/>
        <v>0</v>
      </c>
    </row>
    <row r="16" spans="1:46" x14ac:dyDescent="0.25">
      <c r="A16" s="75"/>
      <c r="B16" s="76"/>
      <c r="C16" s="105">
        <v>11300</v>
      </c>
      <c r="D16" s="177" t="s">
        <v>293</v>
      </c>
      <c r="E16" s="178"/>
      <c r="F16" s="142">
        <f t="shared" ref="F16:K16" si="39">SUM(F17)</f>
        <v>369618552</v>
      </c>
      <c r="G16" s="142">
        <f t="shared" si="39"/>
        <v>0</v>
      </c>
      <c r="H16" s="142">
        <f t="shared" si="39"/>
        <v>369618552</v>
      </c>
      <c r="I16" s="142">
        <f t="shared" si="39"/>
        <v>81101504.230000004</v>
      </c>
      <c r="J16" s="142">
        <f t="shared" si="39"/>
        <v>81101504.230000004</v>
      </c>
      <c r="K16" s="272">
        <f t="shared" si="39"/>
        <v>288517047.76999998</v>
      </c>
      <c r="O16" s="142">
        <f t="shared" ref="O16" si="40">SUM(O17)</f>
        <v>362500400</v>
      </c>
      <c r="P16" s="142">
        <f t="shared" ref="P16:T16" si="41">SUM(P17)</f>
        <v>0</v>
      </c>
      <c r="Q16" s="142">
        <f t="shared" si="41"/>
        <v>362500400</v>
      </c>
      <c r="R16" s="142">
        <f t="shared" si="41"/>
        <v>79564392.400000006</v>
      </c>
      <c r="S16" s="142">
        <f t="shared" si="41"/>
        <v>79564392.400000006</v>
      </c>
      <c r="T16" s="272">
        <f t="shared" si="41"/>
        <v>282936007.60000002</v>
      </c>
      <c r="V16" s="286">
        <f t="shared" ref="V16:AA16" si="42">SUM(V17)</f>
        <v>7118152</v>
      </c>
      <c r="W16" s="286">
        <f t="shared" si="42"/>
        <v>0</v>
      </c>
      <c r="X16" s="286">
        <f t="shared" si="42"/>
        <v>7118152</v>
      </c>
      <c r="Y16" s="286">
        <f t="shared" si="42"/>
        <v>1537111.83</v>
      </c>
      <c r="Z16" s="286">
        <f t="shared" si="42"/>
        <v>1537111.83</v>
      </c>
      <c r="AA16" s="286">
        <f t="shared" si="42"/>
        <v>5581040.1699999999</v>
      </c>
      <c r="AC16" s="292">
        <f t="shared" ref="AC16:AC79" si="43">O16+V16</f>
        <v>369618552</v>
      </c>
      <c r="AD16" s="292">
        <f t="shared" ref="AD16:AD79" si="44">P16+W16</f>
        <v>0</v>
      </c>
      <c r="AE16" s="292">
        <f t="shared" ref="AE16:AE79" si="45">Q16+X16</f>
        <v>369618552</v>
      </c>
      <c r="AF16" s="292">
        <f t="shared" ref="AF16:AF79" si="46">R16+Y16</f>
        <v>81101504.230000004</v>
      </c>
      <c r="AG16" s="292">
        <f t="shared" ref="AG16:AG79" si="47">S16+Z16</f>
        <v>81101504.230000004</v>
      </c>
      <c r="AH16" s="292">
        <f t="shared" ref="AH16:AH79" si="48">T16+AA16</f>
        <v>288517047.77000004</v>
      </c>
      <c r="AI16" s="66"/>
      <c r="AJ16" s="292">
        <f t="shared" si="21"/>
        <v>0</v>
      </c>
      <c r="AK16" s="292">
        <f t="shared" si="22"/>
        <v>0</v>
      </c>
      <c r="AL16" s="292">
        <f t="shared" si="23"/>
        <v>0</v>
      </c>
      <c r="AM16" s="292">
        <f t="shared" si="24"/>
        <v>0</v>
      </c>
      <c r="AN16" s="292">
        <f t="shared" si="25"/>
        <v>0</v>
      </c>
      <c r="AO16" s="292">
        <f t="shared" si="26"/>
        <v>0</v>
      </c>
    </row>
    <row r="17" spans="1:41" x14ac:dyDescent="0.25">
      <c r="A17" s="75"/>
      <c r="B17" s="77"/>
      <c r="C17" s="76"/>
      <c r="D17" s="78">
        <v>11301</v>
      </c>
      <c r="E17" s="79" t="s">
        <v>492</v>
      </c>
      <c r="F17" s="184">
        <f t="shared" ref="F17:F78" si="49">O17+V17</f>
        <v>369618552</v>
      </c>
      <c r="G17" s="184">
        <f t="shared" ref="G17:G78" si="50">P17+W17</f>
        <v>0</v>
      </c>
      <c r="H17" s="184">
        <f t="shared" ref="H17:H78" si="51">F17+G17</f>
        <v>369618552</v>
      </c>
      <c r="I17" s="184">
        <f t="shared" ref="I17:I78" si="52">R17+Y17</f>
        <v>81101504.230000004</v>
      </c>
      <c r="J17" s="184">
        <f t="shared" ref="J17:J78" si="53">S17+Z17</f>
        <v>81101504.230000004</v>
      </c>
      <c r="K17" s="270">
        <f t="shared" ref="K17:K79" si="54">H17-I17</f>
        <v>288517047.76999998</v>
      </c>
      <c r="O17" s="184">
        <v>362500400</v>
      </c>
      <c r="P17" s="184"/>
      <c r="Q17" s="184">
        <f>O17+P17</f>
        <v>362500400</v>
      </c>
      <c r="R17" s="184">
        <v>79564392.400000006</v>
      </c>
      <c r="S17" s="184">
        <v>79564392.400000006</v>
      </c>
      <c r="T17" s="270">
        <f t="shared" ref="T17:T88" si="55">Q17-R17</f>
        <v>282936007.60000002</v>
      </c>
      <c r="V17" s="287">
        <v>7118152</v>
      </c>
      <c r="W17" s="287"/>
      <c r="X17" s="261">
        <f t="shared" ref="X17:X88" si="56">V17+W17</f>
        <v>7118152</v>
      </c>
      <c r="Y17" s="287">
        <v>1537111.83</v>
      </c>
      <c r="Z17" s="287">
        <v>1537111.83</v>
      </c>
      <c r="AA17" s="261">
        <f t="shared" ref="AA17:AA88" si="57">X17-Y17</f>
        <v>5581040.1699999999</v>
      </c>
      <c r="AC17" s="292">
        <f t="shared" si="43"/>
        <v>369618552</v>
      </c>
      <c r="AD17" s="292">
        <f t="shared" si="44"/>
        <v>0</v>
      </c>
      <c r="AE17" s="292">
        <f t="shared" si="45"/>
        <v>369618552</v>
      </c>
      <c r="AF17" s="292">
        <f t="shared" si="46"/>
        <v>81101504.230000004</v>
      </c>
      <c r="AG17" s="292">
        <f t="shared" si="47"/>
        <v>81101504.230000004</v>
      </c>
      <c r="AH17" s="292">
        <f t="shared" si="48"/>
        <v>288517047.77000004</v>
      </c>
      <c r="AI17" s="66"/>
      <c r="AJ17" s="292">
        <f t="shared" si="21"/>
        <v>0</v>
      </c>
      <c r="AK17" s="292">
        <f t="shared" si="22"/>
        <v>0</v>
      </c>
      <c r="AL17" s="292">
        <f t="shared" si="23"/>
        <v>0</v>
      </c>
      <c r="AM17" s="292">
        <f t="shared" si="24"/>
        <v>0</v>
      </c>
      <c r="AN17" s="292">
        <f t="shared" si="25"/>
        <v>0</v>
      </c>
      <c r="AO17" s="292">
        <f t="shared" si="26"/>
        <v>0</v>
      </c>
    </row>
    <row r="18" spans="1:41" x14ac:dyDescent="0.25">
      <c r="A18" s="75"/>
      <c r="B18" s="179">
        <v>12000</v>
      </c>
      <c r="C18" s="180" t="s">
        <v>294</v>
      </c>
      <c r="D18" s="181"/>
      <c r="E18" s="182"/>
      <c r="F18" s="141">
        <f>SUM(F19,F21,F23)</f>
        <v>5360000</v>
      </c>
      <c r="G18" s="141">
        <f t="shared" ref="G18:J18" si="58">SUM(G19,G21,G23)</f>
        <v>0</v>
      </c>
      <c r="H18" s="141">
        <f t="shared" si="58"/>
        <v>5360000</v>
      </c>
      <c r="I18" s="141">
        <f t="shared" si="58"/>
        <v>1296641.3799999999</v>
      </c>
      <c r="J18" s="141">
        <f t="shared" si="58"/>
        <v>1296641.3799999999</v>
      </c>
      <c r="K18" s="271">
        <f t="shared" si="54"/>
        <v>4063358.62</v>
      </c>
      <c r="O18" s="141">
        <f>SUM(O19,O21,O23)</f>
        <v>5360000</v>
      </c>
      <c r="P18" s="141">
        <f t="shared" ref="P18:T18" si="59">SUM(P19,P21,P23)</f>
        <v>0</v>
      </c>
      <c r="Q18" s="141">
        <f t="shared" si="59"/>
        <v>5360000</v>
      </c>
      <c r="R18" s="141">
        <f t="shared" si="59"/>
        <v>1296641.3799999999</v>
      </c>
      <c r="S18" s="141">
        <f t="shared" si="59"/>
        <v>1296641.3799999999</v>
      </c>
      <c r="T18" s="271">
        <f t="shared" si="59"/>
        <v>4063358.62</v>
      </c>
      <c r="V18" s="285">
        <f t="shared" ref="V18:AA18" si="60">SUM(V21,V23)</f>
        <v>0</v>
      </c>
      <c r="W18" s="285">
        <f t="shared" si="60"/>
        <v>0</v>
      </c>
      <c r="X18" s="285">
        <f t="shared" si="60"/>
        <v>0</v>
      </c>
      <c r="Y18" s="285">
        <f t="shared" si="60"/>
        <v>0</v>
      </c>
      <c r="Z18" s="285">
        <f t="shared" si="60"/>
        <v>0</v>
      </c>
      <c r="AA18" s="285">
        <f t="shared" si="60"/>
        <v>0</v>
      </c>
      <c r="AC18" s="292">
        <f t="shared" si="43"/>
        <v>5360000</v>
      </c>
      <c r="AD18" s="292">
        <f t="shared" si="44"/>
        <v>0</v>
      </c>
      <c r="AE18" s="292">
        <f t="shared" si="45"/>
        <v>5360000</v>
      </c>
      <c r="AF18" s="292">
        <f t="shared" si="46"/>
        <v>1296641.3799999999</v>
      </c>
      <c r="AG18" s="292">
        <f t="shared" si="47"/>
        <v>1296641.3799999999</v>
      </c>
      <c r="AH18" s="292">
        <f t="shared" si="48"/>
        <v>4063358.62</v>
      </c>
      <c r="AI18" s="66"/>
      <c r="AJ18" s="292">
        <f t="shared" si="21"/>
        <v>0</v>
      </c>
      <c r="AK18" s="292">
        <f t="shared" si="22"/>
        <v>0</v>
      </c>
      <c r="AL18" s="292">
        <f t="shared" si="23"/>
        <v>0</v>
      </c>
      <c r="AM18" s="292">
        <f t="shared" si="24"/>
        <v>0</v>
      </c>
      <c r="AN18" s="292">
        <f t="shared" si="25"/>
        <v>0</v>
      </c>
      <c r="AO18" s="292">
        <f t="shared" si="26"/>
        <v>0</v>
      </c>
    </row>
    <row r="19" spans="1:41" x14ac:dyDescent="0.25">
      <c r="A19" s="75"/>
      <c r="B19" s="76"/>
      <c r="C19" s="105" t="s">
        <v>588</v>
      </c>
      <c r="D19" s="177"/>
      <c r="E19" s="178"/>
      <c r="F19" s="142">
        <f>SUM(F20)</f>
        <v>1360000</v>
      </c>
      <c r="G19" s="142">
        <f t="shared" ref="G19:J19" si="61">SUM(G20)</f>
        <v>0</v>
      </c>
      <c r="H19" s="142">
        <f t="shared" si="61"/>
        <v>1360000</v>
      </c>
      <c r="I19" s="142">
        <f t="shared" si="61"/>
        <v>0</v>
      </c>
      <c r="J19" s="142">
        <f t="shared" si="61"/>
        <v>0</v>
      </c>
      <c r="K19" s="272">
        <f t="shared" si="54"/>
        <v>1360000</v>
      </c>
      <c r="O19" s="142">
        <f>SUM(O20)</f>
        <v>1360000</v>
      </c>
      <c r="P19" s="142">
        <f t="shared" ref="P19:T19" si="62">SUM(P20)</f>
        <v>0</v>
      </c>
      <c r="Q19" s="142">
        <f t="shared" si="62"/>
        <v>1360000</v>
      </c>
      <c r="R19" s="142">
        <f t="shared" si="62"/>
        <v>0</v>
      </c>
      <c r="S19" s="142">
        <f t="shared" si="62"/>
        <v>0</v>
      </c>
      <c r="T19" s="272">
        <f t="shared" si="62"/>
        <v>1360000</v>
      </c>
      <c r="V19" s="286"/>
      <c r="W19" s="286"/>
      <c r="X19" s="286"/>
      <c r="Y19" s="286"/>
      <c r="Z19" s="286"/>
      <c r="AA19" s="286"/>
      <c r="AC19" s="292">
        <f t="shared" si="43"/>
        <v>1360000</v>
      </c>
      <c r="AD19" s="292">
        <f t="shared" si="44"/>
        <v>0</v>
      </c>
      <c r="AE19" s="292">
        <f t="shared" si="45"/>
        <v>1360000</v>
      </c>
      <c r="AF19" s="292">
        <f t="shared" si="46"/>
        <v>0</v>
      </c>
      <c r="AG19" s="292">
        <f t="shared" si="47"/>
        <v>0</v>
      </c>
      <c r="AH19" s="292">
        <f t="shared" si="48"/>
        <v>1360000</v>
      </c>
      <c r="AI19" s="66"/>
      <c r="AJ19" s="292">
        <f t="shared" si="21"/>
        <v>0</v>
      </c>
      <c r="AK19" s="292">
        <f t="shared" si="22"/>
        <v>0</v>
      </c>
      <c r="AL19" s="292">
        <f t="shared" si="23"/>
        <v>0</v>
      </c>
      <c r="AM19" s="292">
        <f t="shared" si="24"/>
        <v>0</v>
      </c>
      <c r="AN19" s="292">
        <f t="shared" si="25"/>
        <v>0</v>
      </c>
      <c r="AO19" s="292">
        <f t="shared" si="26"/>
        <v>0</v>
      </c>
    </row>
    <row r="20" spans="1:41" x14ac:dyDescent="0.25">
      <c r="A20" s="75"/>
      <c r="B20" s="77"/>
      <c r="C20" s="76"/>
      <c r="D20" s="81">
        <v>12101</v>
      </c>
      <c r="E20" s="82" t="s">
        <v>589</v>
      </c>
      <c r="F20" s="184">
        <f t="shared" si="49"/>
        <v>1360000</v>
      </c>
      <c r="G20" s="184">
        <f t="shared" si="50"/>
        <v>0</v>
      </c>
      <c r="H20" s="184">
        <f t="shared" si="51"/>
        <v>1360000</v>
      </c>
      <c r="I20" s="184">
        <f t="shared" si="52"/>
        <v>0</v>
      </c>
      <c r="J20" s="184">
        <f t="shared" si="53"/>
        <v>0</v>
      </c>
      <c r="K20" s="316">
        <f t="shared" si="54"/>
        <v>1360000</v>
      </c>
      <c r="O20" s="184">
        <v>1360000</v>
      </c>
      <c r="P20" s="184"/>
      <c r="Q20" s="184">
        <f>O20+P20</f>
        <v>1360000</v>
      </c>
      <c r="R20" s="184"/>
      <c r="S20" s="184"/>
      <c r="T20" s="270">
        <f t="shared" si="55"/>
        <v>1360000</v>
      </c>
      <c r="V20" s="287"/>
      <c r="W20" s="287"/>
      <c r="X20" s="261"/>
      <c r="Y20" s="287"/>
      <c r="Z20" s="287"/>
      <c r="AA20" s="261"/>
      <c r="AC20" s="292">
        <f t="shared" si="43"/>
        <v>1360000</v>
      </c>
      <c r="AD20" s="292">
        <f t="shared" si="44"/>
        <v>0</v>
      </c>
      <c r="AE20" s="292">
        <f t="shared" si="45"/>
        <v>1360000</v>
      </c>
      <c r="AF20" s="292">
        <f t="shared" si="46"/>
        <v>0</v>
      </c>
      <c r="AG20" s="292">
        <f t="shared" si="47"/>
        <v>0</v>
      </c>
      <c r="AH20" s="292">
        <f t="shared" si="48"/>
        <v>1360000</v>
      </c>
      <c r="AI20" s="66"/>
      <c r="AJ20" s="292">
        <f t="shared" si="21"/>
        <v>0</v>
      </c>
      <c r="AK20" s="292">
        <f t="shared" si="22"/>
        <v>0</v>
      </c>
      <c r="AL20" s="292">
        <f t="shared" si="23"/>
        <v>0</v>
      </c>
      <c r="AM20" s="292">
        <f t="shared" si="24"/>
        <v>0</v>
      </c>
      <c r="AN20" s="292">
        <f t="shared" si="25"/>
        <v>0</v>
      </c>
      <c r="AO20" s="292">
        <f t="shared" si="26"/>
        <v>0</v>
      </c>
    </row>
    <row r="21" spans="1:41" x14ac:dyDescent="0.25">
      <c r="A21" s="75"/>
      <c r="B21" s="76"/>
      <c r="C21" s="105">
        <v>12200</v>
      </c>
      <c r="D21" s="177" t="s">
        <v>295</v>
      </c>
      <c r="E21" s="178"/>
      <c r="F21" s="142">
        <f>SUM(F22)</f>
        <v>4000000</v>
      </c>
      <c r="G21" s="142">
        <f t="shared" ref="G21:J21" si="63">SUM(G22)</f>
        <v>0</v>
      </c>
      <c r="H21" s="142">
        <f t="shared" si="63"/>
        <v>4000000</v>
      </c>
      <c r="I21" s="142">
        <f t="shared" si="63"/>
        <v>1296641.3799999999</v>
      </c>
      <c r="J21" s="142">
        <f t="shared" si="63"/>
        <v>1296641.3799999999</v>
      </c>
      <c r="K21" s="272">
        <f t="shared" si="54"/>
        <v>2703358.62</v>
      </c>
      <c r="O21" s="142">
        <f t="shared" ref="O21" si="64">SUM(O22)</f>
        <v>4000000</v>
      </c>
      <c r="P21" s="142">
        <f t="shared" ref="P21:T21" si="65">SUM(P22)</f>
        <v>0</v>
      </c>
      <c r="Q21" s="142">
        <f t="shared" si="65"/>
        <v>4000000</v>
      </c>
      <c r="R21" s="142">
        <f t="shared" si="65"/>
        <v>1296641.3799999999</v>
      </c>
      <c r="S21" s="142">
        <f t="shared" si="65"/>
        <v>1296641.3799999999</v>
      </c>
      <c r="T21" s="272">
        <f t="shared" si="65"/>
        <v>2703358.62</v>
      </c>
      <c r="V21" s="286">
        <f t="shared" ref="V21:AA21" si="66">SUM(V22)</f>
        <v>0</v>
      </c>
      <c r="W21" s="286">
        <f t="shared" si="66"/>
        <v>0</v>
      </c>
      <c r="X21" s="286">
        <f t="shared" si="66"/>
        <v>0</v>
      </c>
      <c r="Y21" s="286">
        <f t="shared" si="66"/>
        <v>0</v>
      </c>
      <c r="Z21" s="286">
        <f t="shared" si="66"/>
        <v>0</v>
      </c>
      <c r="AA21" s="286">
        <f t="shared" si="66"/>
        <v>0</v>
      </c>
      <c r="AC21" s="292">
        <f t="shared" si="43"/>
        <v>4000000</v>
      </c>
      <c r="AD21" s="292">
        <f t="shared" si="44"/>
        <v>0</v>
      </c>
      <c r="AE21" s="292">
        <f t="shared" si="45"/>
        <v>4000000</v>
      </c>
      <c r="AF21" s="292">
        <f t="shared" si="46"/>
        <v>1296641.3799999999</v>
      </c>
      <c r="AG21" s="292">
        <f t="shared" si="47"/>
        <v>1296641.3799999999</v>
      </c>
      <c r="AH21" s="292">
        <f t="shared" si="48"/>
        <v>2703358.62</v>
      </c>
      <c r="AI21" s="66"/>
      <c r="AJ21" s="292">
        <f t="shared" si="21"/>
        <v>0</v>
      </c>
      <c r="AK21" s="292">
        <f t="shared" si="22"/>
        <v>0</v>
      </c>
      <c r="AL21" s="292">
        <f t="shared" si="23"/>
        <v>0</v>
      </c>
      <c r="AM21" s="292">
        <f t="shared" si="24"/>
        <v>0</v>
      </c>
      <c r="AN21" s="292">
        <f t="shared" si="25"/>
        <v>0</v>
      </c>
      <c r="AO21" s="292">
        <f t="shared" si="26"/>
        <v>0</v>
      </c>
    </row>
    <row r="22" spans="1:41" x14ac:dyDescent="0.25">
      <c r="A22" s="75"/>
      <c r="B22" s="77"/>
      <c r="C22" s="76"/>
      <c r="D22" s="81">
        <v>12201</v>
      </c>
      <c r="E22" s="82" t="s">
        <v>493</v>
      </c>
      <c r="F22" s="184">
        <f t="shared" si="49"/>
        <v>4000000</v>
      </c>
      <c r="G22" s="184">
        <f t="shared" si="50"/>
        <v>0</v>
      </c>
      <c r="H22" s="184">
        <f t="shared" si="51"/>
        <v>4000000</v>
      </c>
      <c r="I22" s="184">
        <f t="shared" si="52"/>
        <v>1296641.3799999999</v>
      </c>
      <c r="J22" s="184">
        <f t="shared" si="53"/>
        <v>1296641.3799999999</v>
      </c>
      <c r="K22" s="316">
        <f t="shared" si="54"/>
        <v>2703358.62</v>
      </c>
      <c r="O22" s="184">
        <v>4000000</v>
      </c>
      <c r="P22" s="184"/>
      <c r="Q22" s="184">
        <f>O22+P22</f>
        <v>4000000</v>
      </c>
      <c r="R22" s="184">
        <v>1296641.3799999999</v>
      </c>
      <c r="S22" s="184">
        <v>1296641.3799999999</v>
      </c>
      <c r="T22" s="270">
        <f t="shared" si="55"/>
        <v>2703358.62</v>
      </c>
      <c r="V22" s="287"/>
      <c r="W22" s="287"/>
      <c r="X22" s="261">
        <f t="shared" si="56"/>
        <v>0</v>
      </c>
      <c r="Y22" s="287"/>
      <c r="Z22" s="287"/>
      <c r="AA22" s="261">
        <f t="shared" si="57"/>
        <v>0</v>
      </c>
      <c r="AC22" s="292">
        <f t="shared" si="43"/>
        <v>4000000</v>
      </c>
      <c r="AD22" s="292">
        <f t="shared" si="44"/>
        <v>0</v>
      </c>
      <c r="AE22" s="292">
        <f t="shared" si="45"/>
        <v>4000000</v>
      </c>
      <c r="AF22" s="292">
        <f t="shared" si="46"/>
        <v>1296641.3799999999</v>
      </c>
      <c r="AG22" s="292">
        <f t="shared" si="47"/>
        <v>1296641.3799999999</v>
      </c>
      <c r="AH22" s="292">
        <f t="shared" si="48"/>
        <v>2703358.62</v>
      </c>
      <c r="AI22" s="66"/>
      <c r="AJ22" s="292">
        <f t="shared" si="21"/>
        <v>0</v>
      </c>
      <c r="AK22" s="292">
        <f t="shared" si="22"/>
        <v>0</v>
      </c>
      <c r="AL22" s="292">
        <f t="shared" si="23"/>
        <v>0</v>
      </c>
      <c r="AM22" s="292">
        <f t="shared" si="24"/>
        <v>0</v>
      </c>
      <c r="AN22" s="292">
        <f t="shared" si="25"/>
        <v>0</v>
      </c>
      <c r="AO22" s="292">
        <f t="shared" si="26"/>
        <v>0</v>
      </c>
    </row>
    <row r="23" spans="1:41" x14ac:dyDescent="0.25">
      <c r="A23" s="75"/>
      <c r="B23" s="76"/>
      <c r="C23" s="105">
        <v>12300</v>
      </c>
      <c r="D23" s="177" t="s">
        <v>296</v>
      </c>
      <c r="E23" s="178"/>
      <c r="F23" s="142">
        <f>SUM(F24)</f>
        <v>0</v>
      </c>
      <c r="G23" s="142">
        <f t="shared" ref="G23:J23" si="67">SUM(G24)</f>
        <v>0</v>
      </c>
      <c r="H23" s="142">
        <f t="shared" si="67"/>
        <v>0</v>
      </c>
      <c r="I23" s="142">
        <f t="shared" si="67"/>
        <v>0</v>
      </c>
      <c r="J23" s="142">
        <f t="shared" si="67"/>
        <v>0</v>
      </c>
      <c r="K23" s="272">
        <f t="shared" si="54"/>
        <v>0</v>
      </c>
      <c r="O23" s="142">
        <f>SUM(O24)</f>
        <v>0</v>
      </c>
      <c r="P23" s="142">
        <f t="shared" ref="P23:T23" si="68">SUM(P24)</f>
        <v>0</v>
      </c>
      <c r="Q23" s="142">
        <f t="shared" si="68"/>
        <v>0</v>
      </c>
      <c r="R23" s="142">
        <f t="shared" si="68"/>
        <v>0</v>
      </c>
      <c r="S23" s="142">
        <f t="shared" si="68"/>
        <v>0</v>
      </c>
      <c r="T23" s="272">
        <f t="shared" si="68"/>
        <v>0</v>
      </c>
      <c r="V23" s="286"/>
      <c r="W23" s="286"/>
      <c r="X23" s="286">
        <f t="shared" ref="X23:AA23" si="69">SUM(X24)</f>
        <v>0</v>
      </c>
      <c r="Y23" s="286"/>
      <c r="Z23" s="286"/>
      <c r="AA23" s="286">
        <f t="shared" si="69"/>
        <v>0</v>
      </c>
      <c r="AC23" s="292">
        <f t="shared" si="43"/>
        <v>0</v>
      </c>
      <c r="AD23" s="292">
        <f t="shared" si="44"/>
        <v>0</v>
      </c>
      <c r="AE23" s="292">
        <f t="shared" si="45"/>
        <v>0</v>
      </c>
      <c r="AF23" s="292">
        <f t="shared" si="46"/>
        <v>0</v>
      </c>
      <c r="AG23" s="292">
        <f t="shared" si="47"/>
        <v>0</v>
      </c>
      <c r="AH23" s="292">
        <f t="shared" si="48"/>
        <v>0</v>
      </c>
      <c r="AI23" s="66"/>
      <c r="AJ23" s="292">
        <f t="shared" si="21"/>
        <v>0</v>
      </c>
      <c r="AK23" s="292">
        <f t="shared" si="22"/>
        <v>0</v>
      </c>
      <c r="AL23" s="292">
        <f t="shared" si="23"/>
        <v>0</v>
      </c>
      <c r="AM23" s="292">
        <f t="shared" si="24"/>
        <v>0</v>
      </c>
      <c r="AN23" s="292">
        <f t="shared" si="25"/>
        <v>0</v>
      </c>
      <c r="AO23" s="292">
        <f t="shared" si="26"/>
        <v>0</v>
      </c>
    </row>
    <row r="24" spans="1:41" ht="30" x14ac:dyDescent="0.25">
      <c r="A24" s="75"/>
      <c r="B24" s="77"/>
      <c r="C24" s="76"/>
      <c r="D24" s="78">
        <v>12301</v>
      </c>
      <c r="E24" s="79" t="s">
        <v>297</v>
      </c>
      <c r="F24" s="184">
        <f t="shared" si="49"/>
        <v>0</v>
      </c>
      <c r="G24" s="184">
        <f t="shared" si="50"/>
        <v>0</v>
      </c>
      <c r="H24" s="184">
        <f t="shared" si="51"/>
        <v>0</v>
      </c>
      <c r="I24" s="184">
        <f t="shared" si="52"/>
        <v>0</v>
      </c>
      <c r="J24" s="184">
        <f t="shared" si="53"/>
        <v>0</v>
      </c>
      <c r="K24" s="316">
        <f t="shared" si="54"/>
        <v>0</v>
      </c>
      <c r="O24" s="184"/>
      <c r="P24" s="184"/>
      <c r="Q24" s="184">
        <f>O24+P24</f>
        <v>0</v>
      </c>
      <c r="R24" s="184"/>
      <c r="S24" s="184"/>
      <c r="T24" s="270">
        <f t="shared" si="55"/>
        <v>0</v>
      </c>
      <c r="V24" s="287"/>
      <c r="W24" s="287"/>
      <c r="X24" s="261">
        <f t="shared" si="56"/>
        <v>0</v>
      </c>
      <c r="Y24" s="287"/>
      <c r="Z24" s="287"/>
      <c r="AA24" s="261">
        <f t="shared" si="57"/>
        <v>0</v>
      </c>
      <c r="AC24" s="292">
        <f t="shared" si="43"/>
        <v>0</v>
      </c>
      <c r="AD24" s="292">
        <f t="shared" si="44"/>
        <v>0</v>
      </c>
      <c r="AE24" s="292">
        <f t="shared" si="45"/>
        <v>0</v>
      </c>
      <c r="AF24" s="292">
        <f t="shared" si="46"/>
        <v>0</v>
      </c>
      <c r="AG24" s="292">
        <f t="shared" si="47"/>
        <v>0</v>
      </c>
      <c r="AH24" s="292">
        <f t="shared" si="48"/>
        <v>0</v>
      </c>
      <c r="AI24" s="66"/>
      <c r="AJ24" s="292">
        <f t="shared" si="21"/>
        <v>0</v>
      </c>
      <c r="AK24" s="292">
        <f t="shared" si="22"/>
        <v>0</v>
      </c>
      <c r="AL24" s="292">
        <f t="shared" si="23"/>
        <v>0</v>
      </c>
      <c r="AM24" s="292">
        <f t="shared" si="24"/>
        <v>0</v>
      </c>
      <c r="AN24" s="292">
        <f t="shared" si="25"/>
        <v>0</v>
      </c>
      <c r="AO24" s="292">
        <f t="shared" si="26"/>
        <v>0</v>
      </c>
    </row>
    <row r="25" spans="1:41" x14ac:dyDescent="0.25">
      <c r="A25" s="75"/>
      <c r="B25" s="179">
        <v>13000</v>
      </c>
      <c r="C25" s="180" t="s">
        <v>298</v>
      </c>
      <c r="D25" s="181"/>
      <c r="E25" s="182"/>
      <c r="F25" s="141">
        <f>SUM(F26,F29,F32,F34)</f>
        <v>403603607</v>
      </c>
      <c r="G25" s="141">
        <f t="shared" ref="G25:J25" si="70">SUM(G26,G29,G32,G34)</f>
        <v>0</v>
      </c>
      <c r="H25" s="141">
        <f t="shared" si="70"/>
        <v>403603607</v>
      </c>
      <c r="I25" s="141">
        <f t="shared" si="70"/>
        <v>81227465.659999996</v>
      </c>
      <c r="J25" s="141">
        <f t="shared" si="70"/>
        <v>80771293.680000007</v>
      </c>
      <c r="K25" s="271">
        <f t="shared" si="54"/>
        <v>322376141.34000003</v>
      </c>
      <c r="O25" s="141">
        <f>SUM(O26,O29,O32,O34)</f>
        <v>395832135</v>
      </c>
      <c r="P25" s="141">
        <f t="shared" ref="P25:T25" si="71">SUM(P26,P29,P32,P34)</f>
        <v>0</v>
      </c>
      <c r="Q25" s="141">
        <f t="shared" si="71"/>
        <v>395832135</v>
      </c>
      <c r="R25" s="141">
        <f t="shared" si="71"/>
        <v>79483777.399999991</v>
      </c>
      <c r="S25" s="141">
        <f t="shared" si="71"/>
        <v>79027605.420000002</v>
      </c>
      <c r="T25" s="271">
        <f t="shared" si="71"/>
        <v>316348357.60000002</v>
      </c>
      <c r="V25" s="285">
        <f>SUM(V26,V29,V32,V34)</f>
        <v>7771472</v>
      </c>
      <c r="W25" s="285">
        <f t="shared" ref="W25:AA25" si="72">SUM(W26,W29,W32,W34)</f>
        <v>0</v>
      </c>
      <c r="X25" s="285">
        <f t="shared" si="72"/>
        <v>7771472</v>
      </c>
      <c r="Y25" s="285">
        <f t="shared" si="72"/>
        <v>1743688.2600000002</v>
      </c>
      <c r="Z25" s="285">
        <f t="shared" si="72"/>
        <v>1743688.2600000002</v>
      </c>
      <c r="AA25" s="285">
        <f t="shared" si="72"/>
        <v>6027783.7400000002</v>
      </c>
      <c r="AC25" s="292">
        <f t="shared" si="43"/>
        <v>403603607</v>
      </c>
      <c r="AD25" s="292">
        <f t="shared" si="44"/>
        <v>0</v>
      </c>
      <c r="AE25" s="292">
        <f t="shared" si="45"/>
        <v>403603607</v>
      </c>
      <c r="AF25" s="292">
        <f t="shared" si="46"/>
        <v>81227465.659999996</v>
      </c>
      <c r="AG25" s="292">
        <f t="shared" si="47"/>
        <v>80771293.680000007</v>
      </c>
      <c r="AH25" s="292">
        <f t="shared" si="48"/>
        <v>322376141.34000003</v>
      </c>
      <c r="AI25" s="66"/>
      <c r="AJ25" s="292">
        <f t="shared" si="21"/>
        <v>0</v>
      </c>
      <c r="AK25" s="292">
        <f t="shared" si="22"/>
        <v>0</v>
      </c>
      <c r="AL25" s="292">
        <f t="shared" si="23"/>
        <v>0</v>
      </c>
      <c r="AM25" s="292">
        <f t="shared" si="24"/>
        <v>0</v>
      </c>
      <c r="AN25" s="292">
        <f t="shared" si="25"/>
        <v>0</v>
      </c>
      <c r="AO25" s="292">
        <f t="shared" si="26"/>
        <v>0</v>
      </c>
    </row>
    <row r="26" spans="1:41" x14ac:dyDescent="0.25">
      <c r="A26" s="75"/>
      <c r="B26" s="76"/>
      <c r="C26" s="105">
        <v>13100</v>
      </c>
      <c r="D26" s="177" t="s">
        <v>299</v>
      </c>
      <c r="E26" s="178"/>
      <c r="F26" s="142">
        <f>SUM(F27:F28)</f>
        <v>4312259</v>
      </c>
      <c r="G26" s="142">
        <f t="shared" ref="G26:J26" si="73">SUM(G27:G28)</f>
        <v>0</v>
      </c>
      <c r="H26" s="142">
        <f t="shared" si="73"/>
        <v>4312259</v>
      </c>
      <c r="I26" s="142">
        <f t="shared" si="73"/>
        <v>1335032.5</v>
      </c>
      <c r="J26" s="142">
        <f t="shared" si="73"/>
        <v>878860.52</v>
      </c>
      <c r="K26" s="272">
        <f t="shared" si="54"/>
        <v>2977226.5</v>
      </c>
      <c r="O26" s="142">
        <f>SUM(O27:O28)</f>
        <v>4225151</v>
      </c>
      <c r="P26" s="142">
        <f t="shared" ref="P26:T26" si="74">SUM(P27:P28)</f>
        <v>0</v>
      </c>
      <c r="Q26" s="142">
        <f t="shared" si="74"/>
        <v>4225151</v>
      </c>
      <c r="R26" s="142">
        <f t="shared" si="74"/>
        <v>1314420.17</v>
      </c>
      <c r="S26" s="142">
        <f t="shared" si="74"/>
        <v>858248.19</v>
      </c>
      <c r="T26" s="272">
        <f t="shared" si="74"/>
        <v>2910730.83</v>
      </c>
      <c r="V26" s="286">
        <f t="shared" ref="V26:AA26" si="75">SUM(V27:V28)</f>
        <v>87108</v>
      </c>
      <c r="W26" s="286">
        <f t="shared" si="75"/>
        <v>0</v>
      </c>
      <c r="X26" s="286">
        <f t="shared" si="75"/>
        <v>87108</v>
      </c>
      <c r="Y26" s="286">
        <f t="shared" si="75"/>
        <v>20612.330000000002</v>
      </c>
      <c r="Z26" s="286">
        <f t="shared" si="75"/>
        <v>20612.330000000002</v>
      </c>
      <c r="AA26" s="286">
        <f t="shared" si="75"/>
        <v>66495.67</v>
      </c>
      <c r="AC26" s="292">
        <f t="shared" si="43"/>
        <v>4312259</v>
      </c>
      <c r="AD26" s="292">
        <f t="shared" si="44"/>
        <v>0</v>
      </c>
      <c r="AE26" s="292">
        <f t="shared" si="45"/>
        <v>4312259</v>
      </c>
      <c r="AF26" s="292">
        <f t="shared" si="46"/>
        <v>1335032.5</v>
      </c>
      <c r="AG26" s="292">
        <f t="shared" si="47"/>
        <v>878860.5199999999</v>
      </c>
      <c r="AH26" s="292">
        <f t="shared" si="48"/>
        <v>2977226.5</v>
      </c>
      <c r="AI26" s="66"/>
      <c r="AJ26" s="292">
        <f t="shared" si="21"/>
        <v>0</v>
      </c>
      <c r="AK26" s="292">
        <f t="shared" si="22"/>
        <v>0</v>
      </c>
      <c r="AL26" s="292">
        <f t="shared" si="23"/>
        <v>0</v>
      </c>
      <c r="AM26" s="292">
        <f t="shared" si="24"/>
        <v>0</v>
      </c>
      <c r="AN26" s="292">
        <f t="shared" si="25"/>
        <v>0</v>
      </c>
      <c r="AO26" s="292">
        <f t="shared" si="26"/>
        <v>0</v>
      </c>
    </row>
    <row r="27" spans="1:41" ht="30" x14ac:dyDescent="0.25">
      <c r="A27" s="75"/>
      <c r="B27" s="77"/>
      <c r="C27" s="76"/>
      <c r="D27" s="78">
        <v>13101</v>
      </c>
      <c r="E27" s="79" t="s">
        <v>494</v>
      </c>
      <c r="F27" s="184">
        <f t="shared" si="49"/>
        <v>3312259</v>
      </c>
      <c r="G27" s="184">
        <f t="shared" si="50"/>
        <v>0</v>
      </c>
      <c r="H27" s="184">
        <f t="shared" si="51"/>
        <v>3312259</v>
      </c>
      <c r="I27" s="184">
        <f t="shared" si="52"/>
        <v>752671.34</v>
      </c>
      <c r="J27" s="184">
        <f t="shared" si="53"/>
        <v>752671.34</v>
      </c>
      <c r="K27" s="316">
        <f t="shared" si="54"/>
        <v>2559587.66</v>
      </c>
      <c r="O27" s="184">
        <v>3225151</v>
      </c>
      <c r="P27" s="184"/>
      <c r="Q27" s="184">
        <f t="shared" ref="Q27:Q28" si="76">O27+P27</f>
        <v>3225151</v>
      </c>
      <c r="R27" s="184">
        <v>732059.01</v>
      </c>
      <c r="S27" s="184">
        <v>732059.01</v>
      </c>
      <c r="T27" s="270">
        <f t="shared" si="55"/>
        <v>2493091.9900000002</v>
      </c>
      <c r="V27" s="287">
        <v>87108</v>
      </c>
      <c r="W27" s="287"/>
      <c r="X27" s="261">
        <f t="shared" si="56"/>
        <v>87108</v>
      </c>
      <c r="Y27" s="287">
        <v>20612.330000000002</v>
      </c>
      <c r="Z27" s="287">
        <v>20612.330000000002</v>
      </c>
      <c r="AA27" s="261">
        <f t="shared" si="57"/>
        <v>66495.67</v>
      </c>
      <c r="AC27" s="292">
        <f t="shared" si="43"/>
        <v>3312259</v>
      </c>
      <c r="AD27" s="292">
        <f t="shared" si="44"/>
        <v>0</v>
      </c>
      <c r="AE27" s="292">
        <f t="shared" si="45"/>
        <v>3312259</v>
      </c>
      <c r="AF27" s="292">
        <f t="shared" si="46"/>
        <v>752671.34</v>
      </c>
      <c r="AG27" s="292">
        <f t="shared" si="47"/>
        <v>752671.34</v>
      </c>
      <c r="AH27" s="292">
        <f t="shared" si="48"/>
        <v>2559587.66</v>
      </c>
      <c r="AI27" s="66"/>
      <c r="AJ27" s="292">
        <f t="shared" si="21"/>
        <v>0</v>
      </c>
      <c r="AK27" s="292">
        <f t="shared" si="22"/>
        <v>0</v>
      </c>
      <c r="AL27" s="292">
        <f t="shared" si="23"/>
        <v>0</v>
      </c>
      <c r="AM27" s="292">
        <f t="shared" si="24"/>
        <v>0</v>
      </c>
      <c r="AN27" s="292">
        <f t="shared" si="25"/>
        <v>0</v>
      </c>
      <c r="AO27" s="292">
        <f t="shared" si="26"/>
        <v>0</v>
      </c>
    </row>
    <row r="28" spans="1:41" x14ac:dyDescent="0.25">
      <c r="A28" s="75"/>
      <c r="B28" s="77"/>
      <c r="C28" s="76"/>
      <c r="D28" s="78">
        <v>13102</v>
      </c>
      <c r="E28" s="79" t="s">
        <v>495</v>
      </c>
      <c r="F28" s="184">
        <f t="shared" si="49"/>
        <v>1000000</v>
      </c>
      <c r="G28" s="184">
        <f t="shared" si="50"/>
        <v>0</v>
      </c>
      <c r="H28" s="184">
        <f t="shared" si="51"/>
        <v>1000000</v>
      </c>
      <c r="I28" s="184">
        <f t="shared" si="52"/>
        <v>582361.16</v>
      </c>
      <c r="J28" s="184">
        <f t="shared" si="53"/>
        <v>126189.18</v>
      </c>
      <c r="K28" s="316">
        <f t="shared" si="54"/>
        <v>417638.83999999997</v>
      </c>
      <c r="O28" s="184">
        <v>1000000</v>
      </c>
      <c r="P28" s="184"/>
      <c r="Q28" s="184">
        <f t="shared" si="76"/>
        <v>1000000</v>
      </c>
      <c r="R28" s="184">
        <v>582361.16</v>
      </c>
      <c r="S28" s="184">
        <v>126189.18</v>
      </c>
      <c r="T28" s="270">
        <f t="shared" si="55"/>
        <v>417638.83999999997</v>
      </c>
      <c r="V28" s="287"/>
      <c r="W28" s="287"/>
      <c r="X28" s="261">
        <f t="shared" si="56"/>
        <v>0</v>
      </c>
      <c r="Y28" s="287"/>
      <c r="Z28" s="287"/>
      <c r="AA28" s="261">
        <f t="shared" si="57"/>
        <v>0</v>
      </c>
      <c r="AC28" s="292">
        <f t="shared" si="43"/>
        <v>1000000</v>
      </c>
      <c r="AD28" s="292">
        <f t="shared" si="44"/>
        <v>0</v>
      </c>
      <c r="AE28" s="292">
        <f t="shared" si="45"/>
        <v>1000000</v>
      </c>
      <c r="AF28" s="292">
        <f t="shared" si="46"/>
        <v>582361.16</v>
      </c>
      <c r="AG28" s="292">
        <f t="shared" si="47"/>
        <v>126189.18</v>
      </c>
      <c r="AH28" s="292">
        <f t="shared" si="48"/>
        <v>417638.83999999997</v>
      </c>
      <c r="AI28" s="66"/>
      <c r="AJ28" s="292">
        <f t="shared" si="21"/>
        <v>0</v>
      </c>
      <c r="AK28" s="292">
        <f t="shared" si="22"/>
        <v>0</v>
      </c>
      <c r="AL28" s="292">
        <f t="shared" si="23"/>
        <v>0</v>
      </c>
      <c r="AM28" s="292">
        <f t="shared" si="24"/>
        <v>0</v>
      </c>
      <c r="AN28" s="292">
        <f t="shared" si="25"/>
        <v>0</v>
      </c>
      <c r="AO28" s="292">
        <f t="shared" si="26"/>
        <v>0</v>
      </c>
    </row>
    <row r="29" spans="1:41" x14ac:dyDescent="0.25">
      <c r="A29" s="75"/>
      <c r="B29" s="76"/>
      <c r="C29" s="105">
        <v>13200</v>
      </c>
      <c r="D29" s="177" t="s">
        <v>300</v>
      </c>
      <c r="E29" s="178"/>
      <c r="F29" s="142">
        <f>SUM(F30:F31)</f>
        <v>170773514</v>
      </c>
      <c r="G29" s="142">
        <f t="shared" ref="G29:J29" si="77">SUM(G30:G31)</f>
        <v>0</v>
      </c>
      <c r="H29" s="142">
        <f t="shared" si="77"/>
        <v>170773514</v>
      </c>
      <c r="I29" s="142">
        <f t="shared" si="77"/>
        <v>26865037.149999999</v>
      </c>
      <c r="J29" s="142">
        <f t="shared" si="77"/>
        <v>26865037.149999999</v>
      </c>
      <c r="K29" s="272">
        <f t="shared" si="54"/>
        <v>143908476.84999999</v>
      </c>
      <c r="O29" s="142">
        <f t="shared" ref="O29" si="78">SUM(O30:O31)</f>
        <v>167351429</v>
      </c>
      <c r="P29" s="142">
        <f t="shared" ref="P29:T29" si="79">SUM(P30:P31)</f>
        <v>0</v>
      </c>
      <c r="Q29" s="142">
        <f t="shared" si="79"/>
        <v>167351429</v>
      </c>
      <c r="R29" s="142">
        <f t="shared" si="79"/>
        <v>26276735.059999999</v>
      </c>
      <c r="S29" s="142">
        <f t="shared" si="79"/>
        <v>26276735.059999999</v>
      </c>
      <c r="T29" s="272">
        <f t="shared" si="79"/>
        <v>141074693.94</v>
      </c>
      <c r="V29" s="286">
        <f t="shared" ref="V29:AA29" si="80">SUM(V30:V31)</f>
        <v>3422085</v>
      </c>
      <c r="W29" s="286">
        <f t="shared" si="80"/>
        <v>0</v>
      </c>
      <c r="X29" s="286">
        <f t="shared" si="80"/>
        <v>3422085</v>
      </c>
      <c r="Y29" s="286">
        <f t="shared" si="80"/>
        <v>588302.09000000008</v>
      </c>
      <c r="Z29" s="286">
        <f t="shared" si="80"/>
        <v>588302.09000000008</v>
      </c>
      <c r="AA29" s="286">
        <f t="shared" si="80"/>
        <v>2833782.9099999997</v>
      </c>
      <c r="AC29" s="292">
        <f t="shared" si="43"/>
        <v>170773514</v>
      </c>
      <c r="AD29" s="292">
        <f t="shared" si="44"/>
        <v>0</v>
      </c>
      <c r="AE29" s="292">
        <f t="shared" si="45"/>
        <v>170773514</v>
      </c>
      <c r="AF29" s="292">
        <f t="shared" si="46"/>
        <v>26865037.149999999</v>
      </c>
      <c r="AG29" s="292">
        <f t="shared" si="47"/>
        <v>26865037.149999999</v>
      </c>
      <c r="AH29" s="292">
        <f t="shared" si="48"/>
        <v>143908476.84999999</v>
      </c>
      <c r="AI29" s="66"/>
      <c r="AJ29" s="292">
        <f t="shared" si="21"/>
        <v>0</v>
      </c>
      <c r="AK29" s="292">
        <f t="shared" si="22"/>
        <v>0</v>
      </c>
      <c r="AL29" s="292">
        <f t="shared" si="23"/>
        <v>0</v>
      </c>
      <c r="AM29" s="292">
        <f t="shared" si="24"/>
        <v>0</v>
      </c>
      <c r="AN29" s="292">
        <f t="shared" si="25"/>
        <v>0</v>
      </c>
      <c r="AO29" s="292">
        <f t="shared" si="26"/>
        <v>0</v>
      </c>
    </row>
    <row r="30" spans="1:41" x14ac:dyDescent="0.25">
      <c r="A30" s="75"/>
      <c r="B30" s="77"/>
      <c r="C30" s="76"/>
      <c r="D30" s="78">
        <v>13202</v>
      </c>
      <c r="E30" s="79" t="s">
        <v>496</v>
      </c>
      <c r="F30" s="184">
        <f t="shared" si="49"/>
        <v>43706656</v>
      </c>
      <c r="G30" s="184">
        <f t="shared" si="50"/>
        <v>0</v>
      </c>
      <c r="H30" s="184">
        <f t="shared" si="51"/>
        <v>43706656</v>
      </c>
      <c r="I30" s="184">
        <f t="shared" si="52"/>
        <v>151220.31</v>
      </c>
      <c r="J30" s="184">
        <f t="shared" si="53"/>
        <v>151220.31</v>
      </c>
      <c r="K30" s="316">
        <f t="shared" si="54"/>
        <v>43555435.689999998</v>
      </c>
      <c r="O30" s="184">
        <v>42804449</v>
      </c>
      <c r="P30" s="184"/>
      <c r="Q30" s="184">
        <f t="shared" ref="Q30:Q31" si="81">O30+P30</f>
        <v>42804449</v>
      </c>
      <c r="R30" s="184">
        <v>151022.38</v>
      </c>
      <c r="S30" s="184">
        <v>151022.38</v>
      </c>
      <c r="T30" s="270">
        <f t="shared" si="55"/>
        <v>42653426.619999997</v>
      </c>
      <c r="V30" s="287">
        <v>902207</v>
      </c>
      <c r="W30" s="287"/>
      <c r="X30" s="261">
        <f t="shared" si="56"/>
        <v>902207</v>
      </c>
      <c r="Y30" s="287">
        <v>197.93</v>
      </c>
      <c r="Z30" s="287">
        <v>197.93</v>
      </c>
      <c r="AA30" s="261">
        <f t="shared" si="57"/>
        <v>902009.07</v>
      </c>
      <c r="AC30" s="292">
        <f t="shared" si="43"/>
        <v>43706656</v>
      </c>
      <c r="AD30" s="292">
        <f t="shared" si="44"/>
        <v>0</v>
      </c>
      <c r="AE30" s="292">
        <f t="shared" si="45"/>
        <v>43706656</v>
      </c>
      <c r="AF30" s="292">
        <f t="shared" si="46"/>
        <v>151220.31</v>
      </c>
      <c r="AG30" s="292">
        <f t="shared" si="47"/>
        <v>151220.31</v>
      </c>
      <c r="AH30" s="292">
        <f t="shared" si="48"/>
        <v>43555435.689999998</v>
      </c>
      <c r="AI30" s="66"/>
      <c r="AJ30" s="292">
        <f t="shared" si="21"/>
        <v>0</v>
      </c>
      <c r="AK30" s="292">
        <f t="shared" si="22"/>
        <v>0</v>
      </c>
      <c r="AL30" s="292">
        <f t="shared" si="23"/>
        <v>0</v>
      </c>
      <c r="AM30" s="292">
        <f t="shared" si="24"/>
        <v>0</v>
      </c>
      <c r="AN30" s="292">
        <f t="shared" si="25"/>
        <v>0</v>
      </c>
      <c r="AO30" s="292">
        <f t="shared" si="26"/>
        <v>0</v>
      </c>
    </row>
    <row r="31" spans="1:41" x14ac:dyDescent="0.25">
      <c r="A31" s="75"/>
      <c r="B31" s="77"/>
      <c r="C31" s="76"/>
      <c r="D31" s="78">
        <v>13203</v>
      </c>
      <c r="E31" s="79" t="s">
        <v>542</v>
      </c>
      <c r="F31" s="184">
        <f t="shared" si="49"/>
        <v>127066858</v>
      </c>
      <c r="G31" s="184">
        <f t="shared" si="50"/>
        <v>0</v>
      </c>
      <c r="H31" s="184">
        <f t="shared" si="51"/>
        <v>127066858</v>
      </c>
      <c r="I31" s="184">
        <f t="shared" si="52"/>
        <v>26713816.84</v>
      </c>
      <c r="J31" s="184">
        <f t="shared" si="53"/>
        <v>26713816.84</v>
      </c>
      <c r="K31" s="316">
        <f t="shared" si="54"/>
        <v>100353041.16</v>
      </c>
      <c r="O31" s="184">
        <v>124546980</v>
      </c>
      <c r="P31" s="184"/>
      <c r="Q31" s="184">
        <f t="shared" si="81"/>
        <v>124546980</v>
      </c>
      <c r="R31" s="184">
        <v>26125712.68</v>
      </c>
      <c r="S31" s="184">
        <v>26125712.68</v>
      </c>
      <c r="T31" s="270">
        <f t="shared" si="55"/>
        <v>98421267.319999993</v>
      </c>
      <c r="V31" s="287">
        <v>2519878</v>
      </c>
      <c r="W31" s="287"/>
      <c r="X31" s="261">
        <f t="shared" si="56"/>
        <v>2519878</v>
      </c>
      <c r="Y31" s="287">
        <v>588104.16</v>
      </c>
      <c r="Z31" s="287">
        <v>588104.16</v>
      </c>
      <c r="AA31" s="261">
        <f t="shared" si="57"/>
        <v>1931773.8399999999</v>
      </c>
      <c r="AC31" s="292">
        <f t="shared" si="43"/>
        <v>127066858</v>
      </c>
      <c r="AD31" s="292">
        <f t="shared" si="44"/>
        <v>0</v>
      </c>
      <c r="AE31" s="292">
        <f t="shared" si="45"/>
        <v>127066858</v>
      </c>
      <c r="AF31" s="292">
        <f t="shared" si="46"/>
        <v>26713816.84</v>
      </c>
      <c r="AG31" s="292">
        <f t="shared" si="47"/>
        <v>26713816.84</v>
      </c>
      <c r="AH31" s="292">
        <f t="shared" si="48"/>
        <v>100353041.16</v>
      </c>
      <c r="AI31" s="66"/>
      <c r="AJ31" s="292">
        <f t="shared" si="21"/>
        <v>0</v>
      </c>
      <c r="AK31" s="292">
        <f t="shared" si="22"/>
        <v>0</v>
      </c>
      <c r="AL31" s="292">
        <f t="shared" si="23"/>
        <v>0</v>
      </c>
      <c r="AM31" s="292">
        <f t="shared" si="24"/>
        <v>0</v>
      </c>
      <c r="AN31" s="292">
        <f t="shared" si="25"/>
        <v>0</v>
      </c>
      <c r="AO31" s="292">
        <f t="shared" si="26"/>
        <v>0</v>
      </c>
    </row>
    <row r="32" spans="1:41" x14ac:dyDescent="0.25">
      <c r="A32" s="75"/>
      <c r="B32" s="76"/>
      <c r="C32" s="105">
        <v>13300</v>
      </c>
      <c r="D32" s="177" t="s">
        <v>301</v>
      </c>
      <c r="E32" s="178"/>
      <c r="F32" s="142">
        <f>SUM(F33)</f>
        <v>2000000</v>
      </c>
      <c r="G32" s="142">
        <f t="shared" ref="G32:J32" si="82">SUM(G33)</f>
        <v>0</v>
      </c>
      <c r="H32" s="142">
        <f t="shared" si="82"/>
        <v>2000000</v>
      </c>
      <c r="I32" s="142">
        <f t="shared" si="82"/>
        <v>255681.98</v>
      </c>
      <c r="J32" s="142">
        <f t="shared" si="82"/>
        <v>255681.98</v>
      </c>
      <c r="K32" s="272">
        <f t="shared" si="54"/>
        <v>1744318.02</v>
      </c>
      <c r="O32" s="142">
        <f t="shared" ref="O32" si="83">SUM(O33)</f>
        <v>2000000</v>
      </c>
      <c r="P32" s="142">
        <f t="shared" ref="P32:T32" si="84">SUM(P33)</f>
        <v>0</v>
      </c>
      <c r="Q32" s="142">
        <f t="shared" si="84"/>
        <v>2000000</v>
      </c>
      <c r="R32" s="142">
        <f t="shared" si="84"/>
        <v>255681.98</v>
      </c>
      <c r="S32" s="142">
        <f t="shared" si="84"/>
        <v>255681.98</v>
      </c>
      <c r="T32" s="272">
        <f t="shared" si="84"/>
        <v>1744318.02</v>
      </c>
      <c r="V32" s="286">
        <f t="shared" ref="V32:AA32" si="85">SUM(V33)</f>
        <v>0</v>
      </c>
      <c r="W32" s="286">
        <f t="shared" si="85"/>
        <v>0</v>
      </c>
      <c r="X32" s="286">
        <f t="shared" si="85"/>
        <v>0</v>
      </c>
      <c r="Y32" s="286">
        <f t="shared" ref="Y32:Z32" si="86">SUM(Y33)</f>
        <v>0</v>
      </c>
      <c r="Z32" s="286">
        <f t="shared" si="86"/>
        <v>0</v>
      </c>
      <c r="AA32" s="286">
        <f t="shared" si="85"/>
        <v>0</v>
      </c>
      <c r="AC32" s="292">
        <f t="shared" si="43"/>
        <v>2000000</v>
      </c>
      <c r="AD32" s="292">
        <f t="shared" si="44"/>
        <v>0</v>
      </c>
      <c r="AE32" s="292">
        <f t="shared" si="45"/>
        <v>2000000</v>
      </c>
      <c r="AF32" s="292">
        <f t="shared" si="46"/>
        <v>255681.98</v>
      </c>
      <c r="AG32" s="292">
        <f t="shared" si="47"/>
        <v>255681.98</v>
      </c>
      <c r="AH32" s="292">
        <f t="shared" si="48"/>
        <v>1744318.02</v>
      </c>
      <c r="AI32" s="66"/>
      <c r="AJ32" s="292">
        <f t="shared" si="21"/>
        <v>0</v>
      </c>
      <c r="AK32" s="292">
        <f t="shared" si="22"/>
        <v>0</v>
      </c>
      <c r="AL32" s="292">
        <f t="shared" si="23"/>
        <v>0</v>
      </c>
      <c r="AM32" s="292">
        <f t="shared" si="24"/>
        <v>0</v>
      </c>
      <c r="AN32" s="292">
        <f t="shared" si="25"/>
        <v>0</v>
      </c>
      <c r="AO32" s="292">
        <f t="shared" si="26"/>
        <v>0</v>
      </c>
    </row>
    <row r="33" spans="1:45" x14ac:dyDescent="0.25">
      <c r="A33" s="75"/>
      <c r="B33" s="77"/>
      <c r="C33" s="76"/>
      <c r="D33" s="78">
        <v>13301</v>
      </c>
      <c r="E33" s="79" t="s">
        <v>497</v>
      </c>
      <c r="F33" s="184">
        <f t="shared" si="49"/>
        <v>2000000</v>
      </c>
      <c r="G33" s="184">
        <f t="shared" si="50"/>
        <v>0</v>
      </c>
      <c r="H33" s="184">
        <f t="shared" si="51"/>
        <v>2000000</v>
      </c>
      <c r="I33" s="184">
        <f t="shared" si="52"/>
        <v>255681.98</v>
      </c>
      <c r="J33" s="184">
        <f t="shared" si="53"/>
        <v>255681.98</v>
      </c>
      <c r="K33" s="316">
        <f t="shared" si="54"/>
        <v>1744318.02</v>
      </c>
      <c r="O33" s="184">
        <v>2000000</v>
      </c>
      <c r="P33" s="184"/>
      <c r="Q33" s="184">
        <f>O33+P33</f>
        <v>2000000</v>
      </c>
      <c r="R33" s="184">
        <v>255681.98</v>
      </c>
      <c r="S33" s="184">
        <v>255681.98</v>
      </c>
      <c r="T33" s="270">
        <f t="shared" si="55"/>
        <v>1744318.02</v>
      </c>
      <c r="V33" s="287"/>
      <c r="W33" s="287"/>
      <c r="X33" s="261">
        <f t="shared" si="56"/>
        <v>0</v>
      </c>
      <c r="Y33" s="287"/>
      <c r="Z33" s="287"/>
      <c r="AA33" s="261">
        <f t="shared" si="57"/>
        <v>0</v>
      </c>
      <c r="AC33" s="292">
        <f t="shared" si="43"/>
        <v>2000000</v>
      </c>
      <c r="AD33" s="292">
        <f t="shared" si="44"/>
        <v>0</v>
      </c>
      <c r="AE33" s="292">
        <f t="shared" si="45"/>
        <v>2000000</v>
      </c>
      <c r="AF33" s="292">
        <f t="shared" si="46"/>
        <v>255681.98</v>
      </c>
      <c r="AG33" s="292">
        <f t="shared" si="47"/>
        <v>255681.98</v>
      </c>
      <c r="AH33" s="292">
        <f t="shared" si="48"/>
        <v>1744318.02</v>
      </c>
      <c r="AI33" s="66"/>
      <c r="AJ33" s="292">
        <f t="shared" si="21"/>
        <v>0</v>
      </c>
      <c r="AK33" s="292">
        <f t="shared" si="22"/>
        <v>0</v>
      </c>
      <c r="AL33" s="292">
        <f t="shared" si="23"/>
        <v>0</v>
      </c>
      <c r="AM33" s="292">
        <f t="shared" si="24"/>
        <v>0</v>
      </c>
      <c r="AN33" s="292">
        <f t="shared" si="25"/>
        <v>0</v>
      </c>
      <c r="AO33" s="292">
        <f t="shared" si="26"/>
        <v>0</v>
      </c>
    </row>
    <row r="34" spans="1:45" x14ac:dyDescent="0.25">
      <c r="A34" s="75"/>
      <c r="B34" s="76"/>
      <c r="C34" s="105">
        <v>13400</v>
      </c>
      <c r="D34" s="177" t="s">
        <v>302</v>
      </c>
      <c r="E34" s="178"/>
      <c r="F34" s="142">
        <f>SUM(F35)</f>
        <v>226517834</v>
      </c>
      <c r="G34" s="142">
        <f t="shared" ref="G34:J34" si="87">SUM(G35)</f>
        <v>0</v>
      </c>
      <c r="H34" s="142">
        <f t="shared" si="87"/>
        <v>226517834</v>
      </c>
      <c r="I34" s="142">
        <f t="shared" si="87"/>
        <v>52771714.030000001</v>
      </c>
      <c r="J34" s="142">
        <f t="shared" si="87"/>
        <v>52771714.030000001</v>
      </c>
      <c r="K34" s="272">
        <f t="shared" si="54"/>
        <v>173746119.97</v>
      </c>
      <c r="O34" s="142">
        <f t="shared" ref="O34" si="88">SUM(O35)</f>
        <v>222255555</v>
      </c>
      <c r="P34" s="142">
        <f t="shared" ref="P34:T34" si="89">SUM(P35)</f>
        <v>0</v>
      </c>
      <c r="Q34" s="142">
        <f t="shared" si="89"/>
        <v>222255555</v>
      </c>
      <c r="R34" s="142">
        <f t="shared" si="89"/>
        <v>51636940.189999998</v>
      </c>
      <c r="S34" s="142">
        <f t="shared" si="89"/>
        <v>51636940.189999998</v>
      </c>
      <c r="T34" s="272">
        <f t="shared" si="89"/>
        <v>170618614.81</v>
      </c>
      <c r="V34" s="286">
        <f t="shared" ref="V34:AA34" si="90">SUM(V35)</f>
        <v>4262279</v>
      </c>
      <c r="W34" s="286">
        <f t="shared" si="90"/>
        <v>0</v>
      </c>
      <c r="X34" s="286">
        <f t="shared" si="90"/>
        <v>4262279</v>
      </c>
      <c r="Y34" s="286">
        <f t="shared" si="90"/>
        <v>1134773.8400000001</v>
      </c>
      <c r="Z34" s="286">
        <f t="shared" si="90"/>
        <v>1134773.8400000001</v>
      </c>
      <c r="AA34" s="286">
        <f t="shared" si="90"/>
        <v>3127505.16</v>
      </c>
      <c r="AC34" s="292">
        <f t="shared" si="43"/>
        <v>226517834</v>
      </c>
      <c r="AD34" s="292">
        <f t="shared" si="44"/>
        <v>0</v>
      </c>
      <c r="AE34" s="292">
        <f t="shared" si="45"/>
        <v>226517834</v>
      </c>
      <c r="AF34" s="292">
        <f t="shared" si="46"/>
        <v>52771714.030000001</v>
      </c>
      <c r="AG34" s="292">
        <f t="shared" si="47"/>
        <v>52771714.030000001</v>
      </c>
      <c r="AH34" s="292">
        <f t="shared" si="48"/>
        <v>173746119.97</v>
      </c>
      <c r="AI34" s="66"/>
      <c r="AJ34" s="292">
        <f t="shared" si="21"/>
        <v>0</v>
      </c>
      <c r="AK34" s="292">
        <f t="shared" si="22"/>
        <v>0</v>
      </c>
      <c r="AL34" s="292">
        <f t="shared" si="23"/>
        <v>0</v>
      </c>
      <c r="AM34" s="292">
        <f t="shared" si="24"/>
        <v>0</v>
      </c>
      <c r="AN34" s="292">
        <f t="shared" si="25"/>
        <v>0</v>
      </c>
      <c r="AO34" s="292">
        <f t="shared" si="26"/>
        <v>0</v>
      </c>
    </row>
    <row r="35" spans="1:45" x14ac:dyDescent="0.25">
      <c r="A35" s="75"/>
      <c r="B35" s="77"/>
      <c r="C35" s="76"/>
      <c r="D35" s="78">
        <v>13401</v>
      </c>
      <c r="E35" s="79" t="s">
        <v>302</v>
      </c>
      <c r="F35" s="184">
        <f t="shared" si="49"/>
        <v>226517834</v>
      </c>
      <c r="G35" s="184">
        <f t="shared" si="50"/>
        <v>0</v>
      </c>
      <c r="H35" s="184">
        <f t="shared" si="51"/>
        <v>226517834</v>
      </c>
      <c r="I35" s="184">
        <f t="shared" si="52"/>
        <v>52771714.030000001</v>
      </c>
      <c r="J35" s="184">
        <f t="shared" si="53"/>
        <v>52771714.030000001</v>
      </c>
      <c r="K35" s="316">
        <f t="shared" si="54"/>
        <v>173746119.97</v>
      </c>
      <c r="O35" s="184">
        <v>222255555</v>
      </c>
      <c r="P35" s="184"/>
      <c r="Q35" s="184">
        <f>O35+P35</f>
        <v>222255555</v>
      </c>
      <c r="R35" s="184">
        <v>51636940.189999998</v>
      </c>
      <c r="S35" s="184">
        <v>51636940.189999998</v>
      </c>
      <c r="T35" s="270">
        <f t="shared" si="55"/>
        <v>170618614.81</v>
      </c>
      <c r="V35" s="287">
        <v>4262279</v>
      </c>
      <c r="W35" s="287"/>
      <c r="X35" s="261">
        <f t="shared" si="56"/>
        <v>4262279</v>
      </c>
      <c r="Y35" s="287">
        <v>1134773.8400000001</v>
      </c>
      <c r="Z35" s="287">
        <v>1134773.8400000001</v>
      </c>
      <c r="AA35" s="261">
        <f t="shared" si="57"/>
        <v>3127505.16</v>
      </c>
      <c r="AC35" s="292">
        <f t="shared" si="43"/>
        <v>226517834</v>
      </c>
      <c r="AD35" s="292">
        <f t="shared" si="44"/>
        <v>0</v>
      </c>
      <c r="AE35" s="292">
        <f t="shared" si="45"/>
        <v>226517834</v>
      </c>
      <c r="AF35" s="292">
        <f t="shared" si="46"/>
        <v>52771714.030000001</v>
      </c>
      <c r="AG35" s="292">
        <f t="shared" si="47"/>
        <v>52771714.030000001</v>
      </c>
      <c r="AH35" s="292">
        <f t="shared" si="48"/>
        <v>173746119.97</v>
      </c>
      <c r="AI35" s="66"/>
      <c r="AJ35" s="292">
        <f t="shared" si="21"/>
        <v>0</v>
      </c>
      <c r="AK35" s="292">
        <f t="shared" si="22"/>
        <v>0</v>
      </c>
      <c r="AL35" s="292">
        <f t="shared" si="23"/>
        <v>0</v>
      </c>
      <c r="AM35" s="292">
        <f t="shared" si="24"/>
        <v>0</v>
      </c>
      <c r="AN35" s="292">
        <f t="shared" si="25"/>
        <v>0</v>
      </c>
      <c r="AO35" s="292">
        <f t="shared" si="26"/>
        <v>0</v>
      </c>
    </row>
    <row r="36" spans="1:45" x14ac:dyDescent="0.25">
      <c r="A36" s="75"/>
      <c r="B36" s="179">
        <v>14000</v>
      </c>
      <c r="C36" s="180" t="s">
        <v>303</v>
      </c>
      <c r="D36" s="181"/>
      <c r="E36" s="182"/>
      <c r="F36" s="141">
        <f>SUM(F37,F40)</f>
        <v>142410568</v>
      </c>
      <c r="G36" s="141">
        <f t="shared" si="50"/>
        <v>0</v>
      </c>
      <c r="H36" s="141">
        <f t="shared" ref="H36:AS36" si="91">SUM(H37,H40)</f>
        <v>142410568</v>
      </c>
      <c r="I36" s="141">
        <f t="shared" si="91"/>
        <v>48288675.079999998</v>
      </c>
      <c r="J36" s="141">
        <f t="shared" si="91"/>
        <v>47266251.909999996</v>
      </c>
      <c r="K36" s="141">
        <f t="shared" si="91"/>
        <v>94121892.920000002</v>
      </c>
      <c r="L36" s="141">
        <f t="shared" si="91"/>
        <v>0</v>
      </c>
      <c r="M36" s="141">
        <f t="shared" si="91"/>
        <v>0</v>
      </c>
      <c r="N36" s="141">
        <f t="shared" si="91"/>
        <v>0</v>
      </c>
      <c r="O36" s="141">
        <f t="shared" si="91"/>
        <v>140108288</v>
      </c>
      <c r="P36" s="141">
        <f t="shared" si="91"/>
        <v>0</v>
      </c>
      <c r="Q36" s="141">
        <f t="shared" si="91"/>
        <v>140108288</v>
      </c>
      <c r="R36" s="141">
        <f t="shared" si="91"/>
        <v>47878632.039999999</v>
      </c>
      <c r="S36" s="141">
        <f t="shared" si="91"/>
        <v>46972889.030000001</v>
      </c>
      <c r="T36" s="141">
        <f t="shared" si="91"/>
        <v>92229655.960000008</v>
      </c>
      <c r="U36" s="141">
        <f t="shared" si="91"/>
        <v>0</v>
      </c>
      <c r="V36" s="141">
        <f t="shared" si="91"/>
        <v>2302280</v>
      </c>
      <c r="W36" s="141">
        <f t="shared" si="91"/>
        <v>0</v>
      </c>
      <c r="X36" s="141">
        <f t="shared" si="91"/>
        <v>2302280</v>
      </c>
      <c r="Y36" s="141">
        <f t="shared" si="91"/>
        <v>410043.04</v>
      </c>
      <c r="Z36" s="141">
        <f t="shared" si="91"/>
        <v>293362.88</v>
      </c>
      <c r="AA36" s="141">
        <f t="shared" si="91"/>
        <v>1892236.96</v>
      </c>
      <c r="AB36" s="141">
        <f t="shared" si="91"/>
        <v>0</v>
      </c>
      <c r="AC36" s="141">
        <f t="shared" si="91"/>
        <v>142410568</v>
      </c>
      <c r="AD36" s="141">
        <f t="shared" si="91"/>
        <v>0</v>
      </c>
      <c r="AE36" s="141">
        <f t="shared" si="91"/>
        <v>142410568</v>
      </c>
      <c r="AF36" s="141">
        <f t="shared" si="91"/>
        <v>48288675.079999998</v>
      </c>
      <c r="AG36" s="141">
        <f t="shared" si="91"/>
        <v>47266251.909999996</v>
      </c>
      <c r="AH36" s="141">
        <f t="shared" si="91"/>
        <v>94121892.920000002</v>
      </c>
      <c r="AI36" s="141">
        <f t="shared" si="91"/>
        <v>0</v>
      </c>
      <c r="AJ36" s="141">
        <f t="shared" si="91"/>
        <v>0</v>
      </c>
      <c r="AK36" s="141">
        <f t="shared" si="91"/>
        <v>0</v>
      </c>
      <c r="AL36" s="141">
        <f t="shared" si="91"/>
        <v>0</v>
      </c>
      <c r="AM36" s="141">
        <f t="shared" si="91"/>
        <v>0</v>
      </c>
      <c r="AN36" s="141">
        <f t="shared" si="91"/>
        <v>0</v>
      </c>
      <c r="AO36" s="141">
        <f t="shared" si="91"/>
        <v>0</v>
      </c>
      <c r="AP36" s="141">
        <f t="shared" si="91"/>
        <v>0</v>
      </c>
      <c r="AQ36" s="141">
        <f t="shared" si="91"/>
        <v>0</v>
      </c>
      <c r="AR36" s="141">
        <f t="shared" si="91"/>
        <v>0</v>
      </c>
      <c r="AS36" s="141">
        <f t="shared" si="91"/>
        <v>0</v>
      </c>
    </row>
    <row r="37" spans="1:45" x14ac:dyDescent="0.25">
      <c r="A37" s="75"/>
      <c r="B37" s="76"/>
      <c r="C37" s="105">
        <v>14100</v>
      </c>
      <c r="D37" s="177" t="s">
        <v>304</v>
      </c>
      <c r="E37" s="178"/>
      <c r="F37" s="142">
        <f>SUM(F38:F39)</f>
        <v>114380171</v>
      </c>
      <c r="G37" s="142">
        <f t="shared" ref="G37:J37" si="92">SUM(G38:G39)</f>
        <v>0</v>
      </c>
      <c r="H37" s="142">
        <f t="shared" si="92"/>
        <v>114380171</v>
      </c>
      <c r="I37" s="142">
        <f t="shared" si="92"/>
        <v>30050324.609999999</v>
      </c>
      <c r="J37" s="142">
        <f t="shared" si="92"/>
        <v>29027901.439999998</v>
      </c>
      <c r="K37" s="272">
        <f t="shared" si="54"/>
        <v>84329846.390000001</v>
      </c>
      <c r="O37" s="142">
        <f t="shared" ref="O37" si="93">SUM(O38:O39)</f>
        <v>112077891</v>
      </c>
      <c r="P37" s="142">
        <f t="shared" ref="P37:T37" si="94">SUM(P38:P39)</f>
        <v>0</v>
      </c>
      <c r="Q37" s="142">
        <f t="shared" si="94"/>
        <v>112077891</v>
      </c>
      <c r="R37" s="142">
        <f t="shared" si="94"/>
        <v>29640281.57</v>
      </c>
      <c r="S37" s="142">
        <f t="shared" si="94"/>
        <v>28734538.560000002</v>
      </c>
      <c r="T37" s="272">
        <f t="shared" si="94"/>
        <v>82437609.430000007</v>
      </c>
      <c r="V37" s="286">
        <f t="shared" ref="V37:AA37" si="95">SUM(V38:V39)</f>
        <v>2302280</v>
      </c>
      <c r="W37" s="286">
        <f t="shared" si="95"/>
        <v>0</v>
      </c>
      <c r="X37" s="286">
        <f t="shared" si="95"/>
        <v>2302280</v>
      </c>
      <c r="Y37" s="286">
        <f t="shared" si="95"/>
        <v>410043.04</v>
      </c>
      <c r="Z37" s="286">
        <f t="shared" ref="Z37" si="96">SUM(Z38:Z39)</f>
        <v>293362.88</v>
      </c>
      <c r="AA37" s="286">
        <f t="shared" si="95"/>
        <v>1892236.96</v>
      </c>
      <c r="AC37" s="292">
        <f t="shared" si="43"/>
        <v>114380171</v>
      </c>
      <c r="AD37" s="292">
        <f t="shared" si="44"/>
        <v>0</v>
      </c>
      <c r="AE37" s="292">
        <f t="shared" si="45"/>
        <v>114380171</v>
      </c>
      <c r="AF37" s="292">
        <f t="shared" si="46"/>
        <v>30050324.609999999</v>
      </c>
      <c r="AG37" s="292">
        <f t="shared" si="47"/>
        <v>29027901.440000001</v>
      </c>
      <c r="AH37" s="292">
        <f t="shared" si="48"/>
        <v>84329846.390000001</v>
      </c>
      <c r="AI37" s="66"/>
      <c r="AJ37" s="292">
        <f t="shared" si="21"/>
        <v>0</v>
      </c>
      <c r="AK37" s="292">
        <f t="shared" si="22"/>
        <v>0</v>
      </c>
      <c r="AL37" s="292">
        <f t="shared" si="23"/>
        <v>0</v>
      </c>
      <c r="AM37" s="292">
        <f t="shared" si="24"/>
        <v>0</v>
      </c>
      <c r="AN37" s="292">
        <f t="shared" si="25"/>
        <v>0</v>
      </c>
      <c r="AO37" s="292">
        <f t="shared" si="26"/>
        <v>0</v>
      </c>
    </row>
    <row r="38" spans="1:45" ht="30" x14ac:dyDescent="0.25">
      <c r="A38" s="75"/>
      <c r="B38" s="77"/>
      <c r="C38" s="76"/>
      <c r="D38" s="78">
        <v>14101</v>
      </c>
      <c r="E38" s="79" t="s">
        <v>498</v>
      </c>
      <c r="F38" s="184">
        <f t="shared" si="49"/>
        <v>55922651</v>
      </c>
      <c r="G38" s="184">
        <f t="shared" si="50"/>
        <v>0</v>
      </c>
      <c r="H38" s="184">
        <f t="shared" si="51"/>
        <v>55922651</v>
      </c>
      <c r="I38" s="184">
        <f t="shared" si="52"/>
        <v>10864027.77</v>
      </c>
      <c r="J38" s="184">
        <f t="shared" si="53"/>
        <v>10817229.17</v>
      </c>
      <c r="K38" s="316">
        <f t="shared" si="54"/>
        <v>45058623.230000004</v>
      </c>
      <c r="O38" s="184">
        <v>54834056</v>
      </c>
      <c r="P38" s="184"/>
      <c r="Q38" s="184">
        <f t="shared" ref="Q38:Q39" si="97">O38+P38</f>
        <v>54834056</v>
      </c>
      <c r="R38" s="184">
        <v>10660812.029999999</v>
      </c>
      <c r="S38" s="184">
        <v>10660812.029999999</v>
      </c>
      <c r="T38" s="270">
        <f t="shared" si="55"/>
        <v>44173243.969999999</v>
      </c>
      <c r="V38" s="287">
        <v>1088595</v>
      </c>
      <c r="W38" s="287"/>
      <c r="X38" s="261">
        <f t="shared" si="56"/>
        <v>1088595</v>
      </c>
      <c r="Y38" s="303">
        <v>203215.74</v>
      </c>
      <c r="Z38" s="303">
        <v>156417.14000000001</v>
      </c>
      <c r="AA38" s="261">
        <f t="shared" si="57"/>
        <v>885379.26</v>
      </c>
      <c r="AC38" s="292">
        <f t="shared" si="43"/>
        <v>55922651</v>
      </c>
      <c r="AD38" s="292">
        <f t="shared" si="44"/>
        <v>0</v>
      </c>
      <c r="AE38" s="292">
        <f t="shared" si="45"/>
        <v>55922651</v>
      </c>
      <c r="AF38" s="292">
        <f t="shared" si="46"/>
        <v>10864027.77</v>
      </c>
      <c r="AG38" s="292">
        <f t="shared" si="47"/>
        <v>10817229.17</v>
      </c>
      <c r="AH38" s="292">
        <f t="shared" si="48"/>
        <v>45058623.229999997</v>
      </c>
      <c r="AI38" s="66"/>
      <c r="AJ38" s="292">
        <f t="shared" si="21"/>
        <v>0</v>
      </c>
      <c r="AK38" s="292">
        <f t="shared" si="22"/>
        <v>0</v>
      </c>
      <c r="AL38" s="292">
        <f t="shared" si="23"/>
        <v>0</v>
      </c>
      <c r="AM38" s="292">
        <f t="shared" si="24"/>
        <v>0</v>
      </c>
      <c r="AN38" s="292">
        <f t="shared" si="25"/>
        <v>0</v>
      </c>
      <c r="AO38" s="292">
        <f t="shared" si="26"/>
        <v>0</v>
      </c>
    </row>
    <row r="39" spans="1:45" ht="30" x14ac:dyDescent="0.25">
      <c r="A39" s="75"/>
      <c r="B39" s="77"/>
      <c r="C39" s="76"/>
      <c r="D39" s="78">
        <v>14102</v>
      </c>
      <c r="E39" s="79" t="s">
        <v>499</v>
      </c>
      <c r="F39" s="184">
        <f t="shared" si="49"/>
        <v>58457520</v>
      </c>
      <c r="G39" s="184">
        <f t="shared" si="50"/>
        <v>0</v>
      </c>
      <c r="H39" s="184">
        <f t="shared" si="51"/>
        <v>58457520</v>
      </c>
      <c r="I39" s="184">
        <f t="shared" si="52"/>
        <v>19186296.84</v>
      </c>
      <c r="J39" s="184">
        <f t="shared" si="53"/>
        <v>18210672.27</v>
      </c>
      <c r="K39" s="316">
        <f t="shared" si="54"/>
        <v>39271223.159999996</v>
      </c>
      <c r="O39" s="184">
        <v>57243835</v>
      </c>
      <c r="P39" s="184"/>
      <c r="Q39" s="184">
        <f t="shared" si="97"/>
        <v>57243835</v>
      </c>
      <c r="R39" s="184">
        <v>18979469.539999999</v>
      </c>
      <c r="S39" s="184">
        <v>18073726.530000001</v>
      </c>
      <c r="T39" s="270">
        <f t="shared" si="55"/>
        <v>38264365.460000001</v>
      </c>
      <c r="V39" s="184">
        <v>1213685</v>
      </c>
      <c r="W39" s="287"/>
      <c r="X39" s="261">
        <f t="shared" si="56"/>
        <v>1213685</v>
      </c>
      <c r="Y39" s="304">
        <v>206827.3</v>
      </c>
      <c r="Z39" s="304">
        <v>136945.74</v>
      </c>
      <c r="AA39" s="261">
        <f t="shared" si="57"/>
        <v>1006857.7</v>
      </c>
      <c r="AC39" s="292">
        <f t="shared" si="43"/>
        <v>58457520</v>
      </c>
      <c r="AD39" s="292">
        <f t="shared" si="44"/>
        <v>0</v>
      </c>
      <c r="AE39" s="292">
        <f t="shared" si="45"/>
        <v>58457520</v>
      </c>
      <c r="AF39" s="292">
        <f t="shared" si="46"/>
        <v>19186296.84</v>
      </c>
      <c r="AG39" s="292">
        <f t="shared" si="47"/>
        <v>18210672.27</v>
      </c>
      <c r="AH39" s="292">
        <f t="shared" si="48"/>
        <v>39271223.160000004</v>
      </c>
      <c r="AI39" s="66"/>
      <c r="AJ39" s="292">
        <f t="shared" si="21"/>
        <v>0</v>
      </c>
      <c r="AK39" s="292">
        <f t="shared" si="22"/>
        <v>0</v>
      </c>
      <c r="AL39" s="292">
        <f t="shared" si="23"/>
        <v>0</v>
      </c>
      <c r="AM39" s="292">
        <f t="shared" si="24"/>
        <v>0</v>
      </c>
      <c r="AN39" s="292">
        <f t="shared" si="25"/>
        <v>0</v>
      </c>
      <c r="AO39" s="292">
        <f t="shared" si="26"/>
        <v>0</v>
      </c>
    </row>
    <row r="40" spans="1:45" x14ac:dyDescent="0.25">
      <c r="A40" s="75"/>
      <c r="B40" s="76"/>
      <c r="C40" s="105">
        <v>14400</v>
      </c>
      <c r="D40" s="177" t="s">
        <v>305</v>
      </c>
      <c r="E40" s="178"/>
      <c r="F40" s="142">
        <f>SUM(F41:F44)</f>
        <v>28030397</v>
      </c>
      <c r="G40" s="142">
        <f t="shared" ref="G40:J40" si="98">SUM(G41:G44)</f>
        <v>0</v>
      </c>
      <c r="H40" s="142">
        <f t="shared" si="98"/>
        <v>28030397</v>
      </c>
      <c r="I40" s="142">
        <f t="shared" si="98"/>
        <v>18238350.469999999</v>
      </c>
      <c r="J40" s="142">
        <f t="shared" si="98"/>
        <v>18238350.469999999</v>
      </c>
      <c r="K40" s="272">
        <f t="shared" si="54"/>
        <v>9792046.5300000012</v>
      </c>
      <c r="O40" s="142">
        <f>SUM(O41:O44)</f>
        <v>28030397</v>
      </c>
      <c r="P40" s="142">
        <f t="shared" ref="P40:T40" si="99">SUM(P41:P44)</f>
        <v>0</v>
      </c>
      <c r="Q40" s="142">
        <f t="shared" si="99"/>
        <v>28030397</v>
      </c>
      <c r="R40" s="142">
        <f t="shared" si="99"/>
        <v>18238350.469999999</v>
      </c>
      <c r="S40" s="142">
        <f t="shared" si="99"/>
        <v>18238350.469999999</v>
      </c>
      <c r="T40" s="272">
        <f t="shared" si="99"/>
        <v>9792046.5300000012</v>
      </c>
      <c r="V40" s="286">
        <f t="shared" ref="V40:AA40" si="100">SUM(V41:V44)</f>
        <v>0</v>
      </c>
      <c r="W40" s="286">
        <f t="shared" si="100"/>
        <v>0</v>
      </c>
      <c r="X40" s="286">
        <f t="shared" si="100"/>
        <v>0</v>
      </c>
      <c r="Y40" s="286">
        <f t="shared" si="100"/>
        <v>0</v>
      </c>
      <c r="Z40" s="286">
        <f t="shared" si="100"/>
        <v>0</v>
      </c>
      <c r="AA40" s="286">
        <f t="shared" si="100"/>
        <v>0</v>
      </c>
      <c r="AC40" s="292">
        <f t="shared" si="43"/>
        <v>28030397</v>
      </c>
      <c r="AD40" s="292">
        <f t="shared" si="44"/>
        <v>0</v>
      </c>
      <c r="AE40" s="292">
        <f t="shared" si="45"/>
        <v>28030397</v>
      </c>
      <c r="AF40" s="292">
        <f t="shared" si="46"/>
        <v>18238350.469999999</v>
      </c>
      <c r="AG40" s="292">
        <f t="shared" si="47"/>
        <v>18238350.469999999</v>
      </c>
      <c r="AH40" s="292">
        <f t="shared" si="48"/>
        <v>9792046.5300000012</v>
      </c>
      <c r="AI40" s="66"/>
      <c r="AJ40" s="292">
        <f t="shared" si="21"/>
        <v>0</v>
      </c>
      <c r="AK40" s="292">
        <f t="shared" si="22"/>
        <v>0</v>
      </c>
      <c r="AL40" s="292">
        <f t="shared" si="23"/>
        <v>0</v>
      </c>
      <c r="AM40" s="292">
        <f t="shared" si="24"/>
        <v>0</v>
      </c>
      <c r="AN40" s="292">
        <f t="shared" si="25"/>
        <v>0</v>
      </c>
      <c r="AO40" s="292">
        <f t="shared" si="26"/>
        <v>0</v>
      </c>
    </row>
    <row r="41" spans="1:45" x14ac:dyDescent="0.25">
      <c r="A41" s="75"/>
      <c r="B41" s="77"/>
      <c r="C41" s="76"/>
      <c r="D41" s="78">
        <v>14401</v>
      </c>
      <c r="E41" s="79" t="s">
        <v>500</v>
      </c>
      <c r="F41" s="184">
        <f>(O41+V41)</f>
        <v>4984813</v>
      </c>
      <c r="G41" s="184">
        <f t="shared" si="50"/>
        <v>0</v>
      </c>
      <c r="H41" s="184">
        <f t="shared" si="51"/>
        <v>4984813</v>
      </c>
      <c r="I41" s="184">
        <f t="shared" si="52"/>
        <v>1094578.3600000001</v>
      </c>
      <c r="J41" s="184">
        <f t="shared" si="53"/>
        <v>1094578.3600000001</v>
      </c>
      <c r="K41" s="316">
        <f t="shared" si="54"/>
        <v>3890234.6399999997</v>
      </c>
      <c r="O41" s="184">
        <f>1484813+3500000</f>
        <v>4984813</v>
      </c>
      <c r="P41" s="184"/>
      <c r="Q41" s="184">
        <f t="shared" ref="Q41:Q44" si="101">O41+P41</f>
        <v>4984813</v>
      </c>
      <c r="R41" s="184">
        <v>1094578.3600000001</v>
      </c>
      <c r="S41" s="184">
        <v>1094578.3600000001</v>
      </c>
      <c r="T41" s="270">
        <f t="shared" si="55"/>
        <v>3890234.6399999997</v>
      </c>
      <c r="V41" s="287"/>
      <c r="W41" s="287"/>
      <c r="X41" s="261">
        <f t="shared" si="56"/>
        <v>0</v>
      </c>
      <c r="Y41" s="287"/>
      <c r="Z41" s="287"/>
      <c r="AA41" s="261">
        <f t="shared" si="57"/>
        <v>0</v>
      </c>
      <c r="AC41" s="292">
        <f t="shared" si="43"/>
        <v>4984813</v>
      </c>
      <c r="AD41" s="292">
        <f t="shared" si="44"/>
        <v>0</v>
      </c>
      <c r="AE41" s="292">
        <f t="shared" si="45"/>
        <v>4984813</v>
      </c>
      <c r="AF41" s="292">
        <f t="shared" si="46"/>
        <v>1094578.3600000001</v>
      </c>
      <c r="AG41" s="292">
        <f t="shared" si="47"/>
        <v>1094578.3600000001</v>
      </c>
      <c r="AH41" s="292">
        <f t="shared" si="48"/>
        <v>3890234.6399999997</v>
      </c>
      <c r="AI41" s="66"/>
      <c r="AJ41" s="292">
        <f t="shared" si="21"/>
        <v>0</v>
      </c>
      <c r="AK41" s="292">
        <f t="shared" si="22"/>
        <v>0</v>
      </c>
      <c r="AL41" s="292">
        <f t="shared" si="23"/>
        <v>0</v>
      </c>
      <c r="AM41" s="292">
        <f t="shared" si="24"/>
        <v>0</v>
      </c>
      <c r="AN41" s="292">
        <f t="shared" si="25"/>
        <v>0</v>
      </c>
      <c r="AO41" s="292">
        <f t="shared" si="26"/>
        <v>0</v>
      </c>
    </row>
    <row r="42" spans="1:45" ht="30" x14ac:dyDescent="0.25">
      <c r="A42" s="75"/>
      <c r="B42" s="77"/>
      <c r="C42" s="76"/>
      <c r="D42" s="78">
        <v>14410</v>
      </c>
      <c r="E42" s="79" t="s">
        <v>306</v>
      </c>
      <c r="F42" s="184">
        <f t="shared" si="49"/>
        <v>2059840</v>
      </c>
      <c r="G42" s="184">
        <f t="shared" si="50"/>
        <v>0</v>
      </c>
      <c r="H42" s="184">
        <f t="shared" si="51"/>
        <v>2059840</v>
      </c>
      <c r="I42" s="184">
        <f t="shared" si="52"/>
        <v>1499040</v>
      </c>
      <c r="J42" s="184">
        <f t="shared" si="53"/>
        <v>1499040</v>
      </c>
      <c r="K42" s="316">
        <f t="shared" si="54"/>
        <v>560800</v>
      </c>
      <c r="O42" s="184">
        <v>2059840</v>
      </c>
      <c r="P42" s="184"/>
      <c r="Q42" s="184">
        <f t="shared" si="101"/>
        <v>2059840</v>
      </c>
      <c r="R42" s="184">
        <v>1499040</v>
      </c>
      <c r="S42" s="184">
        <v>1499040</v>
      </c>
      <c r="T42" s="270">
        <f t="shared" si="55"/>
        <v>560800</v>
      </c>
      <c r="V42" s="287"/>
      <c r="W42" s="287"/>
      <c r="X42" s="261">
        <f t="shared" si="56"/>
        <v>0</v>
      </c>
      <c r="Y42" s="287"/>
      <c r="Z42" s="287"/>
      <c r="AA42" s="261">
        <f t="shared" si="57"/>
        <v>0</v>
      </c>
      <c r="AC42" s="292">
        <f t="shared" si="43"/>
        <v>2059840</v>
      </c>
      <c r="AD42" s="292">
        <f t="shared" si="44"/>
        <v>0</v>
      </c>
      <c r="AE42" s="292">
        <f t="shared" si="45"/>
        <v>2059840</v>
      </c>
      <c r="AF42" s="292">
        <f t="shared" si="46"/>
        <v>1499040</v>
      </c>
      <c r="AG42" s="292">
        <f t="shared" si="47"/>
        <v>1499040</v>
      </c>
      <c r="AH42" s="292">
        <f t="shared" si="48"/>
        <v>560800</v>
      </c>
      <c r="AI42" s="66"/>
      <c r="AJ42" s="292">
        <f t="shared" si="21"/>
        <v>0</v>
      </c>
      <c r="AK42" s="292">
        <f t="shared" si="22"/>
        <v>0</v>
      </c>
      <c r="AL42" s="292">
        <f t="shared" si="23"/>
        <v>0</v>
      </c>
      <c r="AM42" s="292">
        <f t="shared" si="24"/>
        <v>0</v>
      </c>
      <c r="AN42" s="292">
        <f t="shared" si="25"/>
        <v>0</v>
      </c>
      <c r="AO42" s="292">
        <f t="shared" si="26"/>
        <v>0</v>
      </c>
    </row>
    <row r="43" spans="1:45" ht="30" x14ac:dyDescent="0.25">
      <c r="A43" s="75"/>
      <c r="B43" s="77"/>
      <c r="C43" s="76"/>
      <c r="D43" s="78">
        <v>14411</v>
      </c>
      <c r="E43" s="79" t="s">
        <v>501</v>
      </c>
      <c r="F43" s="184">
        <f t="shared" si="49"/>
        <v>0</v>
      </c>
      <c r="G43" s="184">
        <f t="shared" si="50"/>
        <v>0</v>
      </c>
      <c r="H43" s="184">
        <f t="shared" si="51"/>
        <v>0</v>
      </c>
      <c r="I43" s="184">
        <f t="shared" si="52"/>
        <v>0</v>
      </c>
      <c r="J43" s="184">
        <f t="shared" si="53"/>
        <v>0</v>
      </c>
      <c r="K43" s="316">
        <f t="shared" si="54"/>
        <v>0</v>
      </c>
      <c r="O43" s="184"/>
      <c r="P43" s="184"/>
      <c r="Q43" s="184">
        <f t="shared" si="101"/>
        <v>0</v>
      </c>
      <c r="R43" s="184"/>
      <c r="S43" s="184"/>
      <c r="T43" s="270">
        <f t="shared" si="55"/>
        <v>0</v>
      </c>
      <c r="V43" s="287"/>
      <c r="W43" s="287"/>
      <c r="X43" s="261">
        <f t="shared" si="56"/>
        <v>0</v>
      </c>
      <c r="Y43" s="287"/>
      <c r="Z43" s="287"/>
      <c r="AA43" s="261">
        <f t="shared" si="57"/>
        <v>0</v>
      </c>
      <c r="AC43" s="292">
        <f t="shared" si="43"/>
        <v>0</v>
      </c>
      <c r="AD43" s="292">
        <f t="shared" si="44"/>
        <v>0</v>
      </c>
      <c r="AE43" s="292">
        <f t="shared" si="45"/>
        <v>0</v>
      </c>
      <c r="AF43" s="292">
        <f t="shared" si="46"/>
        <v>0</v>
      </c>
      <c r="AG43" s="292">
        <f t="shared" si="47"/>
        <v>0</v>
      </c>
      <c r="AH43" s="292">
        <f t="shared" si="48"/>
        <v>0</v>
      </c>
      <c r="AI43" s="66"/>
      <c r="AJ43" s="292">
        <f t="shared" si="21"/>
        <v>0</v>
      </c>
      <c r="AK43" s="292">
        <f t="shared" si="22"/>
        <v>0</v>
      </c>
      <c r="AL43" s="292">
        <f t="shared" si="23"/>
        <v>0</v>
      </c>
      <c r="AM43" s="292">
        <f t="shared" si="24"/>
        <v>0</v>
      </c>
      <c r="AN43" s="292">
        <f t="shared" si="25"/>
        <v>0</v>
      </c>
      <c r="AO43" s="292">
        <f t="shared" si="26"/>
        <v>0</v>
      </c>
    </row>
    <row r="44" spans="1:45" ht="30" x14ac:dyDescent="0.25">
      <c r="A44" s="75"/>
      <c r="B44" s="77"/>
      <c r="C44" s="76"/>
      <c r="D44" s="78">
        <v>14412</v>
      </c>
      <c r="E44" s="79" t="s">
        <v>502</v>
      </c>
      <c r="F44" s="184">
        <f t="shared" si="49"/>
        <v>20985744</v>
      </c>
      <c r="G44" s="184">
        <f t="shared" si="50"/>
        <v>0</v>
      </c>
      <c r="H44" s="184">
        <f t="shared" si="51"/>
        <v>20985744</v>
      </c>
      <c r="I44" s="184">
        <f t="shared" si="52"/>
        <v>15644732.109999999</v>
      </c>
      <c r="J44" s="184">
        <f t="shared" si="53"/>
        <v>15644732.109999999</v>
      </c>
      <c r="K44" s="316">
        <f t="shared" si="54"/>
        <v>5341011.8900000006</v>
      </c>
      <c r="O44" s="184">
        <v>20985744</v>
      </c>
      <c r="P44" s="184"/>
      <c r="Q44" s="184">
        <f t="shared" si="101"/>
        <v>20985744</v>
      </c>
      <c r="R44" s="184">
        <v>15644732.109999999</v>
      </c>
      <c r="S44" s="184">
        <v>15644732.109999999</v>
      </c>
      <c r="T44" s="270">
        <f t="shared" si="55"/>
        <v>5341011.8900000006</v>
      </c>
      <c r="V44" s="305"/>
      <c r="W44" s="305"/>
      <c r="X44" s="261">
        <f t="shared" si="56"/>
        <v>0</v>
      </c>
      <c r="Y44" s="305"/>
      <c r="Z44" s="305"/>
      <c r="AA44" s="261">
        <f t="shared" si="57"/>
        <v>0</v>
      </c>
      <c r="AC44" s="292">
        <f t="shared" si="43"/>
        <v>20985744</v>
      </c>
      <c r="AD44" s="292">
        <f t="shared" si="44"/>
        <v>0</v>
      </c>
      <c r="AE44" s="292">
        <f t="shared" si="45"/>
        <v>20985744</v>
      </c>
      <c r="AF44" s="292">
        <f t="shared" si="46"/>
        <v>15644732.109999999</v>
      </c>
      <c r="AG44" s="292">
        <f t="shared" si="47"/>
        <v>15644732.109999999</v>
      </c>
      <c r="AH44" s="292">
        <f t="shared" si="48"/>
        <v>5341011.8900000006</v>
      </c>
      <c r="AI44" s="66"/>
      <c r="AJ44" s="292">
        <f t="shared" si="21"/>
        <v>0</v>
      </c>
      <c r="AK44" s="292">
        <f t="shared" si="22"/>
        <v>0</v>
      </c>
      <c r="AL44" s="292">
        <f t="shared" si="23"/>
        <v>0</v>
      </c>
      <c r="AM44" s="292">
        <f t="shared" si="24"/>
        <v>0</v>
      </c>
      <c r="AN44" s="292">
        <f t="shared" si="25"/>
        <v>0</v>
      </c>
      <c r="AO44" s="292">
        <f t="shared" si="26"/>
        <v>0</v>
      </c>
    </row>
    <row r="45" spans="1:45" x14ac:dyDescent="0.25">
      <c r="A45" s="75"/>
      <c r="B45" s="179">
        <v>15000</v>
      </c>
      <c r="C45" s="180" t="s">
        <v>307</v>
      </c>
      <c r="D45" s="181"/>
      <c r="E45" s="182"/>
      <c r="F45" s="141">
        <f>SUM(F46,F48,F50,F58,F60)</f>
        <v>205367946</v>
      </c>
      <c r="G45" s="141">
        <f t="shared" ref="G45:J45" si="102">SUM(G46,G48,G50,G58,G60)</f>
        <v>0</v>
      </c>
      <c r="H45" s="141">
        <f t="shared" si="102"/>
        <v>205367946</v>
      </c>
      <c r="I45" s="141">
        <f t="shared" si="102"/>
        <v>40773692.649999999</v>
      </c>
      <c r="J45" s="141">
        <f t="shared" si="102"/>
        <v>40770427.189999998</v>
      </c>
      <c r="K45" s="271">
        <f t="shared" si="54"/>
        <v>164594253.34999999</v>
      </c>
      <c r="O45" s="141">
        <f>SUM(O48,O50,O60)</f>
        <v>200632963</v>
      </c>
      <c r="P45" s="141">
        <f t="shared" ref="P45:T45" si="103">SUM(P46,P48,P50,P58,P60)</f>
        <v>0</v>
      </c>
      <c r="Q45" s="141">
        <f t="shared" si="103"/>
        <v>200632963</v>
      </c>
      <c r="R45" s="141">
        <f t="shared" si="103"/>
        <v>39868005.120000005</v>
      </c>
      <c r="S45" s="141">
        <f t="shared" si="103"/>
        <v>39864739.660000004</v>
      </c>
      <c r="T45" s="271">
        <f t="shared" si="103"/>
        <v>160764957.88</v>
      </c>
      <c r="V45" s="285">
        <f>SUM(V46,V48,V50,V58,V60)</f>
        <v>4734983</v>
      </c>
      <c r="W45" s="285">
        <f t="shared" ref="W45:AA45" si="104">SUM(W46,W48,W50,W58,W60)</f>
        <v>0</v>
      </c>
      <c r="X45" s="285">
        <f t="shared" si="104"/>
        <v>4734983</v>
      </c>
      <c r="Y45" s="285">
        <f t="shared" si="104"/>
        <v>905687.53</v>
      </c>
      <c r="Z45" s="285">
        <f t="shared" si="104"/>
        <v>905687.53</v>
      </c>
      <c r="AA45" s="285">
        <f t="shared" si="104"/>
        <v>3829295.4699999997</v>
      </c>
      <c r="AC45" s="292">
        <f t="shared" si="43"/>
        <v>205367946</v>
      </c>
      <c r="AD45" s="292">
        <f t="shared" si="44"/>
        <v>0</v>
      </c>
      <c r="AE45" s="292">
        <f t="shared" si="45"/>
        <v>205367946</v>
      </c>
      <c r="AF45" s="292">
        <f t="shared" si="46"/>
        <v>40773692.650000006</v>
      </c>
      <c r="AG45" s="292">
        <f t="shared" si="47"/>
        <v>40770427.190000005</v>
      </c>
      <c r="AH45" s="292">
        <f t="shared" si="48"/>
        <v>164594253.34999999</v>
      </c>
      <c r="AI45" s="66"/>
      <c r="AJ45" s="292">
        <f t="shared" si="21"/>
        <v>0</v>
      </c>
      <c r="AK45" s="292">
        <f t="shared" si="22"/>
        <v>0</v>
      </c>
      <c r="AL45" s="292">
        <f t="shared" si="23"/>
        <v>0</v>
      </c>
      <c r="AM45" s="292">
        <f t="shared" si="24"/>
        <v>0</v>
      </c>
      <c r="AN45" s="292">
        <f t="shared" si="25"/>
        <v>0</v>
      </c>
      <c r="AO45" s="292">
        <f t="shared" si="26"/>
        <v>0</v>
      </c>
    </row>
    <row r="46" spans="1:45" x14ac:dyDescent="0.25">
      <c r="A46" s="75"/>
      <c r="B46" s="76"/>
      <c r="C46" s="105">
        <v>15200</v>
      </c>
      <c r="D46" s="177" t="s">
        <v>308</v>
      </c>
      <c r="E46" s="178"/>
      <c r="F46" s="142">
        <f>SUM(F47)</f>
        <v>0</v>
      </c>
      <c r="G46" s="142">
        <f t="shared" ref="G46:J46" si="105">SUM(G47)</f>
        <v>0</v>
      </c>
      <c r="H46" s="142">
        <f t="shared" si="105"/>
        <v>0</v>
      </c>
      <c r="I46" s="142">
        <f t="shared" si="105"/>
        <v>0</v>
      </c>
      <c r="J46" s="142">
        <f t="shared" si="105"/>
        <v>0</v>
      </c>
      <c r="K46" s="272">
        <f t="shared" si="54"/>
        <v>0</v>
      </c>
      <c r="O46" s="142"/>
      <c r="P46" s="142">
        <f t="shared" ref="P46:T46" si="106">SUM(P47)</f>
        <v>0</v>
      </c>
      <c r="Q46" s="142">
        <f t="shared" si="106"/>
        <v>0</v>
      </c>
      <c r="R46" s="142">
        <f t="shared" si="106"/>
        <v>0</v>
      </c>
      <c r="S46" s="142">
        <f t="shared" si="106"/>
        <v>0</v>
      </c>
      <c r="T46" s="272">
        <f t="shared" si="106"/>
        <v>0</v>
      </c>
      <c r="V46" s="286">
        <f t="shared" ref="V46:AA46" si="107">SUM(V47)</f>
        <v>0</v>
      </c>
      <c r="W46" s="286">
        <f t="shared" si="107"/>
        <v>0</v>
      </c>
      <c r="X46" s="286">
        <f t="shared" si="107"/>
        <v>0</v>
      </c>
      <c r="Y46" s="286">
        <f t="shared" si="107"/>
        <v>0</v>
      </c>
      <c r="Z46" s="286">
        <f t="shared" si="107"/>
        <v>0</v>
      </c>
      <c r="AA46" s="286">
        <f t="shared" si="107"/>
        <v>0</v>
      </c>
      <c r="AC46" s="292">
        <f t="shared" si="43"/>
        <v>0</v>
      </c>
      <c r="AD46" s="292">
        <f t="shared" si="44"/>
        <v>0</v>
      </c>
      <c r="AE46" s="292">
        <f t="shared" si="45"/>
        <v>0</v>
      </c>
      <c r="AF46" s="292">
        <f t="shared" si="46"/>
        <v>0</v>
      </c>
      <c r="AG46" s="292">
        <f t="shared" si="47"/>
        <v>0</v>
      </c>
      <c r="AH46" s="292">
        <f t="shared" si="48"/>
        <v>0</v>
      </c>
      <c r="AI46" s="66"/>
      <c r="AJ46" s="292">
        <f t="shared" si="21"/>
        <v>0</v>
      </c>
      <c r="AK46" s="292">
        <f t="shared" si="22"/>
        <v>0</v>
      </c>
      <c r="AL46" s="292">
        <f t="shared" si="23"/>
        <v>0</v>
      </c>
      <c r="AM46" s="292">
        <f t="shared" si="24"/>
        <v>0</v>
      </c>
      <c r="AN46" s="292">
        <f t="shared" si="25"/>
        <v>0</v>
      </c>
      <c r="AO46" s="292">
        <f t="shared" si="26"/>
        <v>0</v>
      </c>
    </row>
    <row r="47" spans="1:45" x14ac:dyDescent="0.25">
      <c r="A47" s="75"/>
      <c r="B47" s="77"/>
      <c r="C47" s="76"/>
      <c r="D47" s="78">
        <v>15201</v>
      </c>
      <c r="E47" s="79" t="s">
        <v>308</v>
      </c>
      <c r="F47" s="184">
        <f t="shared" si="49"/>
        <v>0</v>
      </c>
      <c r="G47" s="184">
        <f t="shared" si="50"/>
        <v>0</v>
      </c>
      <c r="H47" s="184">
        <f t="shared" si="51"/>
        <v>0</v>
      </c>
      <c r="I47" s="184">
        <f t="shared" si="52"/>
        <v>0</v>
      </c>
      <c r="J47" s="184">
        <f t="shared" si="53"/>
        <v>0</v>
      </c>
      <c r="K47" s="316">
        <f t="shared" si="54"/>
        <v>0</v>
      </c>
      <c r="O47" s="184"/>
      <c r="P47" s="184"/>
      <c r="Q47" s="184">
        <f>O47+P47</f>
        <v>0</v>
      </c>
      <c r="R47" s="184"/>
      <c r="S47" s="184"/>
      <c r="T47" s="270">
        <f t="shared" si="55"/>
        <v>0</v>
      </c>
      <c r="V47" s="287"/>
      <c r="W47" s="287"/>
      <c r="X47" s="261">
        <f t="shared" si="56"/>
        <v>0</v>
      </c>
      <c r="Y47" s="287"/>
      <c r="Z47" s="287"/>
      <c r="AA47" s="261">
        <f t="shared" si="57"/>
        <v>0</v>
      </c>
      <c r="AC47" s="292">
        <f t="shared" si="43"/>
        <v>0</v>
      </c>
      <c r="AD47" s="292">
        <f t="shared" si="44"/>
        <v>0</v>
      </c>
      <c r="AE47" s="292">
        <f t="shared" si="45"/>
        <v>0</v>
      </c>
      <c r="AF47" s="292">
        <f t="shared" si="46"/>
        <v>0</v>
      </c>
      <c r="AG47" s="292">
        <f t="shared" si="47"/>
        <v>0</v>
      </c>
      <c r="AH47" s="292">
        <f t="shared" si="48"/>
        <v>0</v>
      </c>
      <c r="AI47" s="66"/>
      <c r="AJ47" s="292">
        <f t="shared" si="21"/>
        <v>0</v>
      </c>
      <c r="AK47" s="292">
        <f t="shared" si="22"/>
        <v>0</v>
      </c>
      <c r="AL47" s="292">
        <f t="shared" si="23"/>
        <v>0</v>
      </c>
      <c r="AM47" s="292">
        <f t="shared" si="24"/>
        <v>0</v>
      </c>
      <c r="AN47" s="292">
        <f t="shared" si="25"/>
        <v>0</v>
      </c>
      <c r="AO47" s="292">
        <f t="shared" si="26"/>
        <v>0</v>
      </c>
    </row>
    <row r="48" spans="1:45" x14ac:dyDescent="0.25">
      <c r="A48" s="75"/>
      <c r="B48" s="76"/>
      <c r="C48" s="105">
        <v>15300</v>
      </c>
      <c r="D48" s="177" t="s">
        <v>309</v>
      </c>
      <c r="E48" s="178"/>
      <c r="F48" s="142">
        <f>SUM(F49)</f>
        <v>700000</v>
      </c>
      <c r="G48" s="142">
        <f t="shared" ref="G48:J48" si="108">SUM(G49)</f>
        <v>0</v>
      </c>
      <c r="H48" s="142">
        <f t="shared" si="108"/>
        <v>700000</v>
      </c>
      <c r="I48" s="142">
        <f t="shared" si="108"/>
        <v>146922.07999999999</v>
      </c>
      <c r="J48" s="142">
        <f t="shared" si="108"/>
        <v>146922.07999999999</v>
      </c>
      <c r="K48" s="272">
        <f t="shared" si="54"/>
        <v>553077.92000000004</v>
      </c>
      <c r="O48" s="142">
        <f t="shared" ref="O48" si="109">SUM(O49)</f>
        <v>700000</v>
      </c>
      <c r="P48" s="142">
        <f t="shared" ref="P48:T48" si="110">SUM(P49)</f>
        <v>0</v>
      </c>
      <c r="Q48" s="142">
        <f t="shared" si="110"/>
        <v>700000</v>
      </c>
      <c r="R48" s="142">
        <f t="shared" si="110"/>
        <v>146922.07999999999</v>
      </c>
      <c r="S48" s="142">
        <f t="shared" si="110"/>
        <v>146922.07999999999</v>
      </c>
      <c r="T48" s="272">
        <f t="shared" si="110"/>
        <v>553077.92000000004</v>
      </c>
      <c r="V48" s="286"/>
      <c r="W48" s="286"/>
      <c r="X48" s="286">
        <f t="shared" ref="X48:AA48" si="111">SUM(X49)</f>
        <v>0</v>
      </c>
      <c r="Y48" s="286"/>
      <c r="Z48" s="286"/>
      <c r="AA48" s="286">
        <f t="shared" si="111"/>
        <v>0</v>
      </c>
      <c r="AC48" s="292">
        <f t="shared" si="43"/>
        <v>700000</v>
      </c>
      <c r="AD48" s="292">
        <f t="shared" si="44"/>
        <v>0</v>
      </c>
      <c r="AE48" s="292">
        <f t="shared" si="45"/>
        <v>700000</v>
      </c>
      <c r="AF48" s="292">
        <f t="shared" si="46"/>
        <v>146922.07999999999</v>
      </c>
      <c r="AG48" s="292">
        <f t="shared" si="47"/>
        <v>146922.07999999999</v>
      </c>
      <c r="AH48" s="292">
        <f t="shared" si="48"/>
        <v>553077.92000000004</v>
      </c>
      <c r="AI48" s="66"/>
      <c r="AJ48" s="292">
        <f t="shared" si="21"/>
        <v>0</v>
      </c>
      <c r="AK48" s="292">
        <f t="shared" si="22"/>
        <v>0</v>
      </c>
      <c r="AL48" s="292">
        <f t="shared" si="23"/>
        <v>0</v>
      </c>
      <c r="AM48" s="292">
        <f t="shared" si="24"/>
        <v>0</v>
      </c>
      <c r="AN48" s="292">
        <f t="shared" si="25"/>
        <v>0</v>
      </c>
      <c r="AO48" s="292">
        <f t="shared" si="26"/>
        <v>0</v>
      </c>
    </row>
    <row r="49" spans="1:41" ht="30" x14ac:dyDescent="0.25">
      <c r="A49" s="75"/>
      <c r="B49" s="77"/>
      <c r="C49" s="76"/>
      <c r="D49" s="78">
        <v>15302</v>
      </c>
      <c r="E49" s="79" t="s">
        <v>503</v>
      </c>
      <c r="F49" s="184">
        <f t="shared" si="49"/>
        <v>700000</v>
      </c>
      <c r="G49" s="184">
        <f t="shared" si="50"/>
        <v>0</v>
      </c>
      <c r="H49" s="184">
        <f t="shared" si="51"/>
        <v>700000</v>
      </c>
      <c r="I49" s="184">
        <f t="shared" si="52"/>
        <v>146922.07999999999</v>
      </c>
      <c r="J49" s="184">
        <f t="shared" si="53"/>
        <v>146922.07999999999</v>
      </c>
      <c r="K49" s="316">
        <f t="shared" si="54"/>
        <v>553077.92000000004</v>
      </c>
      <c r="O49" s="184">
        <v>700000</v>
      </c>
      <c r="P49" s="184"/>
      <c r="Q49" s="184">
        <f>O49+P49</f>
        <v>700000</v>
      </c>
      <c r="R49" s="184">
        <v>146922.07999999999</v>
      </c>
      <c r="S49" s="184">
        <v>146922.07999999999</v>
      </c>
      <c r="T49" s="270">
        <f t="shared" si="55"/>
        <v>553077.92000000004</v>
      </c>
      <c r="V49" s="287"/>
      <c r="W49" s="287"/>
      <c r="X49" s="261">
        <f t="shared" si="56"/>
        <v>0</v>
      </c>
      <c r="Y49" s="287"/>
      <c r="Z49" s="287"/>
      <c r="AA49" s="261">
        <f t="shared" si="57"/>
        <v>0</v>
      </c>
      <c r="AC49" s="292">
        <f t="shared" si="43"/>
        <v>700000</v>
      </c>
      <c r="AD49" s="292">
        <f t="shared" si="44"/>
        <v>0</v>
      </c>
      <c r="AE49" s="292">
        <f t="shared" si="45"/>
        <v>700000</v>
      </c>
      <c r="AF49" s="292">
        <f t="shared" si="46"/>
        <v>146922.07999999999</v>
      </c>
      <c r="AG49" s="292">
        <f t="shared" si="47"/>
        <v>146922.07999999999</v>
      </c>
      <c r="AH49" s="292">
        <f t="shared" si="48"/>
        <v>553077.92000000004</v>
      </c>
      <c r="AI49" s="66"/>
      <c r="AJ49" s="292">
        <f t="shared" si="21"/>
        <v>0</v>
      </c>
      <c r="AK49" s="292">
        <f t="shared" si="22"/>
        <v>0</v>
      </c>
      <c r="AL49" s="292">
        <f t="shared" si="23"/>
        <v>0</v>
      </c>
      <c r="AM49" s="292">
        <f t="shared" si="24"/>
        <v>0</v>
      </c>
      <c r="AN49" s="292">
        <f t="shared" si="25"/>
        <v>0</v>
      </c>
      <c r="AO49" s="292">
        <f t="shared" si="26"/>
        <v>0</v>
      </c>
    </row>
    <row r="50" spans="1:41" x14ac:dyDescent="0.25">
      <c r="A50" s="75"/>
      <c r="B50" s="76"/>
      <c r="C50" s="105">
        <v>15400</v>
      </c>
      <c r="D50" s="177" t="s">
        <v>310</v>
      </c>
      <c r="E50" s="178"/>
      <c r="F50" s="142">
        <f>SUM(F51:F57)</f>
        <v>198303726</v>
      </c>
      <c r="G50" s="142">
        <f t="shared" ref="G50:J50" si="112">SUM(G51:G57)</f>
        <v>0</v>
      </c>
      <c r="H50" s="142">
        <f t="shared" si="112"/>
        <v>198303726</v>
      </c>
      <c r="I50" s="142">
        <f t="shared" si="112"/>
        <v>39968151.549999997</v>
      </c>
      <c r="J50" s="142">
        <f t="shared" si="112"/>
        <v>39968151.549999997</v>
      </c>
      <c r="K50" s="272">
        <f t="shared" si="54"/>
        <v>158335574.44999999</v>
      </c>
      <c r="O50" s="142">
        <f t="shared" ref="O50" si="113">SUM(O51:O57)</f>
        <v>193568743</v>
      </c>
      <c r="P50" s="142">
        <f t="shared" ref="P50:T50" si="114">SUM(P51:P57)</f>
        <v>0</v>
      </c>
      <c r="Q50" s="142">
        <f t="shared" si="114"/>
        <v>193568743</v>
      </c>
      <c r="R50" s="142">
        <f t="shared" si="114"/>
        <v>39062464.020000003</v>
      </c>
      <c r="S50" s="142">
        <f t="shared" si="114"/>
        <v>39062464.020000003</v>
      </c>
      <c r="T50" s="272">
        <f t="shared" si="114"/>
        <v>154506278.98000002</v>
      </c>
      <c r="V50" s="286">
        <f>SUM(V51:V57)</f>
        <v>4734983</v>
      </c>
      <c r="W50" s="286">
        <f t="shared" ref="W50:AA50" si="115">SUM(W51:W57)</f>
        <v>0</v>
      </c>
      <c r="X50" s="286">
        <f t="shared" si="115"/>
        <v>4734983</v>
      </c>
      <c r="Y50" s="286">
        <f t="shared" si="115"/>
        <v>905687.53</v>
      </c>
      <c r="Z50" s="286">
        <f t="shared" si="115"/>
        <v>905687.53</v>
      </c>
      <c r="AA50" s="286">
        <f t="shared" si="115"/>
        <v>3829295.4699999997</v>
      </c>
      <c r="AC50" s="292">
        <f t="shared" si="43"/>
        <v>198303726</v>
      </c>
      <c r="AD50" s="292">
        <f t="shared" si="44"/>
        <v>0</v>
      </c>
      <c r="AE50" s="292">
        <f t="shared" si="45"/>
        <v>198303726</v>
      </c>
      <c r="AF50" s="292">
        <f t="shared" si="46"/>
        <v>39968151.550000004</v>
      </c>
      <c r="AG50" s="292">
        <f t="shared" si="47"/>
        <v>39968151.550000004</v>
      </c>
      <c r="AH50" s="292">
        <f t="shared" si="48"/>
        <v>158335574.45000002</v>
      </c>
      <c r="AI50" s="66"/>
      <c r="AJ50" s="292">
        <f t="shared" si="21"/>
        <v>0</v>
      </c>
      <c r="AK50" s="292">
        <f t="shared" si="22"/>
        <v>0</v>
      </c>
      <c r="AL50" s="292">
        <f t="shared" si="23"/>
        <v>0</v>
      </c>
      <c r="AM50" s="292">
        <f t="shared" si="24"/>
        <v>0</v>
      </c>
      <c r="AN50" s="292">
        <f t="shared" si="25"/>
        <v>0</v>
      </c>
      <c r="AO50" s="292">
        <f t="shared" si="26"/>
        <v>0</v>
      </c>
    </row>
    <row r="51" spans="1:41" x14ac:dyDescent="0.25">
      <c r="A51" s="75"/>
      <c r="B51" s="77"/>
      <c r="C51" s="76"/>
      <c r="D51" s="78">
        <v>15401</v>
      </c>
      <c r="E51" s="79" t="s">
        <v>504</v>
      </c>
      <c r="F51" s="184">
        <f t="shared" si="49"/>
        <v>41540682</v>
      </c>
      <c r="G51" s="184">
        <f t="shared" si="50"/>
        <v>0</v>
      </c>
      <c r="H51" s="184">
        <f t="shared" si="51"/>
        <v>41540682</v>
      </c>
      <c r="I51" s="184">
        <f t="shared" si="52"/>
        <v>9467014.8699999992</v>
      </c>
      <c r="J51" s="184">
        <f t="shared" si="53"/>
        <v>9467014.8699999992</v>
      </c>
      <c r="K51" s="316">
        <f t="shared" si="54"/>
        <v>32073667.130000003</v>
      </c>
      <c r="O51" s="184">
        <v>40578553</v>
      </c>
      <c r="P51" s="184"/>
      <c r="Q51" s="184">
        <f t="shared" ref="Q51:Q57" si="116">O51+P51</f>
        <v>40578553</v>
      </c>
      <c r="R51" s="184">
        <v>9252478.7699999996</v>
      </c>
      <c r="S51" s="184">
        <v>9252478.7699999996</v>
      </c>
      <c r="T51" s="270">
        <f t="shared" si="55"/>
        <v>31326074.23</v>
      </c>
      <c r="V51" s="287">
        <v>962129</v>
      </c>
      <c r="W51" s="287"/>
      <c r="X51" s="261">
        <f t="shared" si="56"/>
        <v>962129</v>
      </c>
      <c r="Y51" s="287">
        <v>214536.1</v>
      </c>
      <c r="Z51" s="287">
        <v>214536.1</v>
      </c>
      <c r="AA51" s="261">
        <f t="shared" si="57"/>
        <v>747592.9</v>
      </c>
      <c r="AC51" s="292">
        <f t="shared" si="43"/>
        <v>41540682</v>
      </c>
      <c r="AD51" s="292">
        <f t="shared" si="44"/>
        <v>0</v>
      </c>
      <c r="AE51" s="292">
        <f t="shared" si="45"/>
        <v>41540682</v>
      </c>
      <c r="AF51" s="292">
        <f t="shared" si="46"/>
        <v>9467014.8699999992</v>
      </c>
      <c r="AG51" s="292">
        <f t="shared" si="47"/>
        <v>9467014.8699999992</v>
      </c>
      <c r="AH51" s="292">
        <f t="shared" si="48"/>
        <v>32073667.129999999</v>
      </c>
      <c r="AI51" s="66"/>
      <c r="AJ51" s="292">
        <f t="shared" si="21"/>
        <v>0</v>
      </c>
      <c r="AK51" s="292">
        <f t="shared" si="22"/>
        <v>0</v>
      </c>
      <c r="AL51" s="292">
        <f t="shared" si="23"/>
        <v>0</v>
      </c>
      <c r="AM51" s="292">
        <f t="shared" si="24"/>
        <v>0</v>
      </c>
      <c r="AN51" s="292">
        <f t="shared" si="25"/>
        <v>0</v>
      </c>
      <c r="AO51" s="292">
        <f t="shared" si="26"/>
        <v>0</v>
      </c>
    </row>
    <row r="52" spans="1:41" x14ac:dyDescent="0.25">
      <c r="A52" s="75"/>
      <c r="B52" s="77"/>
      <c r="C52" s="76"/>
      <c r="D52" s="78">
        <v>15402</v>
      </c>
      <c r="E52" s="79" t="s">
        <v>505</v>
      </c>
      <c r="F52" s="184">
        <f t="shared" si="49"/>
        <v>22948373</v>
      </c>
      <c r="G52" s="184">
        <f t="shared" si="50"/>
        <v>0</v>
      </c>
      <c r="H52" s="184">
        <f t="shared" si="51"/>
        <v>22948373</v>
      </c>
      <c r="I52" s="184">
        <f t="shared" si="52"/>
        <v>5188721.6399999997</v>
      </c>
      <c r="J52" s="184">
        <f t="shared" si="53"/>
        <v>5188721.6399999997</v>
      </c>
      <c r="K52" s="316">
        <f t="shared" si="54"/>
        <v>17759651.359999999</v>
      </c>
      <c r="O52" s="184">
        <v>22437803</v>
      </c>
      <c r="P52" s="184"/>
      <c r="Q52" s="184">
        <f t="shared" si="116"/>
        <v>22437803</v>
      </c>
      <c r="R52" s="184">
        <v>5075124.21</v>
      </c>
      <c r="S52" s="184">
        <v>5075124.21</v>
      </c>
      <c r="T52" s="270">
        <f t="shared" si="55"/>
        <v>17362678.789999999</v>
      </c>
      <c r="V52" s="287">
        <v>510570</v>
      </c>
      <c r="W52" s="287"/>
      <c r="X52" s="261">
        <f t="shared" si="56"/>
        <v>510570</v>
      </c>
      <c r="Y52" s="287">
        <v>113597.43</v>
      </c>
      <c r="Z52" s="287">
        <v>113597.43</v>
      </c>
      <c r="AA52" s="261">
        <f t="shared" si="57"/>
        <v>396972.57</v>
      </c>
      <c r="AC52" s="292">
        <f t="shared" si="43"/>
        <v>22948373</v>
      </c>
      <c r="AD52" s="292">
        <f t="shared" si="44"/>
        <v>0</v>
      </c>
      <c r="AE52" s="292">
        <f t="shared" si="45"/>
        <v>22948373</v>
      </c>
      <c r="AF52" s="292">
        <f t="shared" si="46"/>
        <v>5188721.6399999997</v>
      </c>
      <c r="AG52" s="292">
        <f t="shared" si="47"/>
        <v>5188721.6399999997</v>
      </c>
      <c r="AH52" s="292">
        <f t="shared" si="48"/>
        <v>17759651.359999999</v>
      </c>
      <c r="AI52" s="66"/>
      <c r="AJ52" s="292">
        <f t="shared" si="21"/>
        <v>0</v>
      </c>
      <c r="AK52" s="292">
        <f t="shared" si="22"/>
        <v>0</v>
      </c>
      <c r="AL52" s="292">
        <f t="shared" si="23"/>
        <v>0</v>
      </c>
      <c r="AM52" s="292">
        <f t="shared" si="24"/>
        <v>0</v>
      </c>
      <c r="AN52" s="292">
        <f t="shared" si="25"/>
        <v>0</v>
      </c>
      <c r="AO52" s="292">
        <f t="shared" si="26"/>
        <v>0</v>
      </c>
    </row>
    <row r="53" spans="1:41" x14ac:dyDescent="0.25">
      <c r="A53" s="75"/>
      <c r="B53" s="77"/>
      <c r="C53" s="76"/>
      <c r="D53" s="78">
        <v>15403</v>
      </c>
      <c r="E53" s="79" t="s">
        <v>543</v>
      </c>
      <c r="F53" s="184">
        <f t="shared" si="49"/>
        <v>85940917</v>
      </c>
      <c r="G53" s="184">
        <f t="shared" si="50"/>
        <v>0</v>
      </c>
      <c r="H53" s="184">
        <f t="shared" si="51"/>
        <v>85940917</v>
      </c>
      <c r="I53" s="184">
        <f t="shared" si="52"/>
        <v>19851059.289999999</v>
      </c>
      <c r="J53" s="184">
        <f t="shared" si="53"/>
        <v>19851059.289999999</v>
      </c>
      <c r="K53" s="316">
        <f t="shared" si="54"/>
        <v>66089857.710000001</v>
      </c>
      <c r="O53" s="184">
        <v>83914570</v>
      </c>
      <c r="P53" s="184"/>
      <c r="Q53" s="184">
        <f t="shared" si="116"/>
        <v>83914570</v>
      </c>
      <c r="R53" s="184">
        <v>19406951.07</v>
      </c>
      <c r="S53" s="184">
        <v>19406951.07</v>
      </c>
      <c r="T53" s="270">
        <f t="shared" si="55"/>
        <v>64507618.93</v>
      </c>
      <c r="V53" s="287">
        <v>2026347</v>
      </c>
      <c r="W53" s="287"/>
      <c r="X53" s="261">
        <f t="shared" si="56"/>
        <v>2026347</v>
      </c>
      <c r="Y53" s="287">
        <v>444108.22</v>
      </c>
      <c r="Z53" s="287">
        <v>444108.22</v>
      </c>
      <c r="AA53" s="261">
        <f t="shared" si="57"/>
        <v>1582238.78</v>
      </c>
      <c r="AC53" s="292">
        <f t="shared" si="43"/>
        <v>85940917</v>
      </c>
      <c r="AD53" s="292">
        <f t="shared" si="44"/>
        <v>0</v>
      </c>
      <c r="AE53" s="292">
        <f t="shared" si="45"/>
        <v>85940917</v>
      </c>
      <c r="AF53" s="292">
        <f t="shared" si="46"/>
        <v>19851059.289999999</v>
      </c>
      <c r="AG53" s="292">
        <f t="shared" si="47"/>
        <v>19851059.289999999</v>
      </c>
      <c r="AH53" s="292">
        <f t="shared" si="48"/>
        <v>66089857.710000001</v>
      </c>
      <c r="AI53" s="66"/>
      <c r="AJ53" s="292">
        <f t="shared" si="21"/>
        <v>0</v>
      </c>
      <c r="AK53" s="292">
        <f t="shared" si="22"/>
        <v>0</v>
      </c>
      <c r="AL53" s="292">
        <f t="shared" si="23"/>
        <v>0</v>
      </c>
      <c r="AM53" s="292">
        <f t="shared" si="24"/>
        <v>0</v>
      </c>
      <c r="AN53" s="292">
        <f t="shared" si="25"/>
        <v>0</v>
      </c>
      <c r="AO53" s="292">
        <f t="shared" si="26"/>
        <v>0</v>
      </c>
    </row>
    <row r="54" spans="1:41" x14ac:dyDescent="0.25">
      <c r="A54" s="75"/>
      <c r="B54" s="77"/>
      <c r="C54" s="76"/>
      <c r="D54" s="78">
        <v>15404</v>
      </c>
      <c r="E54" s="79" t="s">
        <v>506</v>
      </c>
      <c r="F54" s="184">
        <f t="shared" si="49"/>
        <v>19935649</v>
      </c>
      <c r="G54" s="184">
        <f t="shared" si="50"/>
        <v>0</v>
      </c>
      <c r="H54" s="184">
        <f t="shared" si="51"/>
        <v>19935649</v>
      </c>
      <c r="I54" s="184">
        <f t="shared" si="52"/>
        <v>14167.38</v>
      </c>
      <c r="J54" s="184">
        <f t="shared" si="53"/>
        <v>14167.38</v>
      </c>
      <c r="K54" s="316">
        <f t="shared" si="54"/>
        <v>19921481.620000001</v>
      </c>
      <c r="O54" s="184">
        <v>19455384</v>
      </c>
      <c r="P54" s="184"/>
      <c r="Q54" s="184">
        <f t="shared" si="116"/>
        <v>19455384</v>
      </c>
      <c r="R54" s="184">
        <v>14167.38</v>
      </c>
      <c r="S54" s="184">
        <v>14167.38</v>
      </c>
      <c r="T54" s="270">
        <f t="shared" si="55"/>
        <v>19441216.620000001</v>
      </c>
      <c r="V54" s="287">
        <v>480265</v>
      </c>
      <c r="W54" s="287"/>
      <c r="X54" s="261">
        <f t="shared" si="56"/>
        <v>480265</v>
      </c>
      <c r="Y54" s="287">
        <v>0</v>
      </c>
      <c r="Z54" s="287">
        <v>0</v>
      </c>
      <c r="AA54" s="261">
        <f t="shared" si="57"/>
        <v>480265</v>
      </c>
      <c r="AC54" s="292">
        <f t="shared" si="43"/>
        <v>19935649</v>
      </c>
      <c r="AD54" s="292">
        <f t="shared" si="44"/>
        <v>0</v>
      </c>
      <c r="AE54" s="292">
        <f t="shared" si="45"/>
        <v>19935649</v>
      </c>
      <c r="AF54" s="292">
        <f t="shared" si="46"/>
        <v>14167.38</v>
      </c>
      <c r="AG54" s="292">
        <f t="shared" si="47"/>
        <v>14167.38</v>
      </c>
      <c r="AH54" s="292">
        <f t="shared" si="48"/>
        <v>19921481.620000001</v>
      </c>
      <c r="AI54" s="66"/>
      <c r="AJ54" s="292">
        <f t="shared" si="21"/>
        <v>0</v>
      </c>
      <c r="AK54" s="292">
        <f t="shared" si="22"/>
        <v>0</v>
      </c>
      <c r="AL54" s="292">
        <f t="shared" si="23"/>
        <v>0</v>
      </c>
      <c r="AM54" s="292">
        <f t="shared" si="24"/>
        <v>0</v>
      </c>
      <c r="AN54" s="292">
        <f t="shared" si="25"/>
        <v>0</v>
      </c>
      <c r="AO54" s="292">
        <f t="shared" si="26"/>
        <v>0</v>
      </c>
    </row>
    <row r="55" spans="1:41" x14ac:dyDescent="0.25">
      <c r="A55" s="75"/>
      <c r="B55" s="77"/>
      <c r="C55" s="76"/>
      <c r="D55" s="78">
        <v>15405</v>
      </c>
      <c r="E55" s="79" t="s">
        <v>507</v>
      </c>
      <c r="F55" s="184">
        <f t="shared" si="49"/>
        <v>6226016</v>
      </c>
      <c r="G55" s="184">
        <f t="shared" si="50"/>
        <v>0</v>
      </c>
      <c r="H55" s="184">
        <f t="shared" si="51"/>
        <v>6226016</v>
      </c>
      <c r="I55" s="184">
        <f t="shared" si="52"/>
        <v>1602939.01</v>
      </c>
      <c r="J55" s="184">
        <f t="shared" si="53"/>
        <v>1602939.01</v>
      </c>
      <c r="K55" s="316">
        <f t="shared" si="54"/>
        <v>4623076.99</v>
      </c>
      <c r="O55" s="184">
        <v>6079216</v>
      </c>
      <c r="P55" s="184"/>
      <c r="Q55" s="184">
        <f t="shared" si="116"/>
        <v>6079216</v>
      </c>
      <c r="R55" s="184">
        <v>1565220.29</v>
      </c>
      <c r="S55" s="184">
        <v>1565220.29</v>
      </c>
      <c r="T55" s="270">
        <f t="shared" si="55"/>
        <v>4513995.71</v>
      </c>
      <c r="V55" s="287">
        <v>146800</v>
      </c>
      <c r="W55" s="287"/>
      <c r="X55" s="261">
        <f t="shared" si="56"/>
        <v>146800</v>
      </c>
      <c r="Y55" s="287">
        <v>37718.720000000001</v>
      </c>
      <c r="Z55" s="287">
        <v>37718.720000000001</v>
      </c>
      <c r="AA55" s="261">
        <f t="shared" si="57"/>
        <v>109081.28</v>
      </c>
      <c r="AC55" s="292">
        <f t="shared" si="43"/>
        <v>6226016</v>
      </c>
      <c r="AD55" s="292">
        <f t="shared" si="44"/>
        <v>0</v>
      </c>
      <c r="AE55" s="292">
        <f t="shared" si="45"/>
        <v>6226016</v>
      </c>
      <c r="AF55" s="292">
        <f t="shared" si="46"/>
        <v>1602939.01</v>
      </c>
      <c r="AG55" s="292">
        <f t="shared" si="47"/>
        <v>1602939.01</v>
      </c>
      <c r="AH55" s="292">
        <f t="shared" si="48"/>
        <v>4623076.99</v>
      </c>
      <c r="AI55" s="66"/>
      <c r="AJ55" s="292">
        <f t="shared" si="21"/>
        <v>0</v>
      </c>
      <c r="AK55" s="292">
        <f t="shared" si="22"/>
        <v>0</v>
      </c>
      <c r="AL55" s="292">
        <f t="shared" si="23"/>
        <v>0</v>
      </c>
      <c r="AM55" s="292">
        <f t="shared" si="24"/>
        <v>0</v>
      </c>
      <c r="AN55" s="292">
        <f t="shared" si="25"/>
        <v>0</v>
      </c>
      <c r="AO55" s="292">
        <f t="shared" si="26"/>
        <v>0</v>
      </c>
    </row>
    <row r="56" spans="1:41" x14ac:dyDescent="0.25">
      <c r="A56" s="75"/>
      <c r="B56" s="77"/>
      <c r="C56" s="76"/>
      <c r="D56" s="78">
        <v>15406</v>
      </c>
      <c r="E56" s="79" t="s">
        <v>508</v>
      </c>
      <c r="F56" s="184">
        <f t="shared" si="49"/>
        <v>16152846</v>
      </c>
      <c r="G56" s="184">
        <f t="shared" si="50"/>
        <v>0</v>
      </c>
      <c r="H56" s="184">
        <f t="shared" si="51"/>
        <v>16152846</v>
      </c>
      <c r="I56" s="184">
        <f t="shared" si="52"/>
        <v>3745732.41</v>
      </c>
      <c r="J56" s="184">
        <f t="shared" si="53"/>
        <v>3745732.41</v>
      </c>
      <c r="K56" s="316">
        <f t="shared" si="54"/>
        <v>12407113.59</v>
      </c>
      <c r="O56" s="184">
        <v>15760928</v>
      </c>
      <c r="P56" s="184"/>
      <c r="Q56" s="184">
        <f t="shared" si="116"/>
        <v>15760928</v>
      </c>
      <c r="R56" s="184">
        <v>3657678.85</v>
      </c>
      <c r="S56" s="184">
        <v>3657678.85</v>
      </c>
      <c r="T56" s="270">
        <f t="shared" si="55"/>
        <v>12103249.15</v>
      </c>
      <c r="V56" s="287">
        <v>391918</v>
      </c>
      <c r="W56" s="287"/>
      <c r="X56" s="261">
        <f t="shared" si="56"/>
        <v>391918</v>
      </c>
      <c r="Y56" s="287">
        <v>88053.56</v>
      </c>
      <c r="Z56" s="287">
        <v>88053.56</v>
      </c>
      <c r="AA56" s="261">
        <f t="shared" si="57"/>
        <v>303864.44</v>
      </c>
      <c r="AC56" s="292">
        <f t="shared" si="43"/>
        <v>16152846</v>
      </c>
      <c r="AD56" s="292">
        <f t="shared" si="44"/>
        <v>0</v>
      </c>
      <c r="AE56" s="292">
        <f t="shared" si="45"/>
        <v>16152846</v>
      </c>
      <c r="AF56" s="292">
        <f t="shared" si="46"/>
        <v>3745732.41</v>
      </c>
      <c r="AG56" s="292">
        <f t="shared" si="47"/>
        <v>3745732.41</v>
      </c>
      <c r="AH56" s="292">
        <f t="shared" si="48"/>
        <v>12407113.59</v>
      </c>
      <c r="AI56" s="66"/>
      <c r="AJ56" s="292">
        <f t="shared" si="21"/>
        <v>0</v>
      </c>
      <c r="AK56" s="292">
        <f t="shared" si="22"/>
        <v>0</v>
      </c>
      <c r="AL56" s="292">
        <f t="shared" si="23"/>
        <v>0</v>
      </c>
      <c r="AM56" s="292">
        <f t="shared" si="24"/>
        <v>0</v>
      </c>
      <c r="AN56" s="292">
        <f t="shared" si="25"/>
        <v>0</v>
      </c>
      <c r="AO56" s="292">
        <f t="shared" si="26"/>
        <v>0</v>
      </c>
    </row>
    <row r="57" spans="1:41" x14ac:dyDescent="0.25">
      <c r="A57" s="75"/>
      <c r="B57" s="77"/>
      <c r="C57" s="76"/>
      <c r="D57" s="78">
        <v>15412</v>
      </c>
      <c r="E57" s="79" t="s">
        <v>509</v>
      </c>
      <c r="F57" s="184">
        <f t="shared" si="49"/>
        <v>5559243</v>
      </c>
      <c r="G57" s="184">
        <f t="shared" si="50"/>
        <v>0</v>
      </c>
      <c r="H57" s="184">
        <f t="shared" si="51"/>
        <v>5559243</v>
      </c>
      <c r="I57" s="184">
        <f t="shared" si="52"/>
        <v>98516.95</v>
      </c>
      <c r="J57" s="184">
        <f t="shared" si="53"/>
        <v>98516.95</v>
      </c>
      <c r="K57" s="316">
        <f t="shared" si="54"/>
        <v>5460726.0499999998</v>
      </c>
      <c r="O57" s="184">
        <v>5342289</v>
      </c>
      <c r="P57" s="184"/>
      <c r="Q57" s="184">
        <f t="shared" si="116"/>
        <v>5342289</v>
      </c>
      <c r="R57" s="184">
        <v>90843.45</v>
      </c>
      <c r="S57" s="184">
        <v>90843.45</v>
      </c>
      <c r="T57" s="270">
        <f t="shared" si="55"/>
        <v>5251445.55</v>
      </c>
      <c r="V57" s="287">
        <v>216954</v>
      </c>
      <c r="W57" s="287"/>
      <c r="X57" s="261">
        <f t="shared" si="56"/>
        <v>216954</v>
      </c>
      <c r="Y57" s="287">
        <v>7673.5</v>
      </c>
      <c r="Z57" s="287">
        <v>7673.5</v>
      </c>
      <c r="AA57" s="261">
        <f t="shared" si="57"/>
        <v>209280.5</v>
      </c>
      <c r="AC57" s="292">
        <f t="shared" si="43"/>
        <v>5559243</v>
      </c>
      <c r="AD57" s="292">
        <f t="shared" si="44"/>
        <v>0</v>
      </c>
      <c r="AE57" s="292">
        <f t="shared" si="45"/>
        <v>5559243</v>
      </c>
      <c r="AF57" s="292">
        <f t="shared" si="46"/>
        <v>98516.95</v>
      </c>
      <c r="AG57" s="292">
        <f t="shared" si="47"/>
        <v>98516.95</v>
      </c>
      <c r="AH57" s="292">
        <f t="shared" si="48"/>
        <v>5460726.0499999998</v>
      </c>
      <c r="AI57" s="66"/>
      <c r="AJ57" s="292">
        <f t="shared" si="21"/>
        <v>0</v>
      </c>
      <c r="AK57" s="292">
        <f t="shared" si="22"/>
        <v>0</v>
      </c>
      <c r="AL57" s="292">
        <f t="shared" si="23"/>
        <v>0</v>
      </c>
      <c r="AM57" s="292">
        <f t="shared" si="24"/>
        <v>0</v>
      </c>
      <c r="AN57" s="292">
        <f t="shared" si="25"/>
        <v>0</v>
      </c>
      <c r="AO57" s="292">
        <f t="shared" si="26"/>
        <v>0</v>
      </c>
    </row>
    <row r="58" spans="1:41" x14ac:dyDescent="0.25">
      <c r="A58" s="75"/>
      <c r="B58" s="76"/>
      <c r="C58" s="105">
        <v>15500</v>
      </c>
      <c r="D58" s="177" t="s">
        <v>311</v>
      </c>
      <c r="E58" s="178"/>
      <c r="F58" s="142">
        <f>SUM(F59)</f>
        <v>0</v>
      </c>
      <c r="G58" s="142">
        <f t="shared" ref="G58:J58" si="117">SUM(G59)</f>
        <v>0</v>
      </c>
      <c r="H58" s="142">
        <f t="shared" si="117"/>
        <v>0</v>
      </c>
      <c r="I58" s="142">
        <f t="shared" si="117"/>
        <v>0</v>
      </c>
      <c r="J58" s="142">
        <f t="shared" si="117"/>
        <v>0</v>
      </c>
      <c r="K58" s="272">
        <f t="shared" si="54"/>
        <v>0</v>
      </c>
      <c r="O58" s="142"/>
      <c r="P58" s="142">
        <f t="shared" ref="P58:T58" si="118">SUM(P59)</f>
        <v>0</v>
      </c>
      <c r="Q58" s="142">
        <f t="shared" si="118"/>
        <v>0</v>
      </c>
      <c r="R58" s="142"/>
      <c r="S58" s="142"/>
      <c r="T58" s="272">
        <f t="shared" si="118"/>
        <v>0</v>
      </c>
      <c r="V58" s="286"/>
      <c r="W58" s="286"/>
      <c r="X58" s="286">
        <f t="shared" ref="X58:AA58" si="119">SUM(X59)</f>
        <v>0</v>
      </c>
      <c r="Y58" s="286">
        <v>0</v>
      </c>
      <c r="Z58" s="286">
        <v>0</v>
      </c>
      <c r="AA58" s="286">
        <f t="shared" si="119"/>
        <v>0</v>
      </c>
      <c r="AC58" s="292">
        <f t="shared" si="43"/>
        <v>0</v>
      </c>
      <c r="AD58" s="292">
        <f t="shared" si="44"/>
        <v>0</v>
      </c>
      <c r="AE58" s="292">
        <f t="shared" si="45"/>
        <v>0</v>
      </c>
      <c r="AF58" s="292">
        <f t="shared" si="46"/>
        <v>0</v>
      </c>
      <c r="AG58" s="292">
        <f t="shared" si="47"/>
        <v>0</v>
      </c>
      <c r="AH58" s="292">
        <f t="shared" si="48"/>
        <v>0</v>
      </c>
      <c r="AI58" s="66"/>
      <c r="AJ58" s="292">
        <f t="shared" si="21"/>
        <v>0</v>
      </c>
      <c r="AK58" s="292">
        <f t="shared" si="22"/>
        <v>0</v>
      </c>
      <c r="AL58" s="292">
        <f t="shared" si="23"/>
        <v>0</v>
      </c>
      <c r="AM58" s="292">
        <f t="shared" si="24"/>
        <v>0</v>
      </c>
      <c r="AN58" s="292">
        <f t="shared" si="25"/>
        <v>0</v>
      </c>
      <c r="AO58" s="292">
        <f t="shared" si="26"/>
        <v>0</v>
      </c>
    </row>
    <row r="59" spans="1:41" x14ac:dyDescent="0.25">
      <c r="A59" s="75"/>
      <c r="B59" s="77"/>
      <c r="C59" s="76"/>
      <c r="D59" s="78">
        <v>15501</v>
      </c>
      <c r="E59" s="79" t="s">
        <v>312</v>
      </c>
      <c r="F59" s="184">
        <f t="shared" si="49"/>
        <v>0</v>
      </c>
      <c r="G59" s="184">
        <f t="shared" si="50"/>
        <v>0</v>
      </c>
      <c r="H59" s="184">
        <f t="shared" si="51"/>
        <v>0</v>
      </c>
      <c r="I59" s="184">
        <f t="shared" si="52"/>
        <v>0</v>
      </c>
      <c r="J59" s="184">
        <f t="shared" si="53"/>
        <v>0</v>
      </c>
      <c r="K59" s="316">
        <f t="shared" si="54"/>
        <v>0</v>
      </c>
      <c r="O59" s="184"/>
      <c r="P59" s="184"/>
      <c r="Q59" s="184">
        <f t="shared" ref="Q59" si="120">O59+P59</f>
        <v>0</v>
      </c>
      <c r="R59" s="184"/>
      <c r="S59" s="184"/>
      <c r="T59" s="270">
        <f t="shared" si="55"/>
        <v>0</v>
      </c>
      <c r="V59" s="287"/>
      <c r="W59" s="287"/>
      <c r="X59" s="305"/>
      <c r="Y59" s="287"/>
      <c r="Z59" s="287"/>
      <c r="AA59" s="261">
        <f t="shared" si="57"/>
        <v>0</v>
      </c>
      <c r="AC59" s="292">
        <f t="shared" si="43"/>
        <v>0</v>
      </c>
      <c r="AD59" s="292">
        <f t="shared" si="44"/>
        <v>0</v>
      </c>
      <c r="AE59" s="292">
        <f t="shared" si="45"/>
        <v>0</v>
      </c>
      <c r="AF59" s="292">
        <f t="shared" si="46"/>
        <v>0</v>
      </c>
      <c r="AG59" s="292">
        <f t="shared" si="47"/>
        <v>0</v>
      </c>
      <c r="AH59" s="292">
        <f t="shared" si="48"/>
        <v>0</v>
      </c>
      <c r="AI59" s="66"/>
      <c r="AJ59" s="292">
        <f t="shared" si="21"/>
        <v>0</v>
      </c>
      <c r="AK59" s="292">
        <f t="shared" si="22"/>
        <v>0</v>
      </c>
      <c r="AL59" s="292">
        <f t="shared" si="23"/>
        <v>0</v>
      </c>
      <c r="AM59" s="292">
        <f t="shared" si="24"/>
        <v>0</v>
      </c>
      <c r="AN59" s="292">
        <f t="shared" si="25"/>
        <v>0</v>
      </c>
      <c r="AO59" s="292">
        <f t="shared" si="26"/>
        <v>0</v>
      </c>
    </row>
    <row r="60" spans="1:41" x14ac:dyDescent="0.25">
      <c r="A60" s="75"/>
      <c r="B60" s="76"/>
      <c r="C60" s="105">
        <v>15900</v>
      </c>
      <c r="D60" s="177" t="s">
        <v>307</v>
      </c>
      <c r="E60" s="178"/>
      <c r="F60" s="142">
        <f>SUM(F61:F63)</f>
        <v>6364220</v>
      </c>
      <c r="G60" s="142">
        <f t="shared" ref="G60:J60" si="121">SUM(G61:G63)</f>
        <v>0</v>
      </c>
      <c r="H60" s="142">
        <f t="shared" si="121"/>
        <v>6364220</v>
      </c>
      <c r="I60" s="142">
        <f t="shared" si="121"/>
        <v>658619.02</v>
      </c>
      <c r="J60" s="142">
        <f t="shared" si="121"/>
        <v>655353.56000000006</v>
      </c>
      <c r="K60" s="272">
        <f t="shared" si="54"/>
        <v>5705600.9800000004</v>
      </c>
      <c r="O60" s="142">
        <f>SUM(O62:O62)</f>
        <v>6364220</v>
      </c>
      <c r="P60" s="142">
        <f t="shared" ref="P60:T60" si="122">SUM(P61:P63)</f>
        <v>0</v>
      </c>
      <c r="Q60" s="142">
        <f t="shared" si="122"/>
        <v>6364220</v>
      </c>
      <c r="R60" s="142">
        <f t="shared" si="122"/>
        <v>658619.02</v>
      </c>
      <c r="S60" s="142">
        <f t="shared" si="122"/>
        <v>655353.56000000006</v>
      </c>
      <c r="T60" s="272">
        <f t="shared" si="122"/>
        <v>5705600.9800000004</v>
      </c>
      <c r="V60" s="286">
        <f t="shared" ref="V60:AA60" si="123">SUM(V62:V63)</f>
        <v>0</v>
      </c>
      <c r="W60" s="286"/>
      <c r="X60" s="286">
        <f>SUM(X62:X63)</f>
        <v>0</v>
      </c>
      <c r="Y60" s="286">
        <f t="shared" ref="Y60:Z60" si="124">SUM(Y62:Y63)</f>
        <v>0</v>
      </c>
      <c r="Z60" s="286">
        <f t="shared" si="124"/>
        <v>0</v>
      </c>
      <c r="AA60" s="286">
        <f t="shared" si="123"/>
        <v>0</v>
      </c>
      <c r="AC60" s="292">
        <f t="shared" si="43"/>
        <v>6364220</v>
      </c>
      <c r="AD60" s="292">
        <f t="shared" si="44"/>
        <v>0</v>
      </c>
      <c r="AE60" s="292">
        <f t="shared" si="45"/>
        <v>6364220</v>
      </c>
      <c r="AF60" s="292">
        <f t="shared" si="46"/>
        <v>658619.02</v>
      </c>
      <c r="AG60" s="292">
        <f t="shared" si="47"/>
        <v>655353.56000000006</v>
      </c>
      <c r="AH60" s="292">
        <f t="shared" si="48"/>
        <v>5705600.9800000004</v>
      </c>
      <c r="AI60" s="66"/>
      <c r="AJ60" s="292">
        <f t="shared" si="21"/>
        <v>0</v>
      </c>
      <c r="AK60" s="292">
        <f t="shared" si="22"/>
        <v>0</v>
      </c>
      <c r="AL60" s="292">
        <f t="shared" si="23"/>
        <v>0</v>
      </c>
      <c r="AM60" s="292">
        <f t="shared" si="24"/>
        <v>0</v>
      </c>
      <c r="AN60" s="292">
        <f t="shared" si="25"/>
        <v>0</v>
      </c>
      <c r="AO60" s="292">
        <f t="shared" si="26"/>
        <v>0</v>
      </c>
    </row>
    <row r="61" spans="1:41" x14ac:dyDescent="0.25">
      <c r="A61" s="75"/>
      <c r="B61" s="77"/>
      <c r="C61" s="76"/>
      <c r="D61" s="236">
        <v>15901</v>
      </c>
      <c r="E61" s="235" t="s">
        <v>526</v>
      </c>
      <c r="F61" s="184">
        <f t="shared" si="49"/>
        <v>0</v>
      </c>
      <c r="G61" s="184">
        <f t="shared" si="50"/>
        <v>0</v>
      </c>
      <c r="H61" s="184">
        <f t="shared" si="51"/>
        <v>0</v>
      </c>
      <c r="I61" s="184">
        <f t="shared" si="52"/>
        <v>0</v>
      </c>
      <c r="J61" s="184">
        <f t="shared" si="53"/>
        <v>0</v>
      </c>
      <c r="K61" s="316">
        <f t="shared" si="54"/>
        <v>0</v>
      </c>
      <c r="O61" s="184"/>
      <c r="P61" s="184"/>
      <c r="Q61" s="184">
        <f t="shared" ref="Q61:Q66" si="125">O61+P61</f>
        <v>0</v>
      </c>
      <c r="R61" s="184"/>
      <c r="S61" s="184"/>
      <c r="T61" s="270">
        <f t="shared" si="55"/>
        <v>0</v>
      </c>
      <c r="V61" s="287"/>
      <c r="W61" s="287"/>
      <c r="X61" s="261"/>
      <c r="Y61" s="287"/>
      <c r="Z61" s="287"/>
      <c r="AA61" s="261"/>
      <c r="AC61" s="292">
        <f t="shared" si="43"/>
        <v>0</v>
      </c>
      <c r="AD61" s="292">
        <f t="shared" si="44"/>
        <v>0</v>
      </c>
      <c r="AE61" s="292">
        <f t="shared" si="45"/>
        <v>0</v>
      </c>
      <c r="AF61" s="292">
        <f t="shared" si="46"/>
        <v>0</v>
      </c>
      <c r="AG61" s="292">
        <f t="shared" si="47"/>
        <v>0</v>
      </c>
      <c r="AH61" s="292">
        <f t="shared" si="48"/>
        <v>0</v>
      </c>
      <c r="AI61" s="66"/>
      <c r="AJ61" s="292">
        <f t="shared" si="21"/>
        <v>0</v>
      </c>
      <c r="AK61" s="292">
        <f t="shared" si="22"/>
        <v>0</v>
      </c>
      <c r="AL61" s="292">
        <f t="shared" si="23"/>
        <v>0</v>
      </c>
      <c r="AM61" s="292">
        <f t="shared" si="24"/>
        <v>0</v>
      </c>
      <c r="AN61" s="292">
        <f t="shared" si="25"/>
        <v>0</v>
      </c>
      <c r="AO61" s="292">
        <f t="shared" si="26"/>
        <v>0</v>
      </c>
    </row>
    <row r="62" spans="1:41" ht="30" x14ac:dyDescent="0.25">
      <c r="A62" s="75"/>
      <c r="B62" s="77"/>
      <c r="C62" s="76"/>
      <c r="D62" s="78">
        <v>15913</v>
      </c>
      <c r="E62" s="79" t="s">
        <v>313</v>
      </c>
      <c r="F62" s="184">
        <f t="shared" si="49"/>
        <v>6364220</v>
      </c>
      <c r="G62" s="184">
        <f t="shared" si="50"/>
        <v>0</v>
      </c>
      <c r="H62" s="184">
        <f t="shared" si="51"/>
        <v>6364220</v>
      </c>
      <c r="I62" s="184">
        <f t="shared" si="52"/>
        <v>658619.02</v>
      </c>
      <c r="J62" s="184">
        <f t="shared" si="53"/>
        <v>655353.56000000006</v>
      </c>
      <c r="K62" s="316">
        <f t="shared" si="54"/>
        <v>5705600.9800000004</v>
      </c>
      <c r="O62" s="184">
        <v>6364220</v>
      </c>
      <c r="P62" s="184"/>
      <c r="Q62" s="184">
        <f t="shared" si="125"/>
        <v>6364220</v>
      </c>
      <c r="R62" s="184">
        <v>658619.02</v>
      </c>
      <c r="S62" s="184">
        <v>655353.56000000006</v>
      </c>
      <c r="T62" s="270">
        <f t="shared" si="55"/>
        <v>5705600.9800000004</v>
      </c>
      <c r="V62" s="287"/>
      <c r="W62" s="287"/>
      <c r="X62" s="261">
        <f t="shared" si="56"/>
        <v>0</v>
      </c>
      <c r="Y62" s="287"/>
      <c r="Z62" s="287"/>
      <c r="AA62" s="261">
        <f t="shared" si="57"/>
        <v>0</v>
      </c>
      <c r="AC62" s="292">
        <f t="shared" si="43"/>
        <v>6364220</v>
      </c>
      <c r="AD62" s="292">
        <f t="shared" si="44"/>
        <v>0</v>
      </c>
      <c r="AE62" s="292">
        <f t="shared" si="45"/>
        <v>6364220</v>
      </c>
      <c r="AF62" s="292">
        <f t="shared" si="46"/>
        <v>658619.02</v>
      </c>
      <c r="AG62" s="292">
        <f t="shared" si="47"/>
        <v>655353.56000000006</v>
      </c>
      <c r="AH62" s="292">
        <f t="shared" si="48"/>
        <v>5705600.9800000004</v>
      </c>
      <c r="AI62" s="66"/>
      <c r="AJ62" s="292">
        <f t="shared" si="21"/>
        <v>0</v>
      </c>
      <c r="AK62" s="292">
        <f t="shared" si="22"/>
        <v>0</v>
      </c>
      <c r="AL62" s="292">
        <f t="shared" si="23"/>
        <v>0</v>
      </c>
      <c r="AM62" s="292">
        <f t="shared" si="24"/>
        <v>0</v>
      </c>
      <c r="AN62" s="292">
        <f t="shared" si="25"/>
        <v>0</v>
      </c>
      <c r="AO62" s="292">
        <f t="shared" si="26"/>
        <v>0</v>
      </c>
    </row>
    <row r="63" spans="1:41" x14ac:dyDescent="0.25">
      <c r="A63" s="75"/>
      <c r="B63" s="77"/>
      <c r="C63" s="76"/>
      <c r="D63" s="78">
        <v>15914</v>
      </c>
      <c r="E63" s="79" t="s">
        <v>314</v>
      </c>
      <c r="F63" s="184">
        <f t="shared" si="49"/>
        <v>0</v>
      </c>
      <c r="G63" s="184">
        <f t="shared" si="50"/>
        <v>0</v>
      </c>
      <c r="H63" s="184">
        <f t="shared" si="51"/>
        <v>0</v>
      </c>
      <c r="I63" s="184">
        <f t="shared" si="52"/>
        <v>0</v>
      </c>
      <c r="J63" s="184">
        <f t="shared" si="53"/>
        <v>0</v>
      </c>
      <c r="K63" s="316">
        <f t="shared" si="54"/>
        <v>0</v>
      </c>
      <c r="O63" s="184"/>
      <c r="P63" s="184"/>
      <c r="Q63" s="184">
        <f t="shared" si="125"/>
        <v>0</v>
      </c>
      <c r="R63" s="184"/>
      <c r="S63" s="184"/>
      <c r="T63" s="270">
        <f t="shared" si="55"/>
        <v>0</v>
      </c>
      <c r="V63" s="287"/>
      <c r="W63" s="287"/>
      <c r="X63" s="261">
        <f t="shared" si="56"/>
        <v>0</v>
      </c>
      <c r="Y63" s="287"/>
      <c r="Z63" s="287"/>
      <c r="AA63" s="261">
        <f t="shared" si="57"/>
        <v>0</v>
      </c>
      <c r="AC63" s="292">
        <f t="shared" si="43"/>
        <v>0</v>
      </c>
      <c r="AD63" s="292">
        <f t="shared" si="44"/>
        <v>0</v>
      </c>
      <c r="AE63" s="292">
        <f t="shared" si="45"/>
        <v>0</v>
      </c>
      <c r="AF63" s="292">
        <f t="shared" si="46"/>
        <v>0</v>
      </c>
      <c r="AG63" s="292">
        <f t="shared" si="47"/>
        <v>0</v>
      </c>
      <c r="AH63" s="292">
        <f t="shared" si="48"/>
        <v>0</v>
      </c>
      <c r="AI63" s="66"/>
      <c r="AJ63" s="292">
        <f t="shared" si="21"/>
        <v>0</v>
      </c>
      <c r="AK63" s="292">
        <f t="shared" si="22"/>
        <v>0</v>
      </c>
      <c r="AL63" s="292">
        <f t="shared" si="23"/>
        <v>0</v>
      </c>
      <c r="AM63" s="292">
        <f t="shared" si="24"/>
        <v>0</v>
      </c>
      <c r="AN63" s="292">
        <f t="shared" si="25"/>
        <v>0</v>
      </c>
      <c r="AO63" s="292">
        <f t="shared" si="26"/>
        <v>0</v>
      </c>
    </row>
    <row r="64" spans="1:41" x14ac:dyDescent="0.25">
      <c r="A64" s="75"/>
      <c r="B64" s="179">
        <v>16000</v>
      </c>
      <c r="C64" s="180" t="s">
        <v>141</v>
      </c>
      <c r="D64" s="181"/>
      <c r="E64" s="182"/>
      <c r="F64" s="141">
        <f t="shared" si="49"/>
        <v>12549802</v>
      </c>
      <c r="G64" s="141">
        <f t="shared" si="50"/>
        <v>0</v>
      </c>
      <c r="H64" s="141">
        <f t="shared" ref="H64" si="126">Q64+X64</f>
        <v>12549802</v>
      </c>
      <c r="I64" s="141">
        <f t="shared" si="52"/>
        <v>0</v>
      </c>
      <c r="J64" s="141">
        <f t="shared" si="53"/>
        <v>0</v>
      </c>
      <c r="K64" s="271">
        <f t="shared" si="54"/>
        <v>12549802</v>
      </c>
      <c r="O64" s="141">
        <f>SUM(O65)</f>
        <v>11609956</v>
      </c>
      <c r="P64" s="141">
        <f t="shared" ref="P64:T65" si="127">SUM(P65)</f>
        <v>0</v>
      </c>
      <c r="Q64" s="141">
        <f t="shared" si="127"/>
        <v>11609956</v>
      </c>
      <c r="R64" s="141">
        <f t="shared" si="127"/>
        <v>0</v>
      </c>
      <c r="S64" s="141">
        <f t="shared" si="127"/>
        <v>0</v>
      </c>
      <c r="T64" s="141">
        <f t="shared" si="127"/>
        <v>11609956</v>
      </c>
      <c r="V64" s="285">
        <f>SUM(V65)</f>
        <v>939846</v>
      </c>
      <c r="W64" s="285">
        <f t="shared" ref="W64:AA65" si="128">SUM(W65)</f>
        <v>0</v>
      </c>
      <c r="X64" s="285">
        <f t="shared" si="128"/>
        <v>939846</v>
      </c>
      <c r="Y64" s="285">
        <f t="shared" si="128"/>
        <v>0</v>
      </c>
      <c r="Z64" s="285">
        <f t="shared" si="128"/>
        <v>0</v>
      </c>
      <c r="AA64" s="285">
        <f t="shared" si="128"/>
        <v>939846</v>
      </c>
      <c r="AC64" s="292">
        <f>O64+V64</f>
        <v>12549802</v>
      </c>
      <c r="AD64" s="292">
        <f t="shared" si="44"/>
        <v>0</v>
      </c>
      <c r="AE64" s="292">
        <f t="shared" si="45"/>
        <v>12549802</v>
      </c>
      <c r="AF64" s="292">
        <f t="shared" si="46"/>
        <v>0</v>
      </c>
      <c r="AG64" s="292">
        <f t="shared" si="47"/>
        <v>0</v>
      </c>
      <c r="AH64" s="292">
        <f t="shared" si="48"/>
        <v>12549802</v>
      </c>
      <c r="AI64" s="66"/>
      <c r="AJ64" s="292">
        <f t="shared" si="21"/>
        <v>0</v>
      </c>
      <c r="AK64" s="292">
        <f t="shared" si="22"/>
        <v>0</v>
      </c>
      <c r="AL64" s="292">
        <f t="shared" si="23"/>
        <v>0</v>
      </c>
      <c r="AM64" s="292">
        <f t="shared" si="24"/>
        <v>0</v>
      </c>
      <c r="AN64" s="292">
        <f t="shared" si="25"/>
        <v>0</v>
      </c>
      <c r="AO64" s="292">
        <f t="shared" si="26"/>
        <v>0</v>
      </c>
    </row>
    <row r="65" spans="1:41" x14ac:dyDescent="0.25">
      <c r="A65" s="75"/>
      <c r="B65" s="76"/>
      <c r="C65" s="105">
        <v>16100</v>
      </c>
      <c r="D65" s="177" t="s">
        <v>557</v>
      </c>
      <c r="E65" s="178"/>
      <c r="F65" s="142">
        <f>SUM(F66)</f>
        <v>12549802</v>
      </c>
      <c r="G65" s="142">
        <f t="shared" ref="G65:J65" si="129">SUM(G66)</f>
        <v>0</v>
      </c>
      <c r="H65" s="142">
        <f t="shared" si="129"/>
        <v>12549802</v>
      </c>
      <c r="I65" s="142">
        <f t="shared" si="129"/>
        <v>0</v>
      </c>
      <c r="J65" s="142">
        <f t="shared" si="129"/>
        <v>0</v>
      </c>
      <c r="K65" s="272">
        <f t="shared" si="54"/>
        <v>12549802</v>
      </c>
      <c r="O65" s="142">
        <f>SUM(O66)</f>
        <v>11609956</v>
      </c>
      <c r="P65" s="142">
        <f t="shared" si="127"/>
        <v>0</v>
      </c>
      <c r="Q65" s="142">
        <f t="shared" si="127"/>
        <v>11609956</v>
      </c>
      <c r="R65" s="142">
        <f t="shared" si="127"/>
        <v>0</v>
      </c>
      <c r="S65" s="142">
        <f t="shared" si="127"/>
        <v>0</v>
      </c>
      <c r="T65" s="142">
        <f t="shared" si="127"/>
        <v>11609956</v>
      </c>
      <c r="V65" s="286">
        <f>SUM(V66)</f>
        <v>939846</v>
      </c>
      <c r="W65" s="286">
        <f t="shared" si="128"/>
        <v>0</v>
      </c>
      <c r="X65" s="286">
        <f t="shared" si="128"/>
        <v>939846</v>
      </c>
      <c r="Y65" s="286">
        <f t="shared" si="128"/>
        <v>0</v>
      </c>
      <c r="Z65" s="286">
        <f t="shared" si="128"/>
        <v>0</v>
      </c>
      <c r="AA65" s="286">
        <f t="shared" si="128"/>
        <v>939846</v>
      </c>
      <c r="AC65" s="292">
        <f t="shared" si="43"/>
        <v>12549802</v>
      </c>
      <c r="AD65" s="292">
        <f t="shared" si="44"/>
        <v>0</v>
      </c>
      <c r="AE65" s="292">
        <f t="shared" si="45"/>
        <v>12549802</v>
      </c>
      <c r="AF65" s="292">
        <f t="shared" si="46"/>
        <v>0</v>
      </c>
      <c r="AG65" s="292">
        <f t="shared" si="47"/>
        <v>0</v>
      </c>
      <c r="AH65" s="292">
        <f t="shared" si="48"/>
        <v>12549802</v>
      </c>
      <c r="AI65" s="66"/>
      <c r="AJ65" s="292">
        <f t="shared" si="21"/>
        <v>0</v>
      </c>
      <c r="AK65" s="292">
        <f t="shared" si="22"/>
        <v>0</v>
      </c>
      <c r="AL65" s="292">
        <f t="shared" si="23"/>
        <v>0</v>
      </c>
      <c r="AM65" s="292">
        <f t="shared" si="24"/>
        <v>0</v>
      </c>
      <c r="AN65" s="292">
        <f t="shared" si="25"/>
        <v>0</v>
      </c>
      <c r="AO65" s="292">
        <f t="shared" si="26"/>
        <v>0</v>
      </c>
    </row>
    <row r="66" spans="1:41" ht="30" x14ac:dyDescent="0.25">
      <c r="A66" s="75"/>
      <c r="B66" s="77"/>
      <c r="C66" s="76"/>
      <c r="D66" s="78">
        <v>16101</v>
      </c>
      <c r="E66" s="79" t="s">
        <v>558</v>
      </c>
      <c r="F66" s="184">
        <f t="shared" si="49"/>
        <v>12549802</v>
      </c>
      <c r="G66" s="184">
        <f t="shared" si="50"/>
        <v>0</v>
      </c>
      <c r="H66" s="184">
        <f t="shared" si="51"/>
        <v>12549802</v>
      </c>
      <c r="I66" s="184">
        <f t="shared" si="52"/>
        <v>0</v>
      </c>
      <c r="J66" s="184">
        <f t="shared" si="53"/>
        <v>0</v>
      </c>
      <c r="K66" s="316">
        <f t="shared" si="54"/>
        <v>12549802</v>
      </c>
      <c r="O66" s="184">
        <v>11609956</v>
      </c>
      <c r="P66" s="184"/>
      <c r="Q66" s="184">
        <f t="shared" si="125"/>
        <v>11609956</v>
      </c>
      <c r="R66" s="184"/>
      <c r="S66" s="184"/>
      <c r="T66" s="270">
        <f t="shared" si="55"/>
        <v>11609956</v>
      </c>
      <c r="V66" s="287">
        <v>939846</v>
      </c>
      <c r="W66" s="287"/>
      <c r="X66" s="261">
        <f t="shared" ref="X66" si="130">V66+W66</f>
        <v>939846</v>
      </c>
      <c r="Y66" s="287"/>
      <c r="Z66" s="287"/>
      <c r="AA66" s="261">
        <f t="shared" ref="AA66" si="131">X66-Y66</f>
        <v>939846</v>
      </c>
      <c r="AC66" s="292">
        <f t="shared" si="43"/>
        <v>12549802</v>
      </c>
      <c r="AD66" s="292">
        <f t="shared" si="44"/>
        <v>0</v>
      </c>
      <c r="AE66" s="292">
        <f t="shared" si="45"/>
        <v>12549802</v>
      </c>
      <c r="AF66" s="292">
        <f t="shared" si="46"/>
        <v>0</v>
      </c>
      <c r="AG66" s="292">
        <f t="shared" si="47"/>
        <v>0</v>
      </c>
      <c r="AH66" s="292">
        <f t="shared" si="48"/>
        <v>12549802</v>
      </c>
      <c r="AI66" s="66"/>
      <c r="AJ66" s="292">
        <f t="shared" si="21"/>
        <v>0</v>
      </c>
      <c r="AK66" s="292">
        <f t="shared" si="22"/>
        <v>0</v>
      </c>
      <c r="AL66" s="292">
        <f t="shared" si="23"/>
        <v>0</v>
      </c>
      <c r="AM66" s="292">
        <f t="shared" si="24"/>
        <v>0</v>
      </c>
      <c r="AN66" s="292">
        <f t="shared" si="25"/>
        <v>0</v>
      </c>
      <c r="AO66" s="292">
        <f t="shared" si="26"/>
        <v>0</v>
      </c>
    </row>
    <row r="67" spans="1:41" x14ac:dyDescent="0.25">
      <c r="A67" s="75"/>
      <c r="B67" s="179">
        <v>17000</v>
      </c>
      <c r="C67" s="180" t="s">
        <v>315</v>
      </c>
      <c r="D67" s="181"/>
      <c r="E67" s="182"/>
      <c r="F67" s="141">
        <f>SUM(F68)</f>
        <v>36421089</v>
      </c>
      <c r="G67" s="141">
        <f t="shared" ref="G67:J68" si="132">SUM(G68)</f>
        <v>0</v>
      </c>
      <c r="H67" s="141">
        <f t="shared" si="132"/>
        <v>36421089</v>
      </c>
      <c r="I67" s="141">
        <f t="shared" si="132"/>
        <v>6729635.2599999998</v>
      </c>
      <c r="J67" s="141">
        <f t="shared" si="132"/>
        <v>6729635.2599999998</v>
      </c>
      <c r="K67" s="271">
        <f t="shared" si="54"/>
        <v>29691453.740000002</v>
      </c>
      <c r="O67" s="141">
        <f t="shared" ref="O67:O68" si="133">SUM(O68)</f>
        <v>9016800</v>
      </c>
      <c r="P67" s="141">
        <f t="shared" ref="P67:T68" si="134">SUM(P68)</f>
        <v>0</v>
      </c>
      <c r="Q67" s="141">
        <f t="shared" si="134"/>
        <v>9016800</v>
      </c>
      <c r="R67" s="141">
        <f t="shared" si="134"/>
        <v>2637200</v>
      </c>
      <c r="S67" s="141">
        <f t="shared" si="134"/>
        <v>2637200</v>
      </c>
      <c r="T67" s="271">
        <f t="shared" si="134"/>
        <v>6379600</v>
      </c>
      <c r="V67" s="285">
        <f t="shared" ref="V67:AA68" si="135">SUM(V68)</f>
        <v>27404289</v>
      </c>
      <c r="W67" s="285">
        <f t="shared" si="135"/>
        <v>0</v>
      </c>
      <c r="X67" s="285">
        <f t="shared" si="135"/>
        <v>27404289</v>
      </c>
      <c r="Y67" s="285">
        <f t="shared" si="135"/>
        <v>4092435.26</v>
      </c>
      <c r="Z67" s="285">
        <f t="shared" si="135"/>
        <v>4092435.26</v>
      </c>
      <c r="AA67" s="285">
        <f t="shared" si="135"/>
        <v>23311853.740000002</v>
      </c>
      <c r="AC67" s="292">
        <f t="shared" si="43"/>
        <v>36421089</v>
      </c>
      <c r="AD67" s="292">
        <f t="shared" si="44"/>
        <v>0</v>
      </c>
      <c r="AE67" s="292">
        <f t="shared" si="45"/>
        <v>36421089</v>
      </c>
      <c r="AF67" s="292">
        <f t="shared" si="46"/>
        <v>6729635.2599999998</v>
      </c>
      <c r="AG67" s="292">
        <f t="shared" si="47"/>
        <v>6729635.2599999998</v>
      </c>
      <c r="AH67" s="292">
        <f t="shared" si="48"/>
        <v>29691453.740000002</v>
      </c>
      <c r="AI67" s="66"/>
      <c r="AJ67" s="292">
        <f t="shared" si="21"/>
        <v>0</v>
      </c>
      <c r="AK67" s="292">
        <f t="shared" si="22"/>
        <v>0</v>
      </c>
      <c r="AL67" s="292">
        <f t="shared" si="23"/>
        <v>0</v>
      </c>
      <c r="AM67" s="292">
        <f t="shared" si="24"/>
        <v>0</v>
      </c>
      <c r="AN67" s="292">
        <f t="shared" si="25"/>
        <v>0</v>
      </c>
      <c r="AO67" s="292">
        <f t="shared" si="26"/>
        <v>0</v>
      </c>
    </row>
    <row r="68" spans="1:41" x14ac:dyDescent="0.25">
      <c r="A68" s="75"/>
      <c r="B68" s="76"/>
      <c r="C68" s="105">
        <v>17100</v>
      </c>
      <c r="D68" s="177" t="s">
        <v>316</v>
      </c>
      <c r="E68" s="178"/>
      <c r="F68" s="142">
        <f>SUM(F69)</f>
        <v>36421089</v>
      </c>
      <c r="G68" s="142">
        <f t="shared" si="132"/>
        <v>0</v>
      </c>
      <c r="H68" s="142">
        <f t="shared" si="132"/>
        <v>36421089</v>
      </c>
      <c r="I68" s="142">
        <f t="shared" si="132"/>
        <v>6729635.2599999998</v>
      </c>
      <c r="J68" s="142">
        <f t="shared" si="132"/>
        <v>6729635.2599999998</v>
      </c>
      <c r="K68" s="272">
        <f t="shared" si="54"/>
        <v>29691453.740000002</v>
      </c>
      <c r="O68" s="142">
        <f t="shared" si="133"/>
        <v>9016800</v>
      </c>
      <c r="P68" s="142">
        <f t="shared" si="134"/>
        <v>0</v>
      </c>
      <c r="Q68" s="142">
        <f t="shared" si="134"/>
        <v>9016800</v>
      </c>
      <c r="R68" s="142">
        <f t="shared" si="134"/>
        <v>2637200</v>
      </c>
      <c r="S68" s="142">
        <f t="shared" si="134"/>
        <v>2637200</v>
      </c>
      <c r="T68" s="272">
        <f t="shared" si="134"/>
        <v>6379600</v>
      </c>
      <c r="V68" s="286">
        <f t="shared" si="135"/>
        <v>27404289</v>
      </c>
      <c r="W68" s="286">
        <f t="shared" si="135"/>
        <v>0</v>
      </c>
      <c r="X68" s="286">
        <f t="shared" si="135"/>
        <v>27404289</v>
      </c>
      <c r="Y68" s="286">
        <f t="shared" si="135"/>
        <v>4092435.26</v>
      </c>
      <c r="Z68" s="286">
        <f t="shared" si="135"/>
        <v>4092435.26</v>
      </c>
      <c r="AA68" s="286">
        <f t="shared" si="135"/>
        <v>23311853.740000002</v>
      </c>
      <c r="AC68" s="292">
        <f t="shared" si="43"/>
        <v>36421089</v>
      </c>
      <c r="AD68" s="292">
        <f t="shared" si="44"/>
        <v>0</v>
      </c>
      <c r="AE68" s="292">
        <f t="shared" si="45"/>
        <v>36421089</v>
      </c>
      <c r="AF68" s="292">
        <f t="shared" si="46"/>
        <v>6729635.2599999998</v>
      </c>
      <c r="AG68" s="292">
        <f t="shared" si="47"/>
        <v>6729635.2599999998</v>
      </c>
      <c r="AH68" s="292">
        <f t="shared" si="48"/>
        <v>29691453.740000002</v>
      </c>
      <c r="AI68" s="66"/>
      <c r="AJ68" s="292">
        <f t="shared" si="21"/>
        <v>0</v>
      </c>
      <c r="AK68" s="292">
        <f t="shared" si="22"/>
        <v>0</v>
      </c>
      <c r="AL68" s="292">
        <f t="shared" si="23"/>
        <v>0</v>
      </c>
      <c r="AM68" s="292">
        <f t="shared" si="24"/>
        <v>0</v>
      </c>
      <c r="AN68" s="292">
        <f t="shared" si="25"/>
        <v>0</v>
      </c>
      <c r="AO68" s="292">
        <f t="shared" si="26"/>
        <v>0</v>
      </c>
    </row>
    <row r="69" spans="1:41" x14ac:dyDescent="0.25">
      <c r="A69" s="75"/>
      <c r="B69" s="77"/>
      <c r="C69" s="76"/>
      <c r="D69" s="78">
        <v>17101</v>
      </c>
      <c r="E69" s="79" t="s">
        <v>510</v>
      </c>
      <c r="F69" s="184">
        <f t="shared" si="49"/>
        <v>36421089</v>
      </c>
      <c r="G69" s="184">
        <f t="shared" si="50"/>
        <v>0</v>
      </c>
      <c r="H69" s="184">
        <f t="shared" si="51"/>
        <v>36421089</v>
      </c>
      <c r="I69" s="184">
        <f t="shared" si="52"/>
        <v>6729635.2599999998</v>
      </c>
      <c r="J69" s="184">
        <f t="shared" si="53"/>
        <v>6729635.2599999998</v>
      </c>
      <c r="K69" s="316">
        <f t="shared" si="54"/>
        <v>29691453.740000002</v>
      </c>
      <c r="O69" s="184">
        <v>9016800</v>
      </c>
      <c r="P69" s="184"/>
      <c r="Q69" s="184">
        <f>O69+P69</f>
        <v>9016800</v>
      </c>
      <c r="R69" s="184">
        <v>2637200</v>
      </c>
      <c r="S69" s="184">
        <v>2637200</v>
      </c>
      <c r="T69" s="270">
        <f t="shared" si="55"/>
        <v>6379600</v>
      </c>
      <c r="V69" s="287">
        <v>27404289</v>
      </c>
      <c r="W69" s="287">
        <v>0</v>
      </c>
      <c r="X69" s="261">
        <f t="shared" si="56"/>
        <v>27404289</v>
      </c>
      <c r="Y69" s="287">
        <v>4092435.26</v>
      </c>
      <c r="Z69" s="287">
        <v>4092435.26</v>
      </c>
      <c r="AA69" s="261">
        <f t="shared" si="57"/>
        <v>23311853.740000002</v>
      </c>
      <c r="AC69" s="292">
        <f t="shared" si="43"/>
        <v>36421089</v>
      </c>
      <c r="AD69" s="292">
        <f t="shared" si="44"/>
        <v>0</v>
      </c>
      <c r="AE69" s="292">
        <f t="shared" si="45"/>
        <v>36421089</v>
      </c>
      <c r="AF69" s="292">
        <f t="shared" si="46"/>
        <v>6729635.2599999998</v>
      </c>
      <c r="AG69" s="292">
        <f t="shared" si="47"/>
        <v>6729635.2599999998</v>
      </c>
      <c r="AH69" s="292">
        <f t="shared" si="48"/>
        <v>29691453.740000002</v>
      </c>
      <c r="AI69" s="66"/>
      <c r="AJ69" s="292">
        <f t="shared" si="21"/>
        <v>0</v>
      </c>
      <c r="AK69" s="292">
        <f t="shared" si="22"/>
        <v>0</v>
      </c>
      <c r="AL69" s="292">
        <f t="shared" si="23"/>
        <v>0</v>
      </c>
      <c r="AM69" s="292">
        <f t="shared" si="24"/>
        <v>0</v>
      </c>
      <c r="AN69" s="292">
        <f t="shared" si="25"/>
        <v>0</v>
      </c>
      <c r="AO69" s="292">
        <f t="shared" si="26"/>
        <v>0</v>
      </c>
    </row>
    <row r="70" spans="1:41" x14ac:dyDescent="0.25">
      <c r="A70" s="75"/>
      <c r="B70" s="77"/>
      <c r="C70" s="76"/>
      <c r="D70" s="78"/>
      <c r="E70" s="79"/>
      <c r="F70" s="184"/>
      <c r="G70" s="184"/>
      <c r="H70" s="184"/>
      <c r="I70" s="184"/>
      <c r="J70" s="184"/>
      <c r="K70" s="316"/>
      <c r="O70" s="184"/>
      <c r="P70" s="184"/>
      <c r="Q70" s="184"/>
      <c r="R70" s="184"/>
      <c r="S70" s="184"/>
      <c r="T70" s="270"/>
      <c r="V70" s="287"/>
      <c r="W70" s="287"/>
      <c r="X70" s="261"/>
      <c r="Y70" s="287"/>
      <c r="Z70" s="287"/>
      <c r="AA70" s="261"/>
      <c r="AC70" s="292">
        <f t="shared" si="43"/>
        <v>0</v>
      </c>
      <c r="AD70" s="292">
        <f t="shared" si="44"/>
        <v>0</v>
      </c>
      <c r="AE70" s="292">
        <f t="shared" si="45"/>
        <v>0</v>
      </c>
      <c r="AF70" s="292">
        <f t="shared" si="46"/>
        <v>0</v>
      </c>
      <c r="AG70" s="292">
        <f t="shared" si="47"/>
        <v>0</v>
      </c>
      <c r="AH70" s="292">
        <f t="shared" si="48"/>
        <v>0</v>
      </c>
      <c r="AI70" s="66"/>
      <c r="AJ70" s="292">
        <f t="shared" si="21"/>
        <v>0</v>
      </c>
      <c r="AK70" s="292">
        <f t="shared" si="22"/>
        <v>0</v>
      </c>
      <c r="AL70" s="292">
        <f t="shared" si="23"/>
        <v>0</v>
      </c>
      <c r="AM70" s="292">
        <f t="shared" si="24"/>
        <v>0</v>
      </c>
      <c r="AN70" s="292">
        <f t="shared" si="25"/>
        <v>0</v>
      </c>
      <c r="AO70" s="292">
        <f t="shared" si="26"/>
        <v>0</v>
      </c>
    </row>
    <row r="71" spans="1:41" x14ac:dyDescent="0.25">
      <c r="A71" s="67">
        <v>20000</v>
      </c>
      <c r="B71" s="68" t="s">
        <v>317</v>
      </c>
      <c r="C71" s="69"/>
      <c r="D71" s="69"/>
      <c r="E71" s="70"/>
      <c r="F71" s="184">
        <f>SUM(F72,F89,F98,F115,F124,F128,F136)</f>
        <v>39908399.170000002</v>
      </c>
      <c r="G71" s="184">
        <f>SUM(G72,G89,G98,G115,G124,G128,G136)</f>
        <v>0</v>
      </c>
      <c r="H71" s="184">
        <f>SUM(H72,H89,H98,H115,H124,H128,H136)</f>
        <v>39908399.170000002</v>
      </c>
      <c r="I71" s="184">
        <f>SUM(I72,I89,I98,I115,I124,I128,I136)</f>
        <v>4479106.8099999996</v>
      </c>
      <c r="J71" s="184">
        <f>SUM(J72,J89,J98,J115,J124,J128,J136)</f>
        <v>4390005.8899999997</v>
      </c>
      <c r="K71" s="316">
        <f t="shared" si="54"/>
        <v>35429292.359999999</v>
      </c>
      <c r="O71" s="140">
        <f>SUM(O72,O89,O98,O115,O124,O128,O136)</f>
        <v>38836277</v>
      </c>
      <c r="P71" s="140">
        <f t="shared" ref="P71:T71" si="136">SUM(P72,P89,P98,P115,P124,P128,P136)</f>
        <v>0</v>
      </c>
      <c r="Q71" s="140">
        <f t="shared" si="136"/>
        <v>38836277</v>
      </c>
      <c r="R71" s="140">
        <f t="shared" si="136"/>
        <v>4384984.1399999997</v>
      </c>
      <c r="S71" s="140">
        <f t="shared" si="136"/>
        <v>4295883.22</v>
      </c>
      <c r="T71" s="140">
        <f t="shared" si="136"/>
        <v>34451292.859999999</v>
      </c>
      <c r="V71" s="261">
        <f t="shared" ref="V71:AA71" si="137">SUM(V72,V89,V98,V115,V124,V128,V136)</f>
        <v>1072122.17</v>
      </c>
      <c r="W71" s="261">
        <f t="shared" si="137"/>
        <v>0</v>
      </c>
      <c r="X71" s="261">
        <f t="shared" si="137"/>
        <v>1072122.17</v>
      </c>
      <c r="Y71" s="261">
        <f t="shared" si="137"/>
        <v>94122.67</v>
      </c>
      <c r="Z71" s="261">
        <f t="shared" si="137"/>
        <v>94122.67</v>
      </c>
      <c r="AA71" s="261">
        <f t="shared" si="137"/>
        <v>977999.5</v>
      </c>
      <c r="AC71" s="292">
        <f t="shared" si="43"/>
        <v>39908399.170000002</v>
      </c>
      <c r="AD71" s="292">
        <f t="shared" si="44"/>
        <v>0</v>
      </c>
      <c r="AE71" s="292">
        <f t="shared" si="45"/>
        <v>39908399.170000002</v>
      </c>
      <c r="AF71" s="292">
        <f t="shared" si="46"/>
        <v>4479106.8099999996</v>
      </c>
      <c r="AG71" s="292">
        <f t="shared" si="47"/>
        <v>4390005.8899999997</v>
      </c>
      <c r="AH71" s="292">
        <f t="shared" si="48"/>
        <v>35429292.359999999</v>
      </c>
      <c r="AI71" s="66"/>
      <c r="AJ71" s="292">
        <f t="shared" si="21"/>
        <v>0</v>
      </c>
      <c r="AK71" s="292">
        <f t="shared" si="22"/>
        <v>0</v>
      </c>
      <c r="AL71" s="292">
        <f t="shared" si="23"/>
        <v>0</v>
      </c>
      <c r="AM71" s="292">
        <f t="shared" si="24"/>
        <v>0</v>
      </c>
      <c r="AN71" s="292">
        <f t="shared" si="25"/>
        <v>0</v>
      </c>
      <c r="AO71" s="292">
        <f t="shared" si="26"/>
        <v>0</v>
      </c>
    </row>
    <row r="72" spans="1:41" x14ac:dyDescent="0.25">
      <c r="A72" s="75"/>
      <c r="B72" s="179">
        <v>21000</v>
      </c>
      <c r="C72" s="180" t="s">
        <v>318</v>
      </c>
      <c r="D72" s="181"/>
      <c r="E72" s="182"/>
      <c r="F72" s="141">
        <f>SUM(F73,F77,F79,F81,F83,F85,F87)</f>
        <v>17506064.239999998</v>
      </c>
      <c r="G72" s="141">
        <f t="shared" ref="G72:J72" si="138">SUM(G73,G77,G79,G81,G83,G85,G87)</f>
        <v>0</v>
      </c>
      <c r="H72" s="141">
        <f t="shared" si="138"/>
        <v>17506064.239999998</v>
      </c>
      <c r="I72" s="141">
        <f t="shared" si="138"/>
        <v>1399554.27</v>
      </c>
      <c r="J72" s="141">
        <f t="shared" si="138"/>
        <v>1399554.27</v>
      </c>
      <c r="K72" s="271">
        <f t="shared" si="54"/>
        <v>16106509.969999999</v>
      </c>
      <c r="O72" s="141">
        <f>SUM(O73,O77,O79,O81,O83,O85,O87)</f>
        <v>17298901</v>
      </c>
      <c r="P72" s="141">
        <f t="shared" ref="P72:T72" si="139">SUM(P73,P77,P79,P81,P83,P85,P87)</f>
        <v>0</v>
      </c>
      <c r="Q72" s="141">
        <f t="shared" si="139"/>
        <v>17298901</v>
      </c>
      <c r="R72" s="141">
        <f t="shared" si="139"/>
        <v>1307361.44</v>
      </c>
      <c r="S72" s="141">
        <f t="shared" si="139"/>
        <v>1307361.44</v>
      </c>
      <c r="T72" s="271">
        <f t="shared" si="139"/>
        <v>15991539.560000001</v>
      </c>
      <c r="V72" s="285">
        <f t="shared" ref="V72:AA72" si="140">SUM(V73,V77,V79,V81,V83,V87)</f>
        <v>207163.24000000002</v>
      </c>
      <c r="W72" s="285">
        <f t="shared" si="140"/>
        <v>0</v>
      </c>
      <c r="X72" s="285">
        <f t="shared" si="140"/>
        <v>207163.24000000002</v>
      </c>
      <c r="Y72" s="285">
        <f t="shared" si="140"/>
        <v>92192.83</v>
      </c>
      <c r="Z72" s="285">
        <f t="shared" si="140"/>
        <v>92192.83</v>
      </c>
      <c r="AA72" s="285">
        <f t="shared" si="140"/>
        <v>114970.41</v>
      </c>
      <c r="AC72" s="292">
        <f t="shared" si="43"/>
        <v>17506064.239999998</v>
      </c>
      <c r="AD72" s="292">
        <f t="shared" si="44"/>
        <v>0</v>
      </c>
      <c r="AE72" s="292">
        <f t="shared" si="45"/>
        <v>17506064.239999998</v>
      </c>
      <c r="AF72" s="292">
        <f t="shared" si="46"/>
        <v>1399554.27</v>
      </c>
      <c r="AG72" s="292">
        <f t="shared" si="47"/>
        <v>1399554.27</v>
      </c>
      <c r="AH72" s="292">
        <f t="shared" si="48"/>
        <v>16106509.970000001</v>
      </c>
      <c r="AI72" s="66"/>
      <c r="AJ72" s="292">
        <f t="shared" si="21"/>
        <v>0</v>
      </c>
      <c r="AK72" s="292">
        <f t="shared" si="22"/>
        <v>0</v>
      </c>
      <c r="AL72" s="292">
        <f t="shared" si="23"/>
        <v>0</v>
      </c>
      <c r="AM72" s="292">
        <f t="shared" si="24"/>
        <v>0</v>
      </c>
      <c r="AN72" s="292">
        <f t="shared" si="25"/>
        <v>0</v>
      </c>
      <c r="AO72" s="292">
        <f t="shared" si="26"/>
        <v>0</v>
      </c>
    </row>
    <row r="73" spans="1:41" x14ac:dyDescent="0.25">
      <c r="A73" s="75"/>
      <c r="B73" s="76"/>
      <c r="C73" s="105">
        <v>21100</v>
      </c>
      <c r="D73" s="177" t="s">
        <v>319</v>
      </c>
      <c r="E73" s="178"/>
      <c r="F73" s="142">
        <f>SUM(F74:F76)</f>
        <v>9437044.5999999996</v>
      </c>
      <c r="G73" s="142">
        <f t="shared" ref="G73:J73" si="141">SUM(G74:G76)</f>
        <v>0</v>
      </c>
      <c r="H73" s="142">
        <f t="shared" si="141"/>
        <v>9437044.5999999996</v>
      </c>
      <c r="I73" s="142">
        <f t="shared" si="141"/>
        <v>798830.04</v>
      </c>
      <c r="J73" s="142">
        <f t="shared" si="141"/>
        <v>798830.04</v>
      </c>
      <c r="K73" s="272">
        <f t="shared" si="54"/>
        <v>8638214.5599999987</v>
      </c>
      <c r="O73" s="142">
        <f>SUM(O74:O76)</f>
        <v>9353839</v>
      </c>
      <c r="P73" s="142">
        <f t="shared" ref="P73:T73" si="142">SUM(P74:P76)</f>
        <v>0</v>
      </c>
      <c r="Q73" s="142">
        <f t="shared" si="142"/>
        <v>9353839</v>
      </c>
      <c r="R73" s="142">
        <f t="shared" si="142"/>
        <v>781283.21000000008</v>
      </c>
      <c r="S73" s="142">
        <f t="shared" si="142"/>
        <v>781283.21000000008</v>
      </c>
      <c r="T73" s="272">
        <f t="shared" si="142"/>
        <v>8572555.790000001</v>
      </c>
      <c r="V73" s="286">
        <f t="shared" ref="V73:AA73" si="143">SUM(V74:V75)</f>
        <v>83205.600000000006</v>
      </c>
      <c r="W73" s="286">
        <f t="shared" si="143"/>
        <v>0</v>
      </c>
      <c r="X73" s="286">
        <f t="shared" si="143"/>
        <v>83205.600000000006</v>
      </c>
      <c r="Y73" s="286">
        <f t="shared" si="143"/>
        <v>17546.830000000002</v>
      </c>
      <c r="Z73" s="286">
        <f t="shared" si="143"/>
        <v>17546.830000000002</v>
      </c>
      <c r="AA73" s="286">
        <f t="shared" si="143"/>
        <v>65658.77</v>
      </c>
      <c r="AC73" s="292">
        <f t="shared" si="43"/>
        <v>9437044.5999999996</v>
      </c>
      <c r="AD73" s="292">
        <f t="shared" si="44"/>
        <v>0</v>
      </c>
      <c r="AE73" s="292">
        <f t="shared" si="45"/>
        <v>9437044.5999999996</v>
      </c>
      <c r="AF73" s="292">
        <f t="shared" si="46"/>
        <v>798830.04</v>
      </c>
      <c r="AG73" s="292">
        <f t="shared" si="47"/>
        <v>798830.04</v>
      </c>
      <c r="AH73" s="292">
        <f t="shared" si="48"/>
        <v>8638214.5600000005</v>
      </c>
      <c r="AI73" s="66"/>
      <c r="AJ73" s="292">
        <f t="shared" si="21"/>
        <v>0</v>
      </c>
      <c r="AK73" s="292">
        <f t="shared" si="22"/>
        <v>0</v>
      </c>
      <c r="AL73" s="292">
        <f t="shared" si="23"/>
        <v>0</v>
      </c>
      <c r="AM73" s="292">
        <f t="shared" si="24"/>
        <v>0</v>
      </c>
      <c r="AN73" s="292">
        <f t="shared" si="25"/>
        <v>0</v>
      </c>
      <c r="AO73" s="292">
        <f t="shared" si="26"/>
        <v>0</v>
      </c>
    </row>
    <row r="74" spans="1:41" x14ac:dyDescent="0.25">
      <c r="A74" s="75"/>
      <c r="B74" s="77"/>
      <c r="C74" s="76"/>
      <c r="D74" s="78">
        <v>21101</v>
      </c>
      <c r="E74" s="79" t="s">
        <v>511</v>
      </c>
      <c r="F74" s="184">
        <f t="shared" si="49"/>
        <v>8993527.5999999996</v>
      </c>
      <c r="G74" s="184">
        <f t="shared" si="50"/>
        <v>0</v>
      </c>
      <c r="H74" s="184">
        <f t="shared" si="51"/>
        <v>8993527.5999999996</v>
      </c>
      <c r="I74" s="184">
        <f t="shared" si="52"/>
        <v>757723.77</v>
      </c>
      <c r="J74" s="184">
        <f t="shared" si="53"/>
        <v>757723.77</v>
      </c>
      <c r="K74" s="316">
        <f t="shared" si="54"/>
        <v>8235803.8300000001</v>
      </c>
      <c r="O74" s="184">
        <v>8918322</v>
      </c>
      <c r="P74" s="184"/>
      <c r="Q74" s="184">
        <f t="shared" ref="Q74:Q76" si="144">O74+P74</f>
        <v>8918322</v>
      </c>
      <c r="R74" s="184">
        <v>745831.17</v>
      </c>
      <c r="S74" s="184">
        <v>745831.17</v>
      </c>
      <c r="T74" s="270">
        <f t="shared" si="55"/>
        <v>8172490.8300000001</v>
      </c>
      <c r="V74" s="184">
        <v>75205.600000000006</v>
      </c>
      <c r="W74" s="287"/>
      <c r="X74" s="261">
        <f t="shared" si="56"/>
        <v>75205.600000000006</v>
      </c>
      <c r="Y74" s="287">
        <v>11892.6</v>
      </c>
      <c r="Z74" s="287">
        <v>11892.6</v>
      </c>
      <c r="AA74" s="261">
        <f t="shared" si="57"/>
        <v>63313.000000000007</v>
      </c>
      <c r="AC74" s="292">
        <f t="shared" si="43"/>
        <v>8993527.5999999996</v>
      </c>
      <c r="AD74" s="292">
        <f t="shared" si="44"/>
        <v>0</v>
      </c>
      <c r="AE74" s="292">
        <f t="shared" si="45"/>
        <v>8993527.5999999996</v>
      </c>
      <c r="AF74" s="292">
        <f t="shared" si="46"/>
        <v>757723.77</v>
      </c>
      <c r="AG74" s="292">
        <f t="shared" si="47"/>
        <v>757723.77</v>
      </c>
      <c r="AH74" s="292">
        <f t="shared" si="48"/>
        <v>8235803.8300000001</v>
      </c>
      <c r="AI74" s="66"/>
      <c r="AJ74" s="292">
        <f t="shared" si="21"/>
        <v>0</v>
      </c>
      <c r="AK74" s="292">
        <f t="shared" si="22"/>
        <v>0</v>
      </c>
      <c r="AL74" s="292">
        <f t="shared" si="23"/>
        <v>0</v>
      </c>
      <c r="AM74" s="292">
        <f t="shared" si="24"/>
        <v>0</v>
      </c>
      <c r="AN74" s="292">
        <f t="shared" si="25"/>
        <v>0</v>
      </c>
      <c r="AO74" s="292">
        <f t="shared" si="26"/>
        <v>0</v>
      </c>
    </row>
    <row r="75" spans="1:41" x14ac:dyDescent="0.25">
      <c r="A75" s="75"/>
      <c r="B75" s="77"/>
      <c r="C75" s="76"/>
      <c r="D75" s="78">
        <v>21102</v>
      </c>
      <c r="E75" s="79" t="s">
        <v>512</v>
      </c>
      <c r="F75" s="184">
        <f t="shared" si="49"/>
        <v>443517</v>
      </c>
      <c r="G75" s="184">
        <f t="shared" si="50"/>
        <v>0</v>
      </c>
      <c r="H75" s="184">
        <f t="shared" si="51"/>
        <v>443517</v>
      </c>
      <c r="I75" s="184">
        <f t="shared" si="52"/>
        <v>41106.270000000004</v>
      </c>
      <c r="J75" s="184">
        <f t="shared" si="53"/>
        <v>41106.270000000004</v>
      </c>
      <c r="K75" s="316">
        <f t="shared" si="54"/>
        <v>402410.73</v>
      </c>
      <c r="O75" s="184">
        <v>435517</v>
      </c>
      <c r="P75" s="184"/>
      <c r="Q75" s="184">
        <f t="shared" si="144"/>
        <v>435517</v>
      </c>
      <c r="R75" s="184">
        <v>35452.04</v>
      </c>
      <c r="S75" s="184">
        <v>35452.04</v>
      </c>
      <c r="T75" s="270">
        <f t="shared" si="55"/>
        <v>400064.96</v>
      </c>
      <c r="V75" s="287">
        <v>8000</v>
      </c>
      <c r="W75" s="287"/>
      <c r="X75" s="261">
        <f t="shared" si="56"/>
        <v>8000</v>
      </c>
      <c r="Y75" s="287">
        <v>5654.23</v>
      </c>
      <c r="Z75" s="287">
        <v>5654.23</v>
      </c>
      <c r="AA75" s="261">
        <f t="shared" si="57"/>
        <v>2345.7700000000004</v>
      </c>
      <c r="AC75" s="292">
        <f t="shared" si="43"/>
        <v>443517</v>
      </c>
      <c r="AD75" s="292">
        <f t="shared" si="44"/>
        <v>0</v>
      </c>
      <c r="AE75" s="292">
        <f t="shared" si="45"/>
        <v>443517</v>
      </c>
      <c r="AF75" s="292">
        <f t="shared" si="46"/>
        <v>41106.270000000004</v>
      </c>
      <c r="AG75" s="292">
        <f t="shared" si="47"/>
        <v>41106.270000000004</v>
      </c>
      <c r="AH75" s="292">
        <f t="shared" si="48"/>
        <v>402410.73000000004</v>
      </c>
      <c r="AI75" s="66"/>
      <c r="AJ75" s="292">
        <f t="shared" si="21"/>
        <v>0</v>
      </c>
      <c r="AK75" s="292">
        <f t="shared" si="22"/>
        <v>0</v>
      </c>
      <c r="AL75" s="292">
        <f t="shared" si="23"/>
        <v>0</v>
      </c>
      <c r="AM75" s="292">
        <f t="shared" si="24"/>
        <v>0</v>
      </c>
      <c r="AN75" s="292">
        <f t="shared" si="25"/>
        <v>0</v>
      </c>
      <c r="AO75" s="292">
        <f t="shared" si="26"/>
        <v>0</v>
      </c>
    </row>
    <row r="76" spans="1:41" x14ac:dyDescent="0.25">
      <c r="A76" s="75"/>
      <c r="B76" s="77"/>
      <c r="C76" s="76"/>
      <c r="D76" s="85">
        <v>21103</v>
      </c>
      <c r="E76" s="84" t="s">
        <v>581</v>
      </c>
      <c r="F76" s="184">
        <f t="shared" si="49"/>
        <v>0</v>
      </c>
      <c r="G76" s="184">
        <f t="shared" si="50"/>
        <v>0</v>
      </c>
      <c r="H76" s="184">
        <f t="shared" si="51"/>
        <v>0</v>
      </c>
      <c r="I76" s="184">
        <f t="shared" si="52"/>
        <v>0</v>
      </c>
      <c r="J76" s="184">
        <f t="shared" si="53"/>
        <v>0</v>
      </c>
      <c r="K76" s="316">
        <f t="shared" si="54"/>
        <v>0</v>
      </c>
      <c r="O76" s="184"/>
      <c r="P76" s="184"/>
      <c r="Q76" s="184">
        <f t="shared" si="144"/>
        <v>0</v>
      </c>
      <c r="R76" s="184"/>
      <c r="S76" s="184"/>
      <c r="T76" s="270">
        <f t="shared" si="55"/>
        <v>0</v>
      </c>
      <c r="V76" s="287"/>
      <c r="W76" s="287"/>
      <c r="X76" s="261"/>
      <c r="Y76" s="287"/>
      <c r="Z76" s="287"/>
      <c r="AA76" s="261"/>
      <c r="AC76" s="292">
        <f t="shared" si="43"/>
        <v>0</v>
      </c>
      <c r="AD76" s="292">
        <f t="shared" si="44"/>
        <v>0</v>
      </c>
      <c r="AE76" s="292">
        <f t="shared" si="45"/>
        <v>0</v>
      </c>
      <c r="AF76" s="292">
        <f t="shared" si="46"/>
        <v>0</v>
      </c>
      <c r="AG76" s="292">
        <f t="shared" si="47"/>
        <v>0</v>
      </c>
      <c r="AH76" s="292">
        <f t="shared" si="48"/>
        <v>0</v>
      </c>
      <c r="AI76" s="66"/>
      <c r="AJ76" s="292">
        <f t="shared" ref="AJ76:AJ139" si="145">F76-AC76</f>
        <v>0</v>
      </c>
      <c r="AK76" s="292">
        <f t="shared" ref="AK76:AK139" si="146">G76-AD76</f>
        <v>0</v>
      </c>
      <c r="AL76" s="292">
        <f t="shared" ref="AL76:AL139" si="147">H76-AE76</f>
        <v>0</v>
      </c>
      <c r="AM76" s="292">
        <f t="shared" ref="AM76:AM139" si="148">I76-AF76</f>
        <v>0</v>
      </c>
      <c r="AN76" s="292">
        <f t="shared" ref="AN76:AN139" si="149">J76-AG76</f>
        <v>0</v>
      </c>
      <c r="AO76" s="292">
        <f t="shared" ref="AO76:AO139" si="150">K76-AH76</f>
        <v>0</v>
      </c>
    </row>
    <row r="77" spans="1:41" x14ac:dyDescent="0.25">
      <c r="A77" s="75"/>
      <c r="B77" s="76"/>
      <c r="C77" s="105">
        <v>21200</v>
      </c>
      <c r="D77" s="177" t="s">
        <v>320</v>
      </c>
      <c r="E77" s="178"/>
      <c r="F77" s="142">
        <f>SUM(F78)</f>
        <v>1221996</v>
      </c>
      <c r="G77" s="142">
        <f t="shared" ref="G77:J77" si="151">SUM(G78)</f>
        <v>0</v>
      </c>
      <c r="H77" s="142">
        <f t="shared" si="151"/>
        <v>1221996</v>
      </c>
      <c r="I77" s="142">
        <f t="shared" si="151"/>
        <v>78813.240000000005</v>
      </c>
      <c r="J77" s="142">
        <f t="shared" si="151"/>
        <v>78813.240000000005</v>
      </c>
      <c r="K77" s="272">
        <f t="shared" si="54"/>
        <v>1143182.76</v>
      </c>
      <c r="O77" s="142">
        <f t="shared" ref="O77" si="152">SUM(O78)</f>
        <v>1213996</v>
      </c>
      <c r="P77" s="142">
        <f t="shared" ref="P77:T77" si="153">SUM(P78)</f>
        <v>0</v>
      </c>
      <c r="Q77" s="142">
        <f t="shared" si="153"/>
        <v>1213996</v>
      </c>
      <c r="R77" s="142">
        <f t="shared" si="153"/>
        <v>78813.240000000005</v>
      </c>
      <c r="S77" s="142">
        <f t="shared" si="153"/>
        <v>78813.240000000005</v>
      </c>
      <c r="T77" s="272">
        <f t="shared" si="153"/>
        <v>1135182.76</v>
      </c>
      <c r="V77" s="286">
        <f t="shared" ref="V77:AA77" si="154">SUM(V78)</f>
        <v>8000</v>
      </c>
      <c r="W77" s="286">
        <f t="shared" si="154"/>
        <v>0</v>
      </c>
      <c r="X77" s="286">
        <f t="shared" si="154"/>
        <v>8000</v>
      </c>
      <c r="Y77" s="286">
        <f t="shared" ref="Y77:Z77" si="155">SUM(Y78)</f>
        <v>0</v>
      </c>
      <c r="Z77" s="286">
        <f t="shared" si="155"/>
        <v>0</v>
      </c>
      <c r="AA77" s="286">
        <f t="shared" si="154"/>
        <v>8000</v>
      </c>
      <c r="AC77" s="292">
        <f t="shared" si="43"/>
        <v>1221996</v>
      </c>
      <c r="AD77" s="292">
        <f t="shared" si="44"/>
        <v>0</v>
      </c>
      <c r="AE77" s="292">
        <f t="shared" si="45"/>
        <v>1221996</v>
      </c>
      <c r="AF77" s="292">
        <f t="shared" si="46"/>
        <v>78813.240000000005</v>
      </c>
      <c r="AG77" s="292">
        <f t="shared" si="47"/>
        <v>78813.240000000005</v>
      </c>
      <c r="AH77" s="292">
        <f t="shared" si="48"/>
        <v>1143182.76</v>
      </c>
      <c r="AI77" s="66"/>
      <c r="AJ77" s="292">
        <f t="shared" si="145"/>
        <v>0</v>
      </c>
      <c r="AK77" s="292">
        <f t="shared" si="146"/>
        <v>0</v>
      </c>
      <c r="AL77" s="292">
        <f t="shared" si="147"/>
        <v>0</v>
      </c>
      <c r="AM77" s="292">
        <f t="shared" si="148"/>
        <v>0</v>
      </c>
      <c r="AN77" s="292">
        <f t="shared" si="149"/>
        <v>0</v>
      </c>
      <c r="AO77" s="292">
        <f t="shared" si="150"/>
        <v>0</v>
      </c>
    </row>
    <row r="78" spans="1:41" ht="30" x14ac:dyDescent="0.25">
      <c r="A78" s="75"/>
      <c r="B78" s="77"/>
      <c r="C78" s="76"/>
      <c r="D78" s="78">
        <v>21201</v>
      </c>
      <c r="E78" s="79" t="s">
        <v>320</v>
      </c>
      <c r="F78" s="184">
        <f t="shared" si="49"/>
        <v>1221996</v>
      </c>
      <c r="G78" s="184">
        <f t="shared" si="50"/>
        <v>0</v>
      </c>
      <c r="H78" s="184">
        <f t="shared" si="51"/>
        <v>1221996</v>
      </c>
      <c r="I78" s="184">
        <f t="shared" si="52"/>
        <v>78813.240000000005</v>
      </c>
      <c r="J78" s="184">
        <f t="shared" si="53"/>
        <v>78813.240000000005</v>
      </c>
      <c r="K78" s="316">
        <f t="shared" si="54"/>
        <v>1143182.76</v>
      </c>
      <c r="O78" s="184">
        <v>1213996</v>
      </c>
      <c r="P78" s="184"/>
      <c r="Q78" s="184">
        <f>O78+P78</f>
        <v>1213996</v>
      </c>
      <c r="R78" s="184">
        <v>78813.240000000005</v>
      </c>
      <c r="S78" s="184">
        <v>78813.240000000005</v>
      </c>
      <c r="T78" s="270">
        <f t="shared" si="55"/>
        <v>1135182.76</v>
      </c>
      <c r="V78" s="287">
        <v>8000</v>
      </c>
      <c r="W78" s="287">
        <v>0</v>
      </c>
      <c r="X78" s="261">
        <f t="shared" si="56"/>
        <v>8000</v>
      </c>
      <c r="Y78" s="287"/>
      <c r="Z78" s="287"/>
      <c r="AA78" s="261">
        <f t="shared" si="57"/>
        <v>8000</v>
      </c>
      <c r="AC78" s="292">
        <f t="shared" si="43"/>
        <v>1221996</v>
      </c>
      <c r="AD78" s="292">
        <f t="shared" si="44"/>
        <v>0</v>
      </c>
      <c r="AE78" s="292">
        <f t="shared" si="45"/>
        <v>1221996</v>
      </c>
      <c r="AF78" s="292">
        <f t="shared" si="46"/>
        <v>78813.240000000005</v>
      </c>
      <c r="AG78" s="292">
        <f t="shared" si="47"/>
        <v>78813.240000000005</v>
      </c>
      <c r="AH78" s="292">
        <f t="shared" si="48"/>
        <v>1143182.76</v>
      </c>
      <c r="AI78" s="66"/>
      <c r="AJ78" s="292">
        <f t="shared" si="145"/>
        <v>0</v>
      </c>
      <c r="AK78" s="292">
        <f t="shared" si="146"/>
        <v>0</v>
      </c>
      <c r="AL78" s="292">
        <f t="shared" si="147"/>
        <v>0</v>
      </c>
      <c r="AM78" s="292">
        <f t="shared" si="148"/>
        <v>0</v>
      </c>
      <c r="AN78" s="292">
        <f t="shared" si="149"/>
        <v>0</v>
      </c>
      <c r="AO78" s="292">
        <f t="shared" si="150"/>
        <v>0</v>
      </c>
    </row>
    <row r="79" spans="1:41" x14ac:dyDescent="0.25">
      <c r="A79" s="75"/>
      <c r="B79" s="76"/>
      <c r="C79" s="105">
        <v>21400</v>
      </c>
      <c r="D79" s="177" t="s">
        <v>321</v>
      </c>
      <c r="E79" s="178"/>
      <c r="F79" s="142">
        <f>SUM(F80)</f>
        <v>2980991.6</v>
      </c>
      <c r="G79" s="142">
        <f t="shared" ref="G79:J79" si="156">SUM(G80)</f>
        <v>0</v>
      </c>
      <c r="H79" s="142">
        <f t="shared" si="156"/>
        <v>2980991.6</v>
      </c>
      <c r="I79" s="142">
        <f t="shared" si="156"/>
        <v>42732.07</v>
      </c>
      <c r="J79" s="142">
        <f t="shared" si="156"/>
        <v>42732.07</v>
      </c>
      <c r="K79" s="272">
        <f t="shared" si="54"/>
        <v>2938259.5300000003</v>
      </c>
      <c r="O79" s="142">
        <f t="shared" ref="O79" si="157">SUM(O80)</f>
        <v>2966034</v>
      </c>
      <c r="P79" s="142">
        <f t="shared" ref="P79:T79" si="158">SUM(P80)</f>
        <v>0</v>
      </c>
      <c r="Q79" s="142">
        <f t="shared" si="158"/>
        <v>2966034</v>
      </c>
      <c r="R79" s="142">
        <f t="shared" si="158"/>
        <v>42732.07</v>
      </c>
      <c r="S79" s="142">
        <f t="shared" si="158"/>
        <v>42732.07</v>
      </c>
      <c r="T79" s="272">
        <f t="shared" si="158"/>
        <v>2923301.93</v>
      </c>
      <c r="V79" s="286">
        <f t="shared" ref="V79:AA79" si="159">SUM(V80)</f>
        <v>14957.6</v>
      </c>
      <c r="W79" s="286">
        <f t="shared" si="159"/>
        <v>0</v>
      </c>
      <c r="X79" s="286">
        <f t="shared" si="159"/>
        <v>14957.6</v>
      </c>
      <c r="Y79" s="286">
        <f t="shared" si="159"/>
        <v>0</v>
      </c>
      <c r="Z79" s="286">
        <f t="shared" si="159"/>
        <v>0</v>
      </c>
      <c r="AA79" s="286">
        <f t="shared" si="159"/>
        <v>14957.6</v>
      </c>
      <c r="AC79" s="292">
        <f t="shared" si="43"/>
        <v>2980991.6</v>
      </c>
      <c r="AD79" s="292">
        <f t="shared" si="44"/>
        <v>0</v>
      </c>
      <c r="AE79" s="292">
        <f t="shared" si="45"/>
        <v>2980991.6</v>
      </c>
      <c r="AF79" s="292">
        <f t="shared" si="46"/>
        <v>42732.07</v>
      </c>
      <c r="AG79" s="292">
        <f t="shared" si="47"/>
        <v>42732.07</v>
      </c>
      <c r="AH79" s="292">
        <f t="shared" si="48"/>
        <v>2938259.5300000003</v>
      </c>
      <c r="AI79" s="66"/>
      <c r="AJ79" s="292">
        <f t="shared" si="145"/>
        <v>0</v>
      </c>
      <c r="AK79" s="292">
        <f t="shared" si="146"/>
        <v>0</v>
      </c>
      <c r="AL79" s="292">
        <f t="shared" si="147"/>
        <v>0</v>
      </c>
      <c r="AM79" s="292">
        <f t="shared" si="148"/>
        <v>0</v>
      </c>
      <c r="AN79" s="292">
        <f t="shared" si="149"/>
        <v>0</v>
      </c>
      <c r="AO79" s="292">
        <f t="shared" si="150"/>
        <v>0</v>
      </c>
    </row>
    <row r="80" spans="1:41" ht="45" x14ac:dyDescent="0.25">
      <c r="A80" s="75"/>
      <c r="B80" s="77"/>
      <c r="C80" s="76"/>
      <c r="D80" s="78">
        <v>21401</v>
      </c>
      <c r="E80" s="79" t="s">
        <v>322</v>
      </c>
      <c r="F80" s="184">
        <f t="shared" ref="F80:F145" si="160">O80+V80</f>
        <v>2980991.6</v>
      </c>
      <c r="G80" s="184">
        <f t="shared" ref="G80:G145" si="161">P80+W80</f>
        <v>0</v>
      </c>
      <c r="H80" s="184">
        <f t="shared" ref="H80:H145" si="162">F80+G80</f>
        <v>2980991.6</v>
      </c>
      <c r="I80" s="184">
        <f t="shared" ref="I80:I145" si="163">R80+Y80</f>
        <v>42732.07</v>
      </c>
      <c r="J80" s="184">
        <f t="shared" ref="J80:J145" si="164">S80+Z80</f>
        <v>42732.07</v>
      </c>
      <c r="K80" s="316">
        <f t="shared" ref="K80:K145" si="165">H80-I80</f>
        <v>2938259.5300000003</v>
      </c>
      <c r="O80" s="184">
        <v>2966034</v>
      </c>
      <c r="P80" s="184"/>
      <c r="Q80" s="184">
        <f>O80+P80</f>
        <v>2966034</v>
      </c>
      <c r="R80" s="184">
        <v>42732.07</v>
      </c>
      <c r="S80" s="184">
        <v>42732.07</v>
      </c>
      <c r="T80" s="270">
        <f t="shared" si="55"/>
        <v>2923301.93</v>
      </c>
      <c r="V80" s="287">
        <v>14957.6</v>
      </c>
      <c r="W80" s="287"/>
      <c r="X80" s="261">
        <f t="shared" si="56"/>
        <v>14957.6</v>
      </c>
      <c r="Y80" s="287"/>
      <c r="Z80" s="287"/>
      <c r="AA80" s="261">
        <f t="shared" si="57"/>
        <v>14957.6</v>
      </c>
      <c r="AC80" s="292">
        <f t="shared" ref="AC80:AC119" si="166">O80+V80</f>
        <v>2980991.6</v>
      </c>
      <c r="AD80" s="292">
        <f t="shared" ref="AD80:AD119" si="167">P80+W80</f>
        <v>0</v>
      </c>
      <c r="AE80" s="292">
        <f t="shared" ref="AE80:AE119" si="168">Q80+X80</f>
        <v>2980991.6</v>
      </c>
      <c r="AF80" s="292">
        <f t="shared" ref="AF80:AF119" si="169">R80+Y80</f>
        <v>42732.07</v>
      </c>
      <c r="AG80" s="292">
        <f t="shared" ref="AG80:AG119" si="170">S80+Z80</f>
        <v>42732.07</v>
      </c>
      <c r="AH80" s="292">
        <f t="shared" ref="AH80:AH119" si="171">T80+AA80</f>
        <v>2938259.5300000003</v>
      </c>
      <c r="AI80" s="66"/>
      <c r="AJ80" s="292">
        <f t="shared" si="145"/>
        <v>0</v>
      </c>
      <c r="AK80" s="292">
        <f t="shared" si="146"/>
        <v>0</v>
      </c>
      <c r="AL80" s="292">
        <f t="shared" si="147"/>
        <v>0</v>
      </c>
      <c r="AM80" s="292">
        <f t="shared" si="148"/>
        <v>0</v>
      </c>
      <c r="AN80" s="292">
        <f t="shared" si="149"/>
        <v>0</v>
      </c>
      <c r="AO80" s="292">
        <f t="shared" si="150"/>
        <v>0</v>
      </c>
    </row>
    <row r="81" spans="1:41" x14ac:dyDescent="0.25">
      <c r="A81" s="75"/>
      <c r="B81" s="76"/>
      <c r="C81" s="105">
        <v>21500</v>
      </c>
      <c r="D81" s="177" t="s">
        <v>323</v>
      </c>
      <c r="E81" s="178"/>
      <c r="F81" s="142">
        <f>SUM(F82)</f>
        <v>962800</v>
      </c>
      <c r="G81" s="142">
        <f t="shared" ref="G81:J81" si="172">SUM(G82)</f>
        <v>0</v>
      </c>
      <c r="H81" s="142">
        <f t="shared" si="172"/>
        <v>962800</v>
      </c>
      <c r="I81" s="142">
        <f t="shared" si="172"/>
        <v>247902.98</v>
      </c>
      <c r="J81" s="142">
        <f t="shared" si="172"/>
        <v>247902.98</v>
      </c>
      <c r="K81" s="272">
        <f t="shared" si="165"/>
        <v>714897.02</v>
      </c>
      <c r="O81" s="142">
        <f t="shared" ref="O81" si="173">SUM(O82)</f>
        <v>881800</v>
      </c>
      <c r="P81" s="142">
        <f t="shared" ref="P81:T81" si="174">SUM(P82)</f>
        <v>0</v>
      </c>
      <c r="Q81" s="142">
        <f t="shared" si="174"/>
        <v>881800</v>
      </c>
      <c r="R81" s="142">
        <f t="shared" si="174"/>
        <v>173256.98</v>
      </c>
      <c r="S81" s="142">
        <f t="shared" si="174"/>
        <v>173256.98</v>
      </c>
      <c r="T81" s="272">
        <f t="shared" si="174"/>
        <v>708543.02</v>
      </c>
      <c r="V81" s="286">
        <f t="shared" ref="V81:AA81" si="175">SUM(V82)</f>
        <v>81000</v>
      </c>
      <c r="W81" s="286">
        <f t="shared" si="175"/>
        <v>0</v>
      </c>
      <c r="X81" s="286">
        <f t="shared" si="175"/>
        <v>81000</v>
      </c>
      <c r="Y81" s="286">
        <f t="shared" si="175"/>
        <v>74646</v>
      </c>
      <c r="Z81" s="286">
        <f t="shared" si="175"/>
        <v>74646</v>
      </c>
      <c r="AA81" s="286">
        <f t="shared" si="175"/>
        <v>6354</v>
      </c>
      <c r="AC81" s="292">
        <f t="shared" si="166"/>
        <v>962800</v>
      </c>
      <c r="AD81" s="292">
        <f t="shared" si="167"/>
        <v>0</v>
      </c>
      <c r="AE81" s="292">
        <f t="shared" si="168"/>
        <v>962800</v>
      </c>
      <c r="AF81" s="292">
        <f t="shared" si="169"/>
        <v>247902.98</v>
      </c>
      <c r="AG81" s="292">
        <f t="shared" si="170"/>
        <v>247902.98</v>
      </c>
      <c r="AH81" s="292">
        <f t="shared" si="171"/>
        <v>714897.02</v>
      </c>
      <c r="AI81" s="66"/>
      <c r="AJ81" s="292">
        <f t="shared" si="145"/>
        <v>0</v>
      </c>
      <c r="AK81" s="292">
        <f t="shared" si="146"/>
        <v>0</v>
      </c>
      <c r="AL81" s="292">
        <f t="shared" si="147"/>
        <v>0</v>
      </c>
      <c r="AM81" s="292">
        <f t="shared" si="148"/>
        <v>0</v>
      </c>
      <c r="AN81" s="292">
        <f t="shared" si="149"/>
        <v>0</v>
      </c>
      <c r="AO81" s="292">
        <f t="shared" si="150"/>
        <v>0</v>
      </c>
    </row>
    <row r="82" spans="1:41" x14ac:dyDescent="0.25">
      <c r="A82" s="75"/>
      <c r="B82" s="77"/>
      <c r="C82" s="76"/>
      <c r="D82" s="78">
        <v>21501</v>
      </c>
      <c r="E82" s="79" t="s">
        <v>324</v>
      </c>
      <c r="F82" s="184">
        <f t="shared" si="160"/>
        <v>962800</v>
      </c>
      <c r="G82" s="184">
        <f t="shared" si="161"/>
        <v>0</v>
      </c>
      <c r="H82" s="184">
        <f t="shared" si="162"/>
        <v>962800</v>
      </c>
      <c r="I82" s="184">
        <f t="shared" si="163"/>
        <v>247902.98</v>
      </c>
      <c r="J82" s="184">
        <f t="shared" si="164"/>
        <v>247902.98</v>
      </c>
      <c r="K82" s="316">
        <f t="shared" si="165"/>
        <v>714897.02</v>
      </c>
      <c r="O82" s="184">
        <v>881800</v>
      </c>
      <c r="P82" s="184"/>
      <c r="Q82" s="184">
        <f>O82+P82</f>
        <v>881800</v>
      </c>
      <c r="R82" s="184">
        <v>173256.98</v>
      </c>
      <c r="S82" s="184">
        <v>173256.98</v>
      </c>
      <c r="T82" s="270">
        <f t="shared" si="55"/>
        <v>708543.02</v>
      </c>
      <c r="V82" s="287">
        <v>81000</v>
      </c>
      <c r="W82" s="287"/>
      <c r="X82" s="261">
        <f t="shared" si="56"/>
        <v>81000</v>
      </c>
      <c r="Y82" s="287">
        <v>74646</v>
      </c>
      <c r="Z82" s="287">
        <v>74646</v>
      </c>
      <c r="AA82" s="261">
        <f t="shared" si="57"/>
        <v>6354</v>
      </c>
      <c r="AC82" s="292">
        <f t="shared" si="166"/>
        <v>962800</v>
      </c>
      <c r="AD82" s="292">
        <f t="shared" si="167"/>
        <v>0</v>
      </c>
      <c r="AE82" s="292">
        <f t="shared" si="168"/>
        <v>962800</v>
      </c>
      <c r="AF82" s="292">
        <f t="shared" si="169"/>
        <v>247902.98</v>
      </c>
      <c r="AG82" s="292">
        <f t="shared" si="170"/>
        <v>247902.98</v>
      </c>
      <c r="AH82" s="292">
        <f t="shared" si="171"/>
        <v>714897.02</v>
      </c>
      <c r="AI82" s="66"/>
      <c r="AJ82" s="292">
        <f t="shared" si="145"/>
        <v>0</v>
      </c>
      <c r="AK82" s="292">
        <f t="shared" si="146"/>
        <v>0</v>
      </c>
      <c r="AL82" s="292">
        <f t="shared" si="147"/>
        <v>0</v>
      </c>
      <c r="AM82" s="292">
        <f t="shared" si="148"/>
        <v>0</v>
      </c>
      <c r="AN82" s="292">
        <f t="shared" si="149"/>
        <v>0</v>
      </c>
      <c r="AO82" s="292">
        <f t="shared" si="150"/>
        <v>0</v>
      </c>
    </row>
    <row r="83" spans="1:41" x14ac:dyDescent="0.25">
      <c r="A83" s="75"/>
      <c r="B83" s="76"/>
      <c r="C83" s="105">
        <v>21600</v>
      </c>
      <c r="D83" s="177" t="s">
        <v>325</v>
      </c>
      <c r="E83" s="178"/>
      <c r="F83" s="142">
        <f>SUM(F84)</f>
        <v>2824400.04</v>
      </c>
      <c r="G83" s="142">
        <f t="shared" ref="G83:J83" si="176">SUM(G84)</f>
        <v>0</v>
      </c>
      <c r="H83" s="142">
        <f t="shared" si="176"/>
        <v>2824400.04</v>
      </c>
      <c r="I83" s="142">
        <f t="shared" si="176"/>
        <v>213586.42</v>
      </c>
      <c r="J83" s="142">
        <f t="shared" si="176"/>
        <v>213586.42</v>
      </c>
      <c r="K83" s="272">
        <f t="shared" si="165"/>
        <v>2610813.62</v>
      </c>
      <c r="O83" s="142">
        <f t="shared" ref="O83" si="177">SUM(O84)</f>
        <v>2804400</v>
      </c>
      <c r="P83" s="142">
        <f t="shared" ref="P83:T83" si="178">SUM(P84)</f>
        <v>0</v>
      </c>
      <c r="Q83" s="142">
        <f t="shared" si="178"/>
        <v>2804400</v>
      </c>
      <c r="R83" s="142">
        <f t="shared" si="178"/>
        <v>213586.42</v>
      </c>
      <c r="S83" s="142">
        <f t="shared" si="178"/>
        <v>213586.42</v>
      </c>
      <c r="T83" s="272">
        <f t="shared" si="178"/>
        <v>2590813.58</v>
      </c>
      <c r="V83" s="286">
        <f t="shared" ref="V83:AA83" si="179">SUM(V84)</f>
        <v>20000.04</v>
      </c>
      <c r="W83" s="286">
        <f t="shared" si="179"/>
        <v>0</v>
      </c>
      <c r="X83" s="286">
        <f t="shared" si="179"/>
        <v>20000.04</v>
      </c>
      <c r="Y83" s="286">
        <f t="shared" si="179"/>
        <v>0</v>
      </c>
      <c r="Z83" s="286">
        <f t="shared" si="179"/>
        <v>0</v>
      </c>
      <c r="AA83" s="286">
        <f t="shared" si="179"/>
        <v>20000.04</v>
      </c>
      <c r="AC83" s="292">
        <f t="shared" si="166"/>
        <v>2824400.04</v>
      </c>
      <c r="AD83" s="292">
        <f t="shared" si="167"/>
        <v>0</v>
      </c>
      <c r="AE83" s="292">
        <f t="shared" si="168"/>
        <v>2824400.04</v>
      </c>
      <c r="AF83" s="292">
        <f t="shared" si="169"/>
        <v>213586.42</v>
      </c>
      <c r="AG83" s="292">
        <f t="shared" si="170"/>
        <v>213586.42</v>
      </c>
      <c r="AH83" s="292">
        <f t="shared" si="171"/>
        <v>2610813.62</v>
      </c>
      <c r="AI83" s="66"/>
      <c r="AJ83" s="292">
        <f t="shared" si="145"/>
        <v>0</v>
      </c>
      <c r="AK83" s="292">
        <f t="shared" si="146"/>
        <v>0</v>
      </c>
      <c r="AL83" s="292">
        <f t="shared" si="147"/>
        <v>0</v>
      </c>
      <c r="AM83" s="292">
        <f t="shared" si="148"/>
        <v>0</v>
      </c>
      <c r="AN83" s="292">
        <f t="shared" si="149"/>
        <v>0</v>
      </c>
      <c r="AO83" s="292">
        <f t="shared" si="150"/>
        <v>0</v>
      </c>
    </row>
    <row r="84" spans="1:41" x14ac:dyDescent="0.25">
      <c r="A84" s="75"/>
      <c r="B84" s="77"/>
      <c r="C84" s="76"/>
      <c r="D84" s="78">
        <v>21601</v>
      </c>
      <c r="E84" s="79" t="s">
        <v>325</v>
      </c>
      <c r="F84" s="184">
        <f t="shared" si="160"/>
        <v>2824400.04</v>
      </c>
      <c r="G84" s="184">
        <f t="shared" si="161"/>
        <v>0</v>
      </c>
      <c r="H84" s="184">
        <f t="shared" si="162"/>
        <v>2824400.04</v>
      </c>
      <c r="I84" s="184">
        <f t="shared" si="163"/>
        <v>213586.42</v>
      </c>
      <c r="J84" s="184">
        <f t="shared" si="164"/>
        <v>213586.42</v>
      </c>
      <c r="K84" s="316">
        <f t="shared" si="165"/>
        <v>2610813.62</v>
      </c>
      <c r="O84" s="184">
        <v>2804400</v>
      </c>
      <c r="P84" s="184"/>
      <c r="Q84" s="184">
        <f>O84+P84</f>
        <v>2804400</v>
      </c>
      <c r="R84" s="184">
        <v>213586.42</v>
      </c>
      <c r="S84" s="184">
        <v>213586.42</v>
      </c>
      <c r="T84" s="270">
        <f t="shared" si="55"/>
        <v>2590813.58</v>
      </c>
      <c r="V84" s="287">
        <v>20000.04</v>
      </c>
      <c r="W84" s="287"/>
      <c r="X84" s="261">
        <f t="shared" si="56"/>
        <v>20000.04</v>
      </c>
      <c r="Y84" s="287"/>
      <c r="Z84" s="287"/>
      <c r="AA84" s="261">
        <f t="shared" si="57"/>
        <v>20000.04</v>
      </c>
      <c r="AC84" s="292">
        <f t="shared" si="166"/>
        <v>2824400.04</v>
      </c>
      <c r="AD84" s="292">
        <f t="shared" si="167"/>
        <v>0</v>
      </c>
      <c r="AE84" s="292">
        <f t="shared" si="168"/>
        <v>2824400.04</v>
      </c>
      <c r="AF84" s="292">
        <f t="shared" si="169"/>
        <v>213586.42</v>
      </c>
      <c r="AG84" s="292">
        <f t="shared" si="170"/>
        <v>213586.42</v>
      </c>
      <c r="AH84" s="292">
        <f t="shared" si="171"/>
        <v>2610813.62</v>
      </c>
      <c r="AI84" s="66"/>
      <c r="AJ84" s="292">
        <f t="shared" si="145"/>
        <v>0</v>
      </c>
      <c r="AK84" s="292">
        <f t="shared" si="146"/>
        <v>0</v>
      </c>
      <c r="AL84" s="292">
        <f t="shared" si="147"/>
        <v>0</v>
      </c>
      <c r="AM84" s="292">
        <f t="shared" si="148"/>
        <v>0</v>
      </c>
      <c r="AN84" s="292">
        <f t="shared" si="149"/>
        <v>0</v>
      </c>
      <c r="AO84" s="292">
        <f t="shared" si="150"/>
        <v>0</v>
      </c>
    </row>
    <row r="85" spans="1:41" x14ac:dyDescent="0.25">
      <c r="A85" s="75"/>
      <c r="B85" s="76"/>
      <c r="C85" s="105">
        <v>21700</v>
      </c>
      <c r="D85" s="177" t="s">
        <v>574</v>
      </c>
      <c r="E85" s="178"/>
      <c r="F85" s="142">
        <f>SUM(F86)</f>
        <v>0</v>
      </c>
      <c r="G85" s="142">
        <f t="shared" ref="G85:J85" si="180">SUM(G86)</f>
        <v>0</v>
      </c>
      <c r="H85" s="142">
        <f t="shared" si="180"/>
        <v>0</v>
      </c>
      <c r="I85" s="142">
        <f t="shared" si="180"/>
        <v>0</v>
      </c>
      <c r="J85" s="142">
        <f t="shared" si="180"/>
        <v>0</v>
      </c>
      <c r="K85" s="272">
        <f t="shared" si="165"/>
        <v>0</v>
      </c>
      <c r="O85" s="142">
        <f>SUM(O86)</f>
        <v>0</v>
      </c>
      <c r="P85" s="142">
        <f t="shared" ref="P85:T85" si="181">SUM(P86)</f>
        <v>0</v>
      </c>
      <c r="Q85" s="142">
        <f t="shared" si="181"/>
        <v>0</v>
      </c>
      <c r="R85" s="142">
        <f t="shared" si="181"/>
        <v>0</v>
      </c>
      <c r="S85" s="142">
        <f t="shared" si="181"/>
        <v>0</v>
      </c>
      <c r="T85" s="272">
        <f t="shared" si="181"/>
        <v>0</v>
      </c>
      <c r="V85" s="287"/>
      <c r="W85" s="287"/>
      <c r="X85" s="261"/>
      <c r="Y85" s="287"/>
      <c r="Z85" s="287"/>
      <c r="AA85" s="261"/>
      <c r="AC85" s="292">
        <f t="shared" si="166"/>
        <v>0</v>
      </c>
      <c r="AD85" s="292">
        <f t="shared" si="167"/>
        <v>0</v>
      </c>
      <c r="AE85" s="292">
        <f t="shared" si="168"/>
        <v>0</v>
      </c>
      <c r="AF85" s="292">
        <f t="shared" si="169"/>
        <v>0</v>
      </c>
      <c r="AG85" s="292">
        <f t="shared" si="170"/>
        <v>0</v>
      </c>
      <c r="AH85" s="292">
        <f t="shared" si="171"/>
        <v>0</v>
      </c>
      <c r="AI85" s="66"/>
      <c r="AJ85" s="292">
        <f t="shared" si="145"/>
        <v>0</v>
      </c>
      <c r="AK85" s="292">
        <f t="shared" si="146"/>
        <v>0</v>
      </c>
      <c r="AL85" s="292">
        <f t="shared" si="147"/>
        <v>0</v>
      </c>
      <c r="AM85" s="292">
        <f t="shared" si="148"/>
        <v>0</v>
      </c>
      <c r="AN85" s="292">
        <f t="shared" si="149"/>
        <v>0</v>
      </c>
      <c r="AO85" s="292">
        <f t="shared" si="150"/>
        <v>0</v>
      </c>
    </row>
    <row r="86" spans="1:41" x14ac:dyDescent="0.25">
      <c r="A86" s="75"/>
      <c r="B86" s="77"/>
      <c r="C86" s="76"/>
      <c r="D86" s="85">
        <v>21701</v>
      </c>
      <c r="E86" s="84" t="s">
        <v>582</v>
      </c>
      <c r="F86" s="184">
        <f t="shared" si="160"/>
        <v>0</v>
      </c>
      <c r="G86" s="184">
        <f t="shared" si="161"/>
        <v>0</v>
      </c>
      <c r="H86" s="184">
        <f t="shared" si="162"/>
        <v>0</v>
      </c>
      <c r="I86" s="184">
        <f t="shared" si="163"/>
        <v>0</v>
      </c>
      <c r="J86" s="184">
        <f t="shared" si="164"/>
        <v>0</v>
      </c>
      <c r="K86" s="316">
        <f t="shared" si="165"/>
        <v>0</v>
      </c>
      <c r="O86" s="184"/>
      <c r="P86" s="184"/>
      <c r="Q86" s="184">
        <f>O86+P86</f>
        <v>0</v>
      </c>
      <c r="R86" s="184"/>
      <c r="S86" s="184"/>
      <c r="T86" s="270">
        <f t="shared" si="55"/>
        <v>0</v>
      </c>
      <c r="V86" s="287"/>
      <c r="W86" s="287"/>
      <c r="X86" s="261"/>
      <c r="Y86" s="287"/>
      <c r="Z86" s="287"/>
      <c r="AA86" s="261"/>
      <c r="AC86" s="292">
        <f t="shared" si="166"/>
        <v>0</v>
      </c>
      <c r="AD86" s="292">
        <f t="shared" si="167"/>
        <v>0</v>
      </c>
      <c r="AE86" s="292">
        <f t="shared" si="168"/>
        <v>0</v>
      </c>
      <c r="AF86" s="292">
        <f t="shared" si="169"/>
        <v>0</v>
      </c>
      <c r="AG86" s="292">
        <f t="shared" si="170"/>
        <v>0</v>
      </c>
      <c r="AH86" s="292">
        <f t="shared" si="171"/>
        <v>0</v>
      </c>
      <c r="AI86" s="66"/>
      <c r="AJ86" s="292">
        <f t="shared" si="145"/>
        <v>0</v>
      </c>
      <c r="AK86" s="292">
        <f t="shared" si="146"/>
        <v>0</v>
      </c>
      <c r="AL86" s="292">
        <f t="shared" si="147"/>
        <v>0</v>
      </c>
      <c r="AM86" s="292">
        <f t="shared" si="148"/>
        <v>0</v>
      </c>
      <c r="AN86" s="292">
        <f t="shared" si="149"/>
        <v>0</v>
      </c>
      <c r="AO86" s="292">
        <f t="shared" si="150"/>
        <v>0</v>
      </c>
    </row>
    <row r="87" spans="1:41" x14ac:dyDescent="0.25">
      <c r="A87" s="75"/>
      <c r="B87" s="76"/>
      <c r="C87" s="105">
        <v>21800</v>
      </c>
      <c r="D87" s="177" t="s">
        <v>326</v>
      </c>
      <c r="E87" s="178"/>
      <c r="F87" s="142">
        <f>SUM(F88)</f>
        <v>78832</v>
      </c>
      <c r="G87" s="142">
        <f t="shared" ref="G87:J87" si="182">SUM(G88)</f>
        <v>0</v>
      </c>
      <c r="H87" s="142">
        <f t="shared" si="182"/>
        <v>78832</v>
      </c>
      <c r="I87" s="142">
        <f t="shared" si="182"/>
        <v>17689.52</v>
      </c>
      <c r="J87" s="142">
        <f t="shared" si="182"/>
        <v>17689.52</v>
      </c>
      <c r="K87" s="272">
        <f t="shared" si="165"/>
        <v>61142.479999999996</v>
      </c>
      <c r="O87" s="142">
        <f t="shared" ref="O87" si="183">SUM(O88)</f>
        <v>78832</v>
      </c>
      <c r="P87" s="142">
        <f t="shared" ref="P87:T87" si="184">SUM(P88)</f>
        <v>0</v>
      </c>
      <c r="Q87" s="142">
        <f t="shared" si="184"/>
        <v>78832</v>
      </c>
      <c r="R87" s="142">
        <f t="shared" si="184"/>
        <v>17689.52</v>
      </c>
      <c r="S87" s="142">
        <f t="shared" si="184"/>
        <v>17689.52</v>
      </c>
      <c r="T87" s="272">
        <f t="shared" si="184"/>
        <v>61142.479999999996</v>
      </c>
      <c r="V87" s="286">
        <f t="shared" ref="V87:AA87" si="185">SUM(V88)</f>
        <v>0</v>
      </c>
      <c r="W87" s="286">
        <f t="shared" si="185"/>
        <v>0</v>
      </c>
      <c r="X87" s="286">
        <f t="shared" si="185"/>
        <v>0</v>
      </c>
      <c r="Y87" s="286">
        <f t="shared" si="185"/>
        <v>0</v>
      </c>
      <c r="Z87" s="286">
        <f t="shared" si="185"/>
        <v>0</v>
      </c>
      <c r="AA87" s="286">
        <f t="shared" si="185"/>
        <v>0</v>
      </c>
      <c r="AC87" s="292">
        <f t="shared" si="166"/>
        <v>78832</v>
      </c>
      <c r="AD87" s="292">
        <f t="shared" si="167"/>
        <v>0</v>
      </c>
      <c r="AE87" s="292">
        <f t="shared" si="168"/>
        <v>78832</v>
      </c>
      <c r="AF87" s="292">
        <f t="shared" si="169"/>
        <v>17689.52</v>
      </c>
      <c r="AG87" s="292">
        <f t="shared" si="170"/>
        <v>17689.52</v>
      </c>
      <c r="AH87" s="292">
        <f t="shared" si="171"/>
        <v>61142.479999999996</v>
      </c>
      <c r="AI87" s="66"/>
      <c r="AJ87" s="292">
        <f t="shared" si="145"/>
        <v>0</v>
      </c>
      <c r="AK87" s="292">
        <f t="shared" si="146"/>
        <v>0</v>
      </c>
      <c r="AL87" s="292">
        <f t="shared" si="147"/>
        <v>0</v>
      </c>
      <c r="AM87" s="292">
        <f t="shared" si="148"/>
        <v>0</v>
      </c>
      <c r="AN87" s="292">
        <f t="shared" si="149"/>
        <v>0</v>
      </c>
      <c r="AO87" s="292">
        <f t="shared" si="150"/>
        <v>0</v>
      </c>
    </row>
    <row r="88" spans="1:41" x14ac:dyDescent="0.25">
      <c r="A88" s="75"/>
      <c r="B88" s="77"/>
      <c r="C88" s="76"/>
      <c r="D88" s="78">
        <v>21801</v>
      </c>
      <c r="E88" s="79" t="s">
        <v>327</v>
      </c>
      <c r="F88" s="184">
        <f t="shared" si="160"/>
        <v>78832</v>
      </c>
      <c r="G88" s="184">
        <f t="shared" si="161"/>
        <v>0</v>
      </c>
      <c r="H88" s="184">
        <f t="shared" si="162"/>
        <v>78832</v>
      </c>
      <c r="I88" s="184">
        <f t="shared" si="163"/>
        <v>17689.52</v>
      </c>
      <c r="J88" s="184">
        <f t="shared" si="164"/>
        <v>17689.52</v>
      </c>
      <c r="K88" s="316">
        <f t="shared" si="165"/>
        <v>61142.479999999996</v>
      </c>
      <c r="O88" s="184">
        <v>78832</v>
      </c>
      <c r="P88" s="184"/>
      <c r="Q88" s="184">
        <f>O88+P88</f>
        <v>78832</v>
      </c>
      <c r="R88" s="184">
        <v>17689.52</v>
      </c>
      <c r="S88" s="184">
        <v>17689.52</v>
      </c>
      <c r="T88" s="270">
        <f t="shared" si="55"/>
        <v>61142.479999999996</v>
      </c>
      <c r="V88" s="287"/>
      <c r="W88" s="287"/>
      <c r="X88" s="261">
        <f t="shared" si="56"/>
        <v>0</v>
      </c>
      <c r="Y88" s="287"/>
      <c r="Z88" s="287"/>
      <c r="AA88" s="261">
        <f t="shared" si="57"/>
        <v>0</v>
      </c>
      <c r="AC88" s="292">
        <f t="shared" si="166"/>
        <v>78832</v>
      </c>
      <c r="AD88" s="292">
        <f t="shared" si="167"/>
        <v>0</v>
      </c>
      <c r="AE88" s="292">
        <f t="shared" si="168"/>
        <v>78832</v>
      </c>
      <c r="AF88" s="292">
        <f t="shared" si="169"/>
        <v>17689.52</v>
      </c>
      <c r="AG88" s="292">
        <f t="shared" si="170"/>
        <v>17689.52</v>
      </c>
      <c r="AH88" s="292">
        <f t="shared" si="171"/>
        <v>61142.479999999996</v>
      </c>
      <c r="AI88" s="66"/>
      <c r="AJ88" s="292">
        <f t="shared" si="145"/>
        <v>0</v>
      </c>
      <c r="AK88" s="292">
        <f t="shared" si="146"/>
        <v>0</v>
      </c>
      <c r="AL88" s="292">
        <f t="shared" si="147"/>
        <v>0</v>
      </c>
      <c r="AM88" s="292">
        <f t="shared" si="148"/>
        <v>0</v>
      </c>
      <c r="AN88" s="292">
        <f t="shared" si="149"/>
        <v>0</v>
      </c>
      <c r="AO88" s="292">
        <f t="shared" si="150"/>
        <v>0</v>
      </c>
    </row>
    <row r="89" spans="1:41" x14ac:dyDescent="0.25">
      <c r="A89" s="75"/>
      <c r="B89" s="179">
        <v>22000</v>
      </c>
      <c r="C89" s="180" t="s">
        <v>328</v>
      </c>
      <c r="D89" s="181"/>
      <c r="E89" s="182"/>
      <c r="F89" s="141">
        <f>SUM(F90,F94,F96)</f>
        <v>816681.56</v>
      </c>
      <c r="G89" s="141">
        <f t="shared" ref="G89:K89" si="186">SUM(G90,G94,G96)</f>
        <v>0</v>
      </c>
      <c r="H89" s="141">
        <f t="shared" si="186"/>
        <v>816681.56</v>
      </c>
      <c r="I89" s="141">
        <f t="shared" si="186"/>
        <v>94296.260000000009</v>
      </c>
      <c r="J89" s="141">
        <f t="shared" si="186"/>
        <v>85144.66</v>
      </c>
      <c r="K89" s="141">
        <f t="shared" si="186"/>
        <v>722385.3</v>
      </c>
      <c r="O89" s="141">
        <f>SUM(O90,O94,O96)</f>
        <v>752543</v>
      </c>
      <c r="P89" s="141">
        <f t="shared" ref="P89:T89" si="187">SUM(P90,P94,P96)</f>
        <v>0</v>
      </c>
      <c r="Q89" s="141">
        <f t="shared" si="187"/>
        <v>752543</v>
      </c>
      <c r="R89" s="141">
        <f>SUM(R90,R94,R96)</f>
        <v>92366.42</v>
      </c>
      <c r="S89" s="141">
        <f t="shared" si="187"/>
        <v>83214.820000000007</v>
      </c>
      <c r="T89" s="141">
        <f t="shared" si="187"/>
        <v>660176.57999999996</v>
      </c>
      <c r="V89" s="285">
        <f t="shared" ref="V89:AA89" si="188">SUM(V90,V94)</f>
        <v>64138.559999999998</v>
      </c>
      <c r="W89" s="285">
        <f t="shared" si="188"/>
        <v>0</v>
      </c>
      <c r="X89" s="285">
        <f t="shared" si="188"/>
        <v>64138.559999999998</v>
      </c>
      <c r="Y89" s="285">
        <f t="shared" si="188"/>
        <v>1929.84</v>
      </c>
      <c r="Z89" s="285">
        <f t="shared" si="188"/>
        <v>1929.84</v>
      </c>
      <c r="AA89" s="285">
        <f t="shared" si="188"/>
        <v>62208.72</v>
      </c>
      <c r="AC89" s="292">
        <f t="shared" si="166"/>
        <v>816681.56</v>
      </c>
      <c r="AD89" s="292">
        <f t="shared" si="167"/>
        <v>0</v>
      </c>
      <c r="AE89" s="292">
        <f t="shared" si="168"/>
        <v>816681.56</v>
      </c>
      <c r="AF89" s="292">
        <f t="shared" si="169"/>
        <v>94296.26</v>
      </c>
      <c r="AG89" s="292">
        <f t="shared" si="170"/>
        <v>85144.66</v>
      </c>
      <c r="AH89" s="292">
        <f t="shared" si="171"/>
        <v>722385.29999999993</v>
      </c>
      <c r="AI89" s="66"/>
      <c r="AJ89" s="292">
        <f t="shared" si="145"/>
        <v>0</v>
      </c>
      <c r="AK89" s="292">
        <f t="shared" si="146"/>
        <v>0</v>
      </c>
      <c r="AL89" s="292">
        <f t="shared" si="147"/>
        <v>0</v>
      </c>
      <c r="AM89" s="292">
        <f t="shared" si="148"/>
        <v>0</v>
      </c>
      <c r="AN89" s="292">
        <f t="shared" si="149"/>
        <v>0</v>
      </c>
      <c r="AO89" s="292">
        <f t="shared" si="150"/>
        <v>0</v>
      </c>
    </row>
    <row r="90" spans="1:41" x14ac:dyDescent="0.25">
      <c r="A90" s="75"/>
      <c r="B90" s="76"/>
      <c r="C90" s="105">
        <v>22100</v>
      </c>
      <c r="D90" s="177" t="s">
        <v>329</v>
      </c>
      <c r="E90" s="178"/>
      <c r="F90" s="142">
        <f>SUM(F91:F93)</f>
        <v>722145.56</v>
      </c>
      <c r="G90" s="142">
        <f t="shared" ref="G90:J90" si="189">SUM(G91:G93)</f>
        <v>0</v>
      </c>
      <c r="H90" s="142">
        <f t="shared" si="189"/>
        <v>722145.56</v>
      </c>
      <c r="I90" s="142">
        <f t="shared" si="189"/>
        <v>89418.760000000009</v>
      </c>
      <c r="J90" s="142">
        <f t="shared" si="189"/>
        <v>80267.16</v>
      </c>
      <c r="K90" s="272">
        <f t="shared" si="165"/>
        <v>632726.80000000005</v>
      </c>
      <c r="O90" s="142">
        <f>SUM(O91:O93)</f>
        <v>658007</v>
      </c>
      <c r="P90" s="142">
        <f t="shared" ref="P90:T90" si="190">SUM(P91:P93)</f>
        <v>0</v>
      </c>
      <c r="Q90" s="142">
        <f t="shared" si="190"/>
        <v>658007</v>
      </c>
      <c r="R90" s="142">
        <f t="shared" si="190"/>
        <v>87488.92</v>
      </c>
      <c r="S90" s="142">
        <f t="shared" si="190"/>
        <v>78337.320000000007</v>
      </c>
      <c r="T90" s="142">
        <f t="shared" si="190"/>
        <v>570518.07999999996</v>
      </c>
      <c r="V90" s="286">
        <f t="shared" ref="V90:AA90" si="191">SUM(V91:V93)</f>
        <v>64138.559999999998</v>
      </c>
      <c r="W90" s="286">
        <f t="shared" si="191"/>
        <v>0</v>
      </c>
      <c r="X90" s="286">
        <f t="shared" si="191"/>
        <v>64138.559999999998</v>
      </c>
      <c r="Y90" s="286">
        <f t="shared" si="191"/>
        <v>1929.84</v>
      </c>
      <c r="Z90" s="286">
        <f t="shared" ref="Z90" si="192">SUM(Z91:Z93)</f>
        <v>1929.84</v>
      </c>
      <c r="AA90" s="286">
        <f t="shared" si="191"/>
        <v>62208.72</v>
      </c>
      <c r="AC90" s="292">
        <f t="shared" si="166"/>
        <v>722145.56</v>
      </c>
      <c r="AD90" s="292">
        <f t="shared" si="167"/>
        <v>0</v>
      </c>
      <c r="AE90" s="292">
        <f t="shared" si="168"/>
        <v>722145.56</v>
      </c>
      <c r="AF90" s="292">
        <f t="shared" si="169"/>
        <v>89418.76</v>
      </c>
      <c r="AG90" s="292">
        <f t="shared" si="170"/>
        <v>80267.16</v>
      </c>
      <c r="AH90" s="292">
        <f t="shared" si="171"/>
        <v>632726.79999999993</v>
      </c>
      <c r="AI90" s="66"/>
      <c r="AJ90" s="292">
        <f t="shared" si="145"/>
        <v>0</v>
      </c>
      <c r="AK90" s="292">
        <f t="shared" si="146"/>
        <v>0</v>
      </c>
      <c r="AL90" s="292">
        <f t="shared" si="147"/>
        <v>0</v>
      </c>
      <c r="AM90" s="292">
        <f t="shared" si="148"/>
        <v>0</v>
      </c>
      <c r="AN90" s="292">
        <f t="shared" si="149"/>
        <v>0</v>
      </c>
      <c r="AO90" s="292">
        <f t="shared" si="150"/>
        <v>0</v>
      </c>
    </row>
    <row r="91" spans="1:41" x14ac:dyDescent="0.25">
      <c r="A91" s="75"/>
      <c r="B91" s="77"/>
      <c r="C91" s="76"/>
      <c r="D91" s="78">
        <v>22104</v>
      </c>
      <c r="E91" s="79" t="s">
        <v>330</v>
      </c>
      <c r="F91" s="184">
        <f t="shared" si="160"/>
        <v>85000</v>
      </c>
      <c r="G91" s="184">
        <f t="shared" si="161"/>
        <v>0</v>
      </c>
      <c r="H91" s="184">
        <f t="shared" si="162"/>
        <v>85000</v>
      </c>
      <c r="I91" s="184">
        <f t="shared" si="163"/>
        <v>1624.04</v>
      </c>
      <c r="J91" s="184">
        <f t="shared" si="164"/>
        <v>1624.04</v>
      </c>
      <c r="K91" s="316">
        <f t="shared" si="165"/>
        <v>83375.960000000006</v>
      </c>
      <c r="O91" s="184">
        <v>85000</v>
      </c>
      <c r="P91" s="184"/>
      <c r="Q91" s="184">
        <f t="shared" ref="Q91:Q93" si="193">O91+P91</f>
        <v>85000</v>
      </c>
      <c r="R91" s="184">
        <v>1624.04</v>
      </c>
      <c r="S91" s="184">
        <v>1624.04</v>
      </c>
      <c r="T91" s="270">
        <f t="shared" ref="T91:T159" si="194">Q91-R91</f>
        <v>83375.960000000006</v>
      </c>
      <c r="V91" s="287"/>
      <c r="W91" s="287">
        <v>0</v>
      </c>
      <c r="X91" s="261">
        <f t="shared" ref="X91:X159" si="195">V91+W91</f>
        <v>0</v>
      </c>
      <c r="Y91" s="287"/>
      <c r="Z91" s="287"/>
      <c r="AA91" s="261">
        <f t="shared" ref="AA91:AA159" si="196">X91-Y91</f>
        <v>0</v>
      </c>
      <c r="AC91" s="292">
        <f t="shared" si="166"/>
        <v>85000</v>
      </c>
      <c r="AD91" s="292">
        <f t="shared" si="167"/>
        <v>0</v>
      </c>
      <c r="AE91" s="292">
        <f t="shared" si="168"/>
        <v>85000</v>
      </c>
      <c r="AF91" s="292">
        <f t="shared" si="169"/>
        <v>1624.04</v>
      </c>
      <c r="AG91" s="292">
        <f t="shared" si="170"/>
        <v>1624.04</v>
      </c>
      <c r="AH91" s="292">
        <f t="shared" si="171"/>
        <v>83375.960000000006</v>
      </c>
      <c r="AI91" s="66"/>
      <c r="AJ91" s="292">
        <f t="shared" si="145"/>
        <v>0</v>
      </c>
      <c r="AK91" s="292">
        <f t="shared" si="146"/>
        <v>0</v>
      </c>
      <c r="AL91" s="292">
        <f t="shared" si="147"/>
        <v>0</v>
      </c>
      <c r="AM91" s="292">
        <f t="shared" si="148"/>
        <v>0</v>
      </c>
      <c r="AN91" s="292">
        <f t="shared" si="149"/>
        <v>0</v>
      </c>
      <c r="AO91" s="292">
        <f t="shared" si="150"/>
        <v>0</v>
      </c>
    </row>
    <row r="92" spans="1:41" x14ac:dyDescent="0.25">
      <c r="A92" s="75"/>
      <c r="B92" s="77"/>
      <c r="C92" s="76"/>
      <c r="D92" s="78">
        <v>22105</v>
      </c>
      <c r="E92" s="79" t="s">
        <v>331</v>
      </c>
      <c r="F92" s="184">
        <f t="shared" si="160"/>
        <v>462207.02</v>
      </c>
      <c r="G92" s="184">
        <f t="shared" si="161"/>
        <v>0</v>
      </c>
      <c r="H92" s="184">
        <f t="shared" si="162"/>
        <v>462207.02</v>
      </c>
      <c r="I92" s="184">
        <f t="shared" si="163"/>
        <v>56541.4</v>
      </c>
      <c r="J92" s="184">
        <f t="shared" si="164"/>
        <v>47389.8</v>
      </c>
      <c r="K92" s="316">
        <f t="shared" si="165"/>
        <v>405665.62</v>
      </c>
      <c r="O92" s="184">
        <v>433307</v>
      </c>
      <c r="P92" s="184"/>
      <c r="Q92" s="184">
        <f t="shared" si="193"/>
        <v>433307</v>
      </c>
      <c r="R92" s="184">
        <v>56001.4</v>
      </c>
      <c r="S92" s="184">
        <v>46849.8</v>
      </c>
      <c r="T92" s="270">
        <f t="shared" si="194"/>
        <v>377305.59999999998</v>
      </c>
      <c r="V92" s="287">
        <v>28900.02</v>
      </c>
      <c r="W92" s="287"/>
      <c r="X92" s="261">
        <f t="shared" si="195"/>
        <v>28900.02</v>
      </c>
      <c r="Y92" s="287">
        <v>540</v>
      </c>
      <c r="Z92" s="287">
        <v>540</v>
      </c>
      <c r="AA92" s="261">
        <f t="shared" si="196"/>
        <v>28360.02</v>
      </c>
      <c r="AC92" s="292">
        <f t="shared" si="166"/>
        <v>462207.02</v>
      </c>
      <c r="AD92" s="292">
        <f t="shared" si="167"/>
        <v>0</v>
      </c>
      <c r="AE92" s="292">
        <f t="shared" si="168"/>
        <v>462207.02</v>
      </c>
      <c r="AF92" s="292">
        <f t="shared" si="169"/>
        <v>56541.4</v>
      </c>
      <c r="AG92" s="292">
        <f t="shared" si="170"/>
        <v>47389.8</v>
      </c>
      <c r="AH92" s="292">
        <f t="shared" si="171"/>
        <v>405665.62</v>
      </c>
      <c r="AI92" s="66"/>
      <c r="AJ92" s="292">
        <f t="shared" si="145"/>
        <v>0</v>
      </c>
      <c r="AK92" s="292">
        <f t="shared" si="146"/>
        <v>0</v>
      </c>
      <c r="AL92" s="292">
        <f t="shared" si="147"/>
        <v>0</v>
      </c>
      <c r="AM92" s="292">
        <f t="shared" si="148"/>
        <v>0</v>
      </c>
      <c r="AN92" s="292">
        <f t="shared" si="149"/>
        <v>0</v>
      </c>
      <c r="AO92" s="292">
        <f t="shared" si="150"/>
        <v>0</v>
      </c>
    </row>
    <row r="93" spans="1:41" x14ac:dyDescent="0.25">
      <c r="A93" s="75"/>
      <c r="B93" s="77"/>
      <c r="C93" s="76"/>
      <c r="D93" s="78">
        <v>22106</v>
      </c>
      <c r="E93" s="79" t="s">
        <v>332</v>
      </c>
      <c r="F93" s="184">
        <f t="shared" si="160"/>
        <v>174938.54</v>
      </c>
      <c r="G93" s="184">
        <f t="shared" si="161"/>
        <v>0</v>
      </c>
      <c r="H93" s="184">
        <f t="shared" si="162"/>
        <v>174938.54</v>
      </c>
      <c r="I93" s="184">
        <f t="shared" si="163"/>
        <v>31253.32</v>
      </c>
      <c r="J93" s="184">
        <f t="shared" si="164"/>
        <v>31253.32</v>
      </c>
      <c r="K93" s="316">
        <f t="shared" si="165"/>
        <v>143685.22</v>
      </c>
      <c r="O93" s="184">
        <v>139700</v>
      </c>
      <c r="P93" s="184"/>
      <c r="Q93" s="184">
        <f t="shared" si="193"/>
        <v>139700</v>
      </c>
      <c r="R93" s="184">
        <v>29863.48</v>
      </c>
      <c r="S93" s="184">
        <v>29863.48</v>
      </c>
      <c r="T93" s="270">
        <f t="shared" si="194"/>
        <v>109836.52</v>
      </c>
      <c r="V93" s="287">
        <v>35238.54</v>
      </c>
      <c r="W93" s="287"/>
      <c r="X93" s="261">
        <f t="shared" si="195"/>
        <v>35238.54</v>
      </c>
      <c r="Y93" s="287">
        <v>1389.84</v>
      </c>
      <c r="Z93" s="287">
        <v>1389.84</v>
      </c>
      <c r="AA93" s="261">
        <f t="shared" si="196"/>
        <v>33848.700000000004</v>
      </c>
      <c r="AC93" s="292">
        <f t="shared" si="166"/>
        <v>174938.54</v>
      </c>
      <c r="AD93" s="292">
        <f t="shared" si="167"/>
        <v>0</v>
      </c>
      <c r="AE93" s="292">
        <f t="shared" si="168"/>
        <v>174938.54</v>
      </c>
      <c r="AF93" s="292">
        <f t="shared" si="169"/>
        <v>31253.32</v>
      </c>
      <c r="AG93" s="292">
        <f t="shared" si="170"/>
        <v>31253.32</v>
      </c>
      <c r="AH93" s="292">
        <f t="shared" si="171"/>
        <v>143685.22</v>
      </c>
      <c r="AI93" s="66"/>
      <c r="AJ93" s="292">
        <f t="shared" si="145"/>
        <v>0</v>
      </c>
      <c r="AK93" s="292">
        <f t="shared" si="146"/>
        <v>0</v>
      </c>
      <c r="AL93" s="292">
        <f t="shared" si="147"/>
        <v>0</v>
      </c>
      <c r="AM93" s="292">
        <f t="shared" si="148"/>
        <v>0</v>
      </c>
      <c r="AN93" s="292">
        <f t="shared" si="149"/>
        <v>0</v>
      </c>
      <c r="AO93" s="292">
        <f t="shared" si="150"/>
        <v>0</v>
      </c>
    </row>
    <row r="94" spans="1:41" x14ac:dyDescent="0.25">
      <c r="A94" s="75"/>
      <c r="B94" s="76"/>
      <c r="C94" s="105">
        <v>22300</v>
      </c>
      <c r="D94" s="177" t="s">
        <v>544</v>
      </c>
      <c r="E94" s="178"/>
      <c r="F94" s="142">
        <f>SUM(F95)</f>
        <v>90000</v>
      </c>
      <c r="G94" s="142">
        <f t="shared" ref="G94:J94" si="197">SUM(G95)</f>
        <v>0</v>
      </c>
      <c r="H94" s="142">
        <f t="shared" si="197"/>
        <v>90000</v>
      </c>
      <c r="I94" s="142">
        <f t="shared" si="197"/>
        <v>4877.5</v>
      </c>
      <c r="J94" s="142">
        <f t="shared" si="197"/>
        <v>4877.5</v>
      </c>
      <c r="K94" s="272">
        <f t="shared" si="165"/>
        <v>85122.5</v>
      </c>
      <c r="O94" s="142">
        <f t="shared" ref="O94" si="198">SUM(O95)</f>
        <v>90000</v>
      </c>
      <c r="P94" s="142">
        <f t="shared" ref="P94:T94" si="199">SUM(P95)</f>
        <v>0</v>
      </c>
      <c r="Q94" s="142">
        <f t="shared" si="199"/>
        <v>90000</v>
      </c>
      <c r="R94" s="142">
        <f t="shared" si="199"/>
        <v>4877.5</v>
      </c>
      <c r="S94" s="142">
        <f t="shared" si="199"/>
        <v>4877.5</v>
      </c>
      <c r="T94" s="272">
        <f t="shared" si="199"/>
        <v>85122.5</v>
      </c>
      <c r="V94" s="286">
        <f t="shared" ref="V94:AA94" si="200">SUM(V95)</f>
        <v>0</v>
      </c>
      <c r="W94" s="286">
        <f t="shared" si="200"/>
        <v>0</v>
      </c>
      <c r="X94" s="286">
        <f t="shared" si="200"/>
        <v>0</v>
      </c>
      <c r="Y94" s="286">
        <f t="shared" si="200"/>
        <v>0</v>
      </c>
      <c r="Z94" s="286">
        <f t="shared" si="200"/>
        <v>0</v>
      </c>
      <c r="AA94" s="286">
        <f t="shared" si="200"/>
        <v>0</v>
      </c>
      <c r="AC94" s="292">
        <f t="shared" si="166"/>
        <v>90000</v>
      </c>
      <c r="AD94" s="292">
        <f t="shared" si="167"/>
        <v>0</v>
      </c>
      <c r="AE94" s="292">
        <f t="shared" si="168"/>
        <v>90000</v>
      </c>
      <c r="AF94" s="292">
        <f t="shared" si="169"/>
        <v>4877.5</v>
      </c>
      <c r="AG94" s="292">
        <f t="shared" si="170"/>
        <v>4877.5</v>
      </c>
      <c r="AH94" s="292">
        <f t="shared" si="171"/>
        <v>85122.5</v>
      </c>
      <c r="AI94" s="66"/>
      <c r="AJ94" s="292">
        <f t="shared" si="145"/>
        <v>0</v>
      </c>
      <c r="AK94" s="292">
        <f t="shared" si="146"/>
        <v>0</v>
      </c>
      <c r="AL94" s="292">
        <f t="shared" si="147"/>
        <v>0</v>
      </c>
      <c r="AM94" s="292">
        <f t="shared" si="148"/>
        <v>0</v>
      </c>
      <c r="AN94" s="292">
        <f t="shared" si="149"/>
        <v>0</v>
      </c>
      <c r="AO94" s="292">
        <f t="shared" si="150"/>
        <v>0</v>
      </c>
    </row>
    <row r="95" spans="1:41" ht="30" x14ac:dyDescent="0.25">
      <c r="A95" s="75"/>
      <c r="B95" s="77"/>
      <c r="C95" s="80"/>
      <c r="D95" s="83">
        <v>22301</v>
      </c>
      <c r="E95" s="84" t="s">
        <v>544</v>
      </c>
      <c r="F95" s="184">
        <f t="shared" si="160"/>
        <v>90000</v>
      </c>
      <c r="G95" s="184">
        <f t="shared" si="161"/>
        <v>0</v>
      </c>
      <c r="H95" s="184">
        <f t="shared" si="162"/>
        <v>90000</v>
      </c>
      <c r="I95" s="184">
        <f t="shared" si="163"/>
        <v>4877.5</v>
      </c>
      <c r="J95" s="184">
        <f t="shared" si="164"/>
        <v>4877.5</v>
      </c>
      <c r="K95" s="316">
        <f t="shared" si="165"/>
        <v>85122.5</v>
      </c>
      <c r="O95" s="184">
        <v>90000</v>
      </c>
      <c r="P95" s="184"/>
      <c r="Q95" s="184">
        <f>O95+P95</f>
        <v>90000</v>
      </c>
      <c r="R95" s="184">
        <v>4877.5</v>
      </c>
      <c r="S95" s="184">
        <v>4877.5</v>
      </c>
      <c r="T95" s="270">
        <f t="shared" si="194"/>
        <v>85122.5</v>
      </c>
      <c r="V95" s="287"/>
      <c r="W95" s="287"/>
      <c r="X95" s="261">
        <f t="shared" si="195"/>
        <v>0</v>
      </c>
      <c r="Y95" s="287"/>
      <c r="Z95" s="287"/>
      <c r="AA95" s="261">
        <f t="shared" si="196"/>
        <v>0</v>
      </c>
      <c r="AC95" s="292">
        <f t="shared" si="166"/>
        <v>90000</v>
      </c>
      <c r="AD95" s="292">
        <f t="shared" si="167"/>
        <v>0</v>
      </c>
      <c r="AE95" s="292">
        <f t="shared" si="168"/>
        <v>90000</v>
      </c>
      <c r="AF95" s="292">
        <f t="shared" si="169"/>
        <v>4877.5</v>
      </c>
      <c r="AG95" s="292">
        <f t="shared" si="170"/>
        <v>4877.5</v>
      </c>
      <c r="AH95" s="292">
        <f t="shared" si="171"/>
        <v>85122.5</v>
      </c>
      <c r="AI95" s="66"/>
      <c r="AJ95" s="292">
        <f t="shared" si="145"/>
        <v>0</v>
      </c>
      <c r="AK95" s="292">
        <f t="shared" si="146"/>
        <v>0</v>
      </c>
      <c r="AL95" s="292">
        <f t="shared" si="147"/>
        <v>0</v>
      </c>
      <c r="AM95" s="292">
        <f t="shared" si="148"/>
        <v>0</v>
      </c>
      <c r="AN95" s="292">
        <f t="shared" si="149"/>
        <v>0</v>
      </c>
      <c r="AO95" s="292">
        <f t="shared" si="150"/>
        <v>0</v>
      </c>
    </row>
    <row r="96" spans="1:41" x14ac:dyDescent="0.25">
      <c r="A96" s="75"/>
      <c r="B96" s="76"/>
      <c r="C96" s="105">
        <v>23200</v>
      </c>
      <c r="D96" s="177"/>
      <c r="E96" s="178"/>
      <c r="F96" s="142">
        <f>SUM(F97)</f>
        <v>4536</v>
      </c>
      <c r="G96" s="142">
        <f t="shared" ref="G96:K96" si="201">SUM(G97)</f>
        <v>0</v>
      </c>
      <c r="H96" s="142">
        <f t="shared" si="201"/>
        <v>4536</v>
      </c>
      <c r="I96" s="142">
        <f t="shared" si="201"/>
        <v>0</v>
      </c>
      <c r="J96" s="142">
        <f t="shared" si="201"/>
        <v>0</v>
      </c>
      <c r="K96" s="142">
        <f t="shared" si="201"/>
        <v>4536</v>
      </c>
      <c r="O96" s="142">
        <f>SUM(O97)</f>
        <v>4536</v>
      </c>
      <c r="P96" s="142">
        <f t="shared" ref="P96:T96" si="202">SUM(P97)</f>
        <v>0</v>
      </c>
      <c r="Q96" s="142">
        <f t="shared" si="202"/>
        <v>4536</v>
      </c>
      <c r="R96" s="142">
        <f t="shared" si="202"/>
        <v>0</v>
      </c>
      <c r="S96" s="142">
        <f t="shared" si="202"/>
        <v>0</v>
      </c>
      <c r="T96" s="142">
        <f t="shared" si="202"/>
        <v>4536</v>
      </c>
      <c r="V96" s="287"/>
      <c r="W96" s="287"/>
      <c r="X96" s="261"/>
      <c r="Y96" s="287"/>
      <c r="Z96" s="287"/>
      <c r="AA96" s="261"/>
      <c r="AC96" s="292">
        <f t="shared" ref="AC96:AC97" si="203">O96+V96</f>
        <v>4536</v>
      </c>
      <c r="AD96" s="292">
        <f t="shared" ref="AD96:AD97" si="204">P96+W96</f>
        <v>0</v>
      </c>
      <c r="AE96" s="292">
        <f t="shared" ref="AE96:AE97" si="205">Q96+X96</f>
        <v>4536</v>
      </c>
      <c r="AF96" s="292">
        <f t="shared" ref="AF96:AF97" si="206">R96+Y96</f>
        <v>0</v>
      </c>
      <c r="AG96" s="292">
        <f t="shared" ref="AG96:AG97" si="207">S96+Z96</f>
        <v>0</v>
      </c>
      <c r="AH96" s="292">
        <f t="shared" ref="AH96:AH97" si="208">T96+AA96</f>
        <v>4536</v>
      </c>
      <c r="AI96" s="66"/>
      <c r="AJ96" s="292">
        <f t="shared" si="145"/>
        <v>0</v>
      </c>
      <c r="AK96" s="292">
        <f t="shared" si="146"/>
        <v>0</v>
      </c>
      <c r="AL96" s="292">
        <f t="shared" si="147"/>
        <v>0</v>
      </c>
      <c r="AM96" s="292">
        <f t="shared" si="148"/>
        <v>0</v>
      </c>
      <c r="AN96" s="292">
        <f t="shared" si="149"/>
        <v>0</v>
      </c>
      <c r="AO96" s="292">
        <f t="shared" si="150"/>
        <v>0</v>
      </c>
    </row>
    <row r="97" spans="1:41" ht="30" x14ac:dyDescent="0.25">
      <c r="A97" s="75"/>
      <c r="B97" s="77"/>
      <c r="C97" s="80"/>
      <c r="D97" s="85">
        <v>23201</v>
      </c>
      <c r="E97" s="84" t="s">
        <v>601</v>
      </c>
      <c r="F97" s="184">
        <f t="shared" ref="F97" si="209">O97+V97</f>
        <v>4536</v>
      </c>
      <c r="G97" s="184">
        <f t="shared" ref="G97" si="210">P97+W97</f>
        <v>0</v>
      </c>
      <c r="H97" s="184">
        <f t="shared" ref="H97" si="211">F97+G97</f>
        <v>4536</v>
      </c>
      <c r="I97" s="184">
        <f t="shared" ref="I97" si="212">R97+Y97</f>
        <v>0</v>
      </c>
      <c r="J97" s="184">
        <f t="shared" ref="J97" si="213">S97+Z97</f>
        <v>0</v>
      </c>
      <c r="K97" s="316">
        <f t="shared" ref="K97" si="214">H97-I97</f>
        <v>4536</v>
      </c>
      <c r="O97" s="184">
        <v>4536</v>
      </c>
      <c r="P97" s="184"/>
      <c r="Q97" s="184">
        <f>O97+P97</f>
        <v>4536</v>
      </c>
      <c r="R97" s="184"/>
      <c r="S97" s="184"/>
      <c r="T97" s="270">
        <f t="shared" si="194"/>
        <v>4536</v>
      </c>
      <c r="V97" s="287"/>
      <c r="W97" s="287"/>
      <c r="X97" s="261"/>
      <c r="Y97" s="287"/>
      <c r="Z97" s="287"/>
      <c r="AA97" s="261"/>
      <c r="AC97" s="292">
        <f t="shared" si="203"/>
        <v>4536</v>
      </c>
      <c r="AD97" s="292">
        <f t="shared" si="204"/>
        <v>0</v>
      </c>
      <c r="AE97" s="292">
        <f t="shared" si="205"/>
        <v>4536</v>
      </c>
      <c r="AF97" s="292">
        <f t="shared" si="206"/>
        <v>0</v>
      </c>
      <c r="AG97" s="292">
        <f t="shared" si="207"/>
        <v>0</v>
      </c>
      <c r="AH97" s="292">
        <f t="shared" si="208"/>
        <v>4536</v>
      </c>
      <c r="AI97" s="66"/>
      <c r="AJ97" s="292">
        <f t="shared" si="145"/>
        <v>0</v>
      </c>
      <c r="AK97" s="292">
        <f t="shared" si="146"/>
        <v>0</v>
      </c>
      <c r="AL97" s="292">
        <f t="shared" si="147"/>
        <v>0</v>
      </c>
      <c r="AM97" s="292">
        <f t="shared" si="148"/>
        <v>0</v>
      </c>
      <c r="AN97" s="292">
        <f t="shared" si="149"/>
        <v>0</v>
      </c>
      <c r="AO97" s="292">
        <f t="shared" si="150"/>
        <v>0</v>
      </c>
    </row>
    <row r="98" spans="1:41" x14ac:dyDescent="0.25">
      <c r="A98" s="75"/>
      <c r="B98" s="179">
        <v>24000</v>
      </c>
      <c r="C98" s="180" t="s">
        <v>513</v>
      </c>
      <c r="D98" s="181"/>
      <c r="E98" s="182"/>
      <c r="F98" s="141">
        <f>SUM(F99,F101,F103,F105,F107,F109,F111,F113)</f>
        <v>3085318.04</v>
      </c>
      <c r="G98" s="141">
        <f t="shared" ref="G98:K98" si="215">SUM(G99,G101,G103,G105,G107,G109,G111,G113)</f>
        <v>0</v>
      </c>
      <c r="H98" s="141">
        <f t="shared" si="215"/>
        <v>3085318.04</v>
      </c>
      <c r="I98" s="141">
        <f t="shared" si="215"/>
        <v>461803.75</v>
      </c>
      <c r="J98" s="141">
        <f t="shared" si="215"/>
        <v>445927.75</v>
      </c>
      <c r="K98" s="141">
        <f t="shared" si="215"/>
        <v>2623514.29</v>
      </c>
      <c r="O98" s="141">
        <f>SUM(O99,O101,O103,O105,O107,O109,O111,O113)</f>
        <v>3038274</v>
      </c>
      <c r="P98" s="141">
        <f t="shared" ref="P98:T98" si="216">SUM(P99,P101,P103,P105,P107,P109,P111,P113)</f>
        <v>0</v>
      </c>
      <c r="Q98" s="141">
        <f t="shared" si="216"/>
        <v>3038274</v>
      </c>
      <c r="R98" s="141">
        <f t="shared" si="216"/>
        <v>461803.75</v>
      </c>
      <c r="S98" s="141">
        <f t="shared" si="216"/>
        <v>445927.75</v>
      </c>
      <c r="T98" s="271">
        <f t="shared" si="216"/>
        <v>2576470.25</v>
      </c>
      <c r="V98" s="285">
        <f t="shared" ref="V98:AA98" si="217">SUM(V99,V101,V103,V105,V107,V109,V111,V113)</f>
        <v>47044.04</v>
      </c>
      <c r="W98" s="285">
        <f t="shared" si="217"/>
        <v>0</v>
      </c>
      <c r="X98" s="285">
        <f t="shared" si="217"/>
        <v>47044.04</v>
      </c>
      <c r="Y98" s="285">
        <f t="shared" si="217"/>
        <v>0</v>
      </c>
      <c r="Z98" s="285">
        <f t="shared" si="217"/>
        <v>0</v>
      </c>
      <c r="AA98" s="285">
        <f t="shared" si="217"/>
        <v>47044.04</v>
      </c>
      <c r="AC98" s="292">
        <f t="shared" si="166"/>
        <v>3085318.04</v>
      </c>
      <c r="AD98" s="292">
        <f t="shared" si="167"/>
        <v>0</v>
      </c>
      <c r="AE98" s="292">
        <f t="shared" si="168"/>
        <v>3085318.04</v>
      </c>
      <c r="AF98" s="292">
        <f t="shared" si="169"/>
        <v>461803.75</v>
      </c>
      <c r="AG98" s="292">
        <f t="shared" si="170"/>
        <v>445927.75</v>
      </c>
      <c r="AH98" s="292">
        <f t="shared" si="171"/>
        <v>2623514.29</v>
      </c>
      <c r="AI98" s="66"/>
      <c r="AJ98" s="292">
        <f t="shared" si="145"/>
        <v>0</v>
      </c>
      <c r="AK98" s="292">
        <f t="shared" si="146"/>
        <v>0</v>
      </c>
      <c r="AL98" s="292">
        <f t="shared" si="147"/>
        <v>0</v>
      </c>
      <c r="AM98" s="292">
        <f t="shared" si="148"/>
        <v>0</v>
      </c>
      <c r="AN98" s="292">
        <f t="shared" si="149"/>
        <v>0</v>
      </c>
      <c r="AO98" s="292">
        <f t="shared" si="150"/>
        <v>0</v>
      </c>
    </row>
    <row r="99" spans="1:41" x14ac:dyDescent="0.25">
      <c r="A99" s="75"/>
      <c r="B99" s="76"/>
      <c r="C99" s="105">
        <v>24200</v>
      </c>
      <c r="D99" s="177" t="s">
        <v>333</v>
      </c>
      <c r="E99" s="178"/>
      <c r="F99" s="142">
        <f>SUM(F100)</f>
        <v>0</v>
      </c>
      <c r="G99" s="142">
        <f t="shared" ref="G99:J99" si="218">SUM(G100)</f>
        <v>0</v>
      </c>
      <c r="H99" s="142">
        <f t="shared" si="218"/>
        <v>0</v>
      </c>
      <c r="I99" s="142">
        <f t="shared" si="218"/>
        <v>0</v>
      </c>
      <c r="J99" s="142">
        <f t="shared" si="218"/>
        <v>0</v>
      </c>
      <c r="K99" s="272">
        <f t="shared" si="165"/>
        <v>0</v>
      </c>
      <c r="O99" s="142">
        <f t="shared" ref="O99" si="219">SUM(O100)</f>
        <v>0</v>
      </c>
      <c r="P99" s="142">
        <f t="shared" ref="P99:T99" si="220">SUM(P100)</f>
        <v>0</v>
      </c>
      <c r="Q99" s="142">
        <f t="shared" si="220"/>
        <v>0</v>
      </c>
      <c r="R99" s="142">
        <f t="shared" si="220"/>
        <v>0</v>
      </c>
      <c r="S99" s="142">
        <f t="shared" si="220"/>
        <v>0</v>
      </c>
      <c r="T99" s="272">
        <f t="shared" si="220"/>
        <v>0</v>
      </c>
      <c r="V99" s="286">
        <f t="shared" ref="V99:AA99" si="221">SUM(V100)</f>
        <v>0</v>
      </c>
      <c r="W99" s="286">
        <f t="shared" si="221"/>
        <v>0</v>
      </c>
      <c r="X99" s="286">
        <f t="shared" si="221"/>
        <v>0</v>
      </c>
      <c r="Y99" s="286">
        <f t="shared" si="221"/>
        <v>0</v>
      </c>
      <c r="Z99" s="286">
        <f t="shared" si="221"/>
        <v>0</v>
      </c>
      <c r="AA99" s="286">
        <f t="shared" si="221"/>
        <v>0</v>
      </c>
      <c r="AC99" s="292">
        <f t="shared" si="166"/>
        <v>0</v>
      </c>
      <c r="AD99" s="292">
        <f t="shared" si="167"/>
        <v>0</v>
      </c>
      <c r="AE99" s="292">
        <f t="shared" si="168"/>
        <v>0</v>
      </c>
      <c r="AF99" s="292">
        <f t="shared" si="169"/>
        <v>0</v>
      </c>
      <c r="AG99" s="292">
        <f t="shared" si="170"/>
        <v>0</v>
      </c>
      <c r="AH99" s="292">
        <f t="shared" si="171"/>
        <v>0</v>
      </c>
      <c r="AI99" s="66"/>
      <c r="AJ99" s="292">
        <f t="shared" si="145"/>
        <v>0</v>
      </c>
      <c r="AK99" s="292">
        <f t="shared" si="146"/>
        <v>0</v>
      </c>
      <c r="AL99" s="292">
        <f t="shared" si="147"/>
        <v>0</v>
      </c>
      <c r="AM99" s="292">
        <f t="shared" si="148"/>
        <v>0</v>
      </c>
      <c r="AN99" s="292">
        <f t="shared" si="149"/>
        <v>0</v>
      </c>
      <c r="AO99" s="292">
        <f t="shared" si="150"/>
        <v>0</v>
      </c>
    </row>
    <row r="100" spans="1:41" x14ac:dyDescent="0.25">
      <c r="A100" s="75"/>
      <c r="B100" s="77"/>
      <c r="C100" s="76"/>
      <c r="D100" s="78">
        <v>24201</v>
      </c>
      <c r="E100" s="79" t="s">
        <v>333</v>
      </c>
      <c r="F100" s="184">
        <f t="shared" si="160"/>
        <v>0</v>
      </c>
      <c r="G100" s="184">
        <f t="shared" si="161"/>
        <v>0</v>
      </c>
      <c r="H100" s="184">
        <f t="shared" si="162"/>
        <v>0</v>
      </c>
      <c r="I100" s="184">
        <f t="shared" si="163"/>
        <v>0</v>
      </c>
      <c r="J100" s="184">
        <f t="shared" si="164"/>
        <v>0</v>
      </c>
      <c r="K100" s="316">
        <f t="shared" si="165"/>
        <v>0</v>
      </c>
      <c r="O100" s="184"/>
      <c r="P100" s="184"/>
      <c r="Q100" s="184">
        <f t="shared" ref="Q100:Q106" si="222">O100+P100</f>
        <v>0</v>
      </c>
      <c r="R100" s="184"/>
      <c r="S100" s="184"/>
      <c r="T100" s="270">
        <f t="shared" si="194"/>
        <v>0</v>
      </c>
      <c r="V100" s="287"/>
      <c r="W100" s="287"/>
      <c r="X100" s="261">
        <f t="shared" si="195"/>
        <v>0</v>
      </c>
      <c r="Y100" s="287"/>
      <c r="Z100" s="287"/>
      <c r="AA100" s="261">
        <f t="shared" si="196"/>
        <v>0</v>
      </c>
      <c r="AC100" s="292">
        <f t="shared" si="166"/>
        <v>0</v>
      </c>
      <c r="AD100" s="292">
        <f t="shared" si="167"/>
        <v>0</v>
      </c>
      <c r="AE100" s="292">
        <f t="shared" si="168"/>
        <v>0</v>
      </c>
      <c r="AF100" s="292">
        <f t="shared" si="169"/>
        <v>0</v>
      </c>
      <c r="AG100" s="292">
        <f t="shared" si="170"/>
        <v>0</v>
      </c>
      <c r="AH100" s="292">
        <f t="shared" si="171"/>
        <v>0</v>
      </c>
      <c r="AI100" s="66"/>
      <c r="AJ100" s="292">
        <f t="shared" si="145"/>
        <v>0</v>
      </c>
      <c r="AK100" s="292">
        <f t="shared" si="146"/>
        <v>0</v>
      </c>
      <c r="AL100" s="292">
        <f t="shared" si="147"/>
        <v>0</v>
      </c>
      <c r="AM100" s="292">
        <f t="shared" si="148"/>
        <v>0</v>
      </c>
      <c r="AN100" s="292">
        <f t="shared" si="149"/>
        <v>0</v>
      </c>
      <c r="AO100" s="292">
        <f t="shared" si="150"/>
        <v>0</v>
      </c>
    </row>
    <row r="101" spans="1:41" x14ac:dyDescent="0.25">
      <c r="A101" s="75"/>
      <c r="B101" s="76"/>
      <c r="C101" s="105">
        <v>24300</v>
      </c>
      <c r="D101" s="177" t="s">
        <v>334</v>
      </c>
      <c r="E101" s="178"/>
      <c r="F101" s="142">
        <f>SUM(F102)</f>
        <v>196114</v>
      </c>
      <c r="G101" s="142">
        <f t="shared" ref="G101:K101" si="223">SUM(G102)</f>
        <v>0</v>
      </c>
      <c r="H101" s="142">
        <f t="shared" si="223"/>
        <v>196114</v>
      </c>
      <c r="I101" s="142">
        <f t="shared" si="223"/>
        <v>21898.6</v>
      </c>
      <c r="J101" s="142">
        <f t="shared" si="223"/>
        <v>21898.6</v>
      </c>
      <c r="K101" s="142">
        <f t="shared" si="223"/>
        <v>174215.4</v>
      </c>
      <c r="O101" s="142">
        <f t="shared" ref="O101" si="224">SUM(O102)</f>
        <v>196114</v>
      </c>
      <c r="P101" s="142">
        <f t="shared" ref="P101:T101" si="225">SUM(P102)</f>
        <v>0</v>
      </c>
      <c r="Q101" s="142">
        <f t="shared" si="225"/>
        <v>196114</v>
      </c>
      <c r="R101" s="142">
        <f t="shared" si="225"/>
        <v>21898.6</v>
      </c>
      <c r="S101" s="142">
        <f t="shared" si="225"/>
        <v>21898.6</v>
      </c>
      <c r="T101" s="272">
        <f t="shared" si="225"/>
        <v>174215.4</v>
      </c>
      <c r="V101" s="286">
        <f t="shared" ref="V101:AA101" si="226">SUM(V102)</f>
        <v>0</v>
      </c>
      <c r="W101" s="286">
        <f t="shared" si="226"/>
        <v>0</v>
      </c>
      <c r="X101" s="286">
        <f t="shared" si="226"/>
        <v>0</v>
      </c>
      <c r="Y101" s="286">
        <f t="shared" si="226"/>
        <v>0</v>
      </c>
      <c r="Z101" s="286">
        <f t="shared" si="226"/>
        <v>0</v>
      </c>
      <c r="AA101" s="286">
        <f t="shared" si="226"/>
        <v>0</v>
      </c>
      <c r="AC101" s="292">
        <f t="shared" ref="AC101:AC102" si="227">O101+V101</f>
        <v>196114</v>
      </c>
      <c r="AD101" s="292">
        <f t="shared" ref="AD101:AD102" si="228">P101+W101</f>
        <v>0</v>
      </c>
      <c r="AE101" s="292">
        <f t="shared" ref="AE101:AE102" si="229">Q101+X101</f>
        <v>196114</v>
      </c>
      <c r="AF101" s="292">
        <f t="shared" ref="AF101:AF102" si="230">R101+Y101</f>
        <v>21898.6</v>
      </c>
      <c r="AG101" s="292">
        <f t="shared" ref="AG101:AG102" si="231">S101+Z101</f>
        <v>21898.6</v>
      </c>
      <c r="AH101" s="292">
        <f t="shared" ref="AH101:AH102" si="232">T101+AA101</f>
        <v>174215.4</v>
      </c>
      <c r="AI101" s="66"/>
      <c r="AJ101" s="292">
        <f t="shared" si="145"/>
        <v>0</v>
      </c>
      <c r="AK101" s="292">
        <f t="shared" si="146"/>
        <v>0</v>
      </c>
      <c r="AL101" s="292">
        <f t="shared" si="147"/>
        <v>0</v>
      </c>
      <c r="AM101" s="292">
        <f t="shared" si="148"/>
        <v>0</v>
      </c>
      <c r="AN101" s="292">
        <f t="shared" si="149"/>
        <v>0</v>
      </c>
      <c r="AO101" s="292">
        <f t="shared" si="150"/>
        <v>0</v>
      </c>
    </row>
    <row r="102" spans="1:41" x14ac:dyDescent="0.25">
      <c r="A102" s="75"/>
      <c r="B102" s="77"/>
      <c r="C102" s="76"/>
      <c r="D102" s="78">
        <v>24301</v>
      </c>
      <c r="E102" s="79" t="s">
        <v>334</v>
      </c>
      <c r="F102" s="184">
        <f t="shared" si="160"/>
        <v>196114</v>
      </c>
      <c r="G102" s="184">
        <f t="shared" ref="G102" si="233">P102+W102</f>
        <v>0</v>
      </c>
      <c r="H102" s="184">
        <f t="shared" ref="H102" si="234">F102+G102</f>
        <v>196114</v>
      </c>
      <c r="I102" s="184">
        <f t="shared" ref="I102" si="235">R102+Y102</f>
        <v>21898.6</v>
      </c>
      <c r="J102" s="184">
        <f t="shared" ref="J102" si="236">S102+Z102</f>
        <v>21898.6</v>
      </c>
      <c r="K102" s="316">
        <f t="shared" si="165"/>
        <v>174215.4</v>
      </c>
      <c r="O102" s="184">
        <v>196114</v>
      </c>
      <c r="P102" s="184"/>
      <c r="Q102" s="184">
        <f t="shared" si="222"/>
        <v>196114</v>
      </c>
      <c r="R102" s="184">
        <v>21898.6</v>
      </c>
      <c r="S102" s="184">
        <v>21898.6</v>
      </c>
      <c r="T102" s="270">
        <f t="shared" si="194"/>
        <v>174215.4</v>
      </c>
      <c r="V102" s="287"/>
      <c r="W102" s="287"/>
      <c r="X102" s="261">
        <f t="shared" si="195"/>
        <v>0</v>
      </c>
      <c r="Y102" s="287"/>
      <c r="Z102" s="287"/>
      <c r="AA102" s="261">
        <f t="shared" si="196"/>
        <v>0</v>
      </c>
      <c r="AC102" s="292">
        <f t="shared" si="227"/>
        <v>196114</v>
      </c>
      <c r="AD102" s="292">
        <f t="shared" si="228"/>
        <v>0</v>
      </c>
      <c r="AE102" s="292">
        <f t="shared" si="229"/>
        <v>196114</v>
      </c>
      <c r="AF102" s="292">
        <f t="shared" si="230"/>
        <v>21898.6</v>
      </c>
      <c r="AG102" s="292">
        <f t="shared" si="231"/>
        <v>21898.6</v>
      </c>
      <c r="AH102" s="292">
        <f t="shared" si="232"/>
        <v>174215.4</v>
      </c>
      <c r="AI102" s="66"/>
      <c r="AJ102" s="292">
        <f t="shared" si="145"/>
        <v>0</v>
      </c>
      <c r="AK102" s="292">
        <f t="shared" si="146"/>
        <v>0</v>
      </c>
      <c r="AL102" s="292">
        <f t="shared" si="147"/>
        <v>0</v>
      </c>
      <c r="AM102" s="292">
        <f t="shared" si="148"/>
        <v>0</v>
      </c>
      <c r="AN102" s="292">
        <f t="shared" si="149"/>
        <v>0</v>
      </c>
      <c r="AO102" s="292">
        <f t="shared" si="150"/>
        <v>0</v>
      </c>
    </row>
    <row r="103" spans="1:41" x14ac:dyDescent="0.25">
      <c r="A103" s="75"/>
      <c r="B103" s="76"/>
      <c r="C103" s="105">
        <v>24400</v>
      </c>
      <c r="D103" s="177" t="s">
        <v>335</v>
      </c>
      <c r="E103" s="178"/>
      <c r="F103" s="142">
        <f>SUM(F104)</f>
        <v>0</v>
      </c>
      <c r="G103" s="142">
        <f t="shared" ref="G103:J103" si="237">SUM(G104)</f>
        <v>0</v>
      </c>
      <c r="H103" s="142">
        <f t="shared" si="237"/>
        <v>0</v>
      </c>
      <c r="I103" s="142">
        <f t="shared" si="237"/>
        <v>0</v>
      </c>
      <c r="J103" s="142">
        <f t="shared" si="237"/>
        <v>0</v>
      </c>
      <c r="K103" s="272">
        <f t="shared" si="165"/>
        <v>0</v>
      </c>
      <c r="O103" s="142"/>
      <c r="P103" s="142">
        <f t="shared" ref="P103:T103" si="238">SUM(P104)</f>
        <v>0</v>
      </c>
      <c r="Q103" s="142">
        <f t="shared" si="238"/>
        <v>0</v>
      </c>
      <c r="R103" s="142">
        <f t="shared" si="238"/>
        <v>0</v>
      </c>
      <c r="S103" s="142">
        <f t="shared" si="238"/>
        <v>0</v>
      </c>
      <c r="T103" s="272">
        <f t="shared" si="238"/>
        <v>0</v>
      </c>
      <c r="V103" s="286">
        <f t="shared" ref="V103:AA103" si="239">SUM(V104)</f>
        <v>0</v>
      </c>
      <c r="W103" s="286">
        <f t="shared" si="239"/>
        <v>0</v>
      </c>
      <c r="X103" s="286">
        <f t="shared" si="239"/>
        <v>0</v>
      </c>
      <c r="Y103" s="286">
        <f t="shared" si="239"/>
        <v>0</v>
      </c>
      <c r="Z103" s="286">
        <f t="shared" si="239"/>
        <v>0</v>
      </c>
      <c r="AA103" s="286">
        <f t="shared" si="239"/>
        <v>0</v>
      </c>
      <c r="AC103" s="292">
        <f t="shared" si="166"/>
        <v>0</v>
      </c>
      <c r="AD103" s="292">
        <f t="shared" si="167"/>
        <v>0</v>
      </c>
      <c r="AE103" s="292">
        <f t="shared" si="168"/>
        <v>0</v>
      </c>
      <c r="AF103" s="292">
        <f t="shared" si="169"/>
        <v>0</v>
      </c>
      <c r="AG103" s="292">
        <f t="shared" si="170"/>
        <v>0</v>
      </c>
      <c r="AH103" s="292">
        <f t="shared" si="171"/>
        <v>0</v>
      </c>
      <c r="AI103" s="66"/>
      <c r="AJ103" s="292">
        <f t="shared" si="145"/>
        <v>0</v>
      </c>
      <c r="AK103" s="292">
        <f t="shared" si="146"/>
        <v>0</v>
      </c>
      <c r="AL103" s="292">
        <f t="shared" si="147"/>
        <v>0</v>
      </c>
      <c r="AM103" s="292">
        <f t="shared" si="148"/>
        <v>0</v>
      </c>
      <c r="AN103" s="292">
        <f t="shared" si="149"/>
        <v>0</v>
      </c>
      <c r="AO103" s="292">
        <f t="shared" si="150"/>
        <v>0</v>
      </c>
    </row>
    <row r="104" spans="1:41" x14ac:dyDescent="0.25">
      <c r="A104" s="75"/>
      <c r="B104" s="77"/>
      <c r="C104" s="76"/>
      <c r="D104" s="78">
        <v>24401</v>
      </c>
      <c r="E104" s="79" t="s">
        <v>335</v>
      </c>
      <c r="F104" s="184">
        <f t="shared" si="160"/>
        <v>0</v>
      </c>
      <c r="G104" s="184">
        <f t="shared" si="161"/>
        <v>0</v>
      </c>
      <c r="H104" s="184">
        <f t="shared" si="162"/>
        <v>0</v>
      </c>
      <c r="I104" s="184">
        <f t="shared" si="163"/>
        <v>0</v>
      </c>
      <c r="J104" s="184">
        <f t="shared" si="164"/>
        <v>0</v>
      </c>
      <c r="K104" s="316">
        <f t="shared" si="165"/>
        <v>0</v>
      </c>
      <c r="O104" s="184"/>
      <c r="P104" s="184"/>
      <c r="Q104" s="184">
        <f t="shared" si="222"/>
        <v>0</v>
      </c>
      <c r="R104" s="184"/>
      <c r="S104" s="184"/>
      <c r="T104" s="270">
        <f t="shared" si="194"/>
        <v>0</v>
      </c>
      <c r="V104" s="287"/>
      <c r="W104" s="287"/>
      <c r="X104" s="261">
        <f t="shared" si="195"/>
        <v>0</v>
      </c>
      <c r="Y104" s="287"/>
      <c r="Z104" s="287"/>
      <c r="AA104" s="261">
        <f t="shared" si="196"/>
        <v>0</v>
      </c>
      <c r="AC104" s="292">
        <f t="shared" si="166"/>
        <v>0</v>
      </c>
      <c r="AD104" s="292">
        <f t="shared" si="167"/>
        <v>0</v>
      </c>
      <c r="AE104" s="292">
        <f t="shared" si="168"/>
        <v>0</v>
      </c>
      <c r="AF104" s="292">
        <f t="shared" si="169"/>
        <v>0</v>
      </c>
      <c r="AG104" s="292">
        <f t="shared" si="170"/>
        <v>0</v>
      </c>
      <c r="AH104" s="292">
        <f t="shared" si="171"/>
        <v>0</v>
      </c>
      <c r="AI104" s="66"/>
      <c r="AJ104" s="292">
        <f t="shared" si="145"/>
        <v>0</v>
      </c>
      <c r="AK104" s="292">
        <f t="shared" si="146"/>
        <v>0</v>
      </c>
      <c r="AL104" s="292">
        <f t="shared" si="147"/>
        <v>0</v>
      </c>
      <c r="AM104" s="292">
        <f t="shared" si="148"/>
        <v>0</v>
      </c>
      <c r="AN104" s="292">
        <f t="shared" si="149"/>
        <v>0</v>
      </c>
      <c r="AO104" s="292">
        <f t="shared" si="150"/>
        <v>0</v>
      </c>
    </row>
    <row r="105" spans="1:41" x14ac:dyDescent="0.25">
      <c r="A105" s="75"/>
      <c r="B105" s="76"/>
      <c r="C105" s="105">
        <v>24500</v>
      </c>
      <c r="D105" s="177" t="s">
        <v>336</v>
      </c>
      <c r="E105" s="178"/>
      <c r="F105" s="142">
        <f>SUM(F106)</f>
        <v>0</v>
      </c>
      <c r="G105" s="142">
        <f t="shared" ref="G105:J105" si="240">SUM(G106)</f>
        <v>0</v>
      </c>
      <c r="H105" s="142">
        <f t="shared" si="240"/>
        <v>0</v>
      </c>
      <c r="I105" s="142">
        <f t="shared" si="240"/>
        <v>0</v>
      </c>
      <c r="J105" s="142">
        <f t="shared" si="240"/>
        <v>0</v>
      </c>
      <c r="K105" s="272">
        <f t="shared" si="165"/>
        <v>0</v>
      </c>
      <c r="O105" s="142"/>
      <c r="P105" s="142">
        <f t="shared" ref="P105:T105" si="241">SUM(P106)</f>
        <v>0</v>
      </c>
      <c r="Q105" s="142">
        <f t="shared" si="241"/>
        <v>0</v>
      </c>
      <c r="R105" s="142">
        <f t="shared" si="241"/>
        <v>0</v>
      </c>
      <c r="S105" s="142">
        <f t="shared" si="241"/>
        <v>0</v>
      </c>
      <c r="T105" s="272">
        <f t="shared" si="241"/>
        <v>0</v>
      </c>
      <c r="V105" s="286">
        <f t="shared" ref="V105:AA105" si="242">SUM(V106)</f>
        <v>0</v>
      </c>
      <c r="W105" s="286">
        <f t="shared" si="242"/>
        <v>0</v>
      </c>
      <c r="X105" s="286">
        <f t="shared" si="242"/>
        <v>0</v>
      </c>
      <c r="Y105" s="286">
        <f t="shared" si="242"/>
        <v>0</v>
      </c>
      <c r="Z105" s="286">
        <f t="shared" si="242"/>
        <v>0</v>
      </c>
      <c r="AA105" s="286">
        <f t="shared" si="242"/>
        <v>0</v>
      </c>
      <c r="AC105" s="292">
        <f t="shared" si="166"/>
        <v>0</v>
      </c>
      <c r="AD105" s="292">
        <f t="shared" si="167"/>
        <v>0</v>
      </c>
      <c r="AE105" s="292">
        <f t="shared" si="168"/>
        <v>0</v>
      </c>
      <c r="AF105" s="292">
        <f t="shared" si="169"/>
        <v>0</v>
      </c>
      <c r="AG105" s="292">
        <f t="shared" si="170"/>
        <v>0</v>
      </c>
      <c r="AH105" s="292">
        <f t="shared" si="171"/>
        <v>0</v>
      </c>
      <c r="AI105" s="66"/>
      <c r="AJ105" s="292">
        <f t="shared" si="145"/>
        <v>0</v>
      </c>
      <c r="AK105" s="292">
        <f t="shared" si="146"/>
        <v>0</v>
      </c>
      <c r="AL105" s="292">
        <f t="shared" si="147"/>
        <v>0</v>
      </c>
      <c r="AM105" s="292">
        <f t="shared" si="148"/>
        <v>0</v>
      </c>
      <c r="AN105" s="292">
        <f t="shared" si="149"/>
        <v>0</v>
      </c>
      <c r="AO105" s="292">
        <f t="shared" si="150"/>
        <v>0</v>
      </c>
    </row>
    <row r="106" spans="1:41" x14ac:dyDescent="0.25">
      <c r="A106" s="75"/>
      <c r="B106" s="77"/>
      <c r="C106" s="76"/>
      <c r="D106" s="78">
        <v>24501</v>
      </c>
      <c r="E106" s="79" t="s">
        <v>336</v>
      </c>
      <c r="F106" s="184">
        <f t="shared" si="160"/>
        <v>0</v>
      </c>
      <c r="G106" s="184">
        <f t="shared" si="161"/>
        <v>0</v>
      </c>
      <c r="H106" s="184">
        <f t="shared" si="162"/>
        <v>0</v>
      </c>
      <c r="I106" s="184">
        <f t="shared" si="163"/>
        <v>0</v>
      </c>
      <c r="J106" s="184">
        <f t="shared" si="164"/>
        <v>0</v>
      </c>
      <c r="K106" s="316">
        <f t="shared" si="165"/>
        <v>0</v>
      </c>
      <c r="O106" s="184"/>
      <c r="P106" s="184"/>
      <c r="Q106" s="184">
        <f t="shared" si="222"/>
        <v>0</v>
      </c>
      <c r="R106" s="184"/>
      <c r="S106" s="184"/>
      <c r="T106" s="270">
        <f t="shared" si="194"/>
        <v>0</v>
      </c>
      <c r="V106" s="287"/>
      <c r="W106" s="287">
        <v>0</v>
      </c>
      <c r="X106" s="261">
        <f t="shared" si="195"/>
        <v>0</v>
      </c>
      <c r="Y106" s="287">
        <v>0</v>
      </c>
      <c r="Z106" s="287">
        <v>0</v>
      </c>
      <c r="AA106" s="261">
        <f t="shared" si="196"/>
        <v>0</v>
      </c>
      <c r="AC106" s="292">
        <f t="shared" si="166"/>
        <v>0</v>
      </c>
      <c r="AD106" s="292">
        <f t="shared" si="167"/>
        <v>0</v>
      </c>
      <c r="AE106" s="292">
        <f t="shared" si="168"/>
        <v>0</v>
      </c>
      <c r="AF106" s="292">
        <f t="shared" si="169"/>
        <v>0</v>
      </c>
      <c r="AG106" s="292">
        <f t="shared" si="170"/>
        <v>0</v>
      </c>
      <c r="AH106" s="292">
        <f t="shared" si="171"/>
        <v>0</v>
      </c>
      <c r="AI106" s="66"/>
      <c r="AJ106" s="292">
        <f t="shared" si="145"/>
        <v>0</v>
      </c>
      <c r="AK106" s="292">
        <f t="shared" si="146"/>
        <v>0</v>
      </c>
      <c r="AL106" s="292">
        <f t="shared" si="147"/>
        <v>0</v>
      </c>
      <c r="AM106" s="292">
        <f t="shared" si="148"/>
        <v>0</v>
      </c>
      <c r="AN106" s="292">
        <f t="shared" si="149"/>
        <v>0</v>
      </c>
      <c r="AO106" s="292">
        <f t="shared" si="150"/>
        <v>0</v>
      </c>
    </row>
    <row r="107" spans="1:41" x14ac:dyDescent="0.25">
      <c r="A107" s="75"/>
      <c r="B107" s="76"/>
      <c r="C107" s="105">
        <v>24600</v>
      </c>
      <c r="D107" s="177" t="s">
        <v>337</v>
      </c>
      <c r="E107" s="178"/>
      <c r="F107" s="142">
        <f>SUM(F108)</f>
        <v>1050384.04</v>
      </c>
      <c r="G107" s="142">
        <f t="shared" ref="G107:J107" si="243">SUM(G108)</f>
        <v>0</v>
      </c>
      <c r="H107" s="142">
        <f t="shared" si="243"/>
        <v>1050384.04</v>
      </c>
      <c r="I107" s="142">
        <f t="shared" si="243"/>
        <v>160536.29999999999</v>
      </c>
      <c r="J107" s="142">
        <f t="shared" si="243"/>
        <v>160536.29999999999</v>
      </c>
      <c r="K107" s="272">
        <f t="shared" si="165"/>
        <v>889847.74</v>
      </c>
      <c r="O107" s="142">
        <f t="shared" ref="O107" si="244">SUM(O108)</f>
        <v>1003340</v>
      </c>
      <c r="P107" s="142">
        <f t="shared" ref="P107:T107" si="245">SUM(P108)</f>
        <v>0</v>
      </c>
      <c r="Q107" s="142">
        <f t="shared" si="245"/>
        <v>1003340</v>
      </c>
      <c r="R107" s="142">
        <f t="shared" si="245"/>
        <v>160536.29999999999</v>
      </c>
      <c r="S107" s="142">
        <f t="shared" si="245"/>
        <v>160536.29999999999</v>
      </c>
      <c r="T107" s="272">
        <f t="shared" si="245"/>
        <v>842803.7</v>
      </c>
      <c r="V107" s="286">
        <f t="shared" ref="V107:AA107" si="246">SUM(V108)</f>
        <v>47044.04</v>
      </c>
      <c r="W107" s="286">
        <f t="shared" si="246"/>
        <v>0</v>
      </c>
      <c r="X107" s="286">
        <f t="shared" si="246"/>
        <v>47044.04</v>
      </c>
      <c r="Y107" s="286">
        <f t="shared" si="246"/>
        <v>0</v>
      </c>
      <c r="Z107" s="286">
        <f t="shared" si="246"/>
        <v>0</v>
      </c>
      <c r="AA107" s="286">
        <f t="shared" si="246"/>
        <v>47044.04</v>
      </c>
      <c r="AC107" s="292">
        <f t="shared" si="166"/>
        <v>1050384.04</v>
      </c>
      <c r="AD107" s="292">
        <f t="shared" si="167"/>
        <v>0</v>
      </c>
      <c r="AE107" s="292">
        <f t="shared" si="168"/>
        <v>1050384.04</v>
      </c>
      <c r="AF107" s="292">
        <f t="shared" si="169"/>
        <v>160536.29999999999</v>
      </c>
      <c r="AG107" s="292">
        <f t="shared" si="170"/>
        <v>160536.29999999999</v>
      </c>
      <c r="AH107" s="292">
        <f t="shared" si="171"/>
        <v>889847.74</v>
      </c>
      <c r="AI107" s="66"/>
      <c r="AJ107" s="292">
        <f t="shared" si="145"/>
        <v>0</v>
      </c>
      <c r="AK107" s="292">
        <f t="shared" si="146"/>
        <v>0</v>
      </c>
      <c r="AL107" s="292">
        <f t="shared" si="147"/>
        <v>0</v>
      </c>
      <c r="AM107" s="292">
        <f t="shared" si="148"/>
        <v>0</v>
      </c>
      <c r="AN107" s="292">
        <f t="shared" si="149"/>
        <v>0</v>
      </c>
      <c r="AO107" s="292">
        <f t="shared" si="150"/>
        <v>0</v>
      </c>
    </row>
    <row r="108" spans="1:41" x14ac:dyDescent="0.25">
      <c r="A108" s="75"/>
      <c r="B108" s="77"/>
      <c r="C108" s="76"/>
      <c r="D108" s="78">
        <v>24601</v>
      </c>
      <c r="E108" s="79" t="s">
        <v>338</v>
      </c>
      <c r="F108" s="184">
        <f t="shared" si="160"/>
        <v>1050384.04</v>
      </c>
      <c r="G108" s="184">
        <f t="shared" si="161"/>
        <v>0</v>
      </c>
      <c r="H108" s="184">
        <f t="shared" si="162"/>
        <v>1050384.04</v>
      </c>
      <c r="I108" s="184">
        <f t="shared" si="163"/>
        <v>160536.29999999999</v>
      </c>
      <c r="J108" s="184">
        <f t="shared" si="164"/>
        <v>160536.29999999999</v>
      </c>
      <c r="K108" s="316">
        <f t="shared" si="165"/>
        <v>889847.74</v>
      </c>
      <c r="O108" s="184">
        <v>1003340</v>
      </c>
      <c r="P108" s="184"/>
      <c r="Q108" s="184">
        <f>O108+P108</f>
        <v>1003340</v>
      </c>
      <c r="R108" s="184">
        <v>160536.29999999999</v>
      </c>
      <c r="S108" s="184">
        <v>160536.29999999999</v>
      </c>
      <c r="T108" s="270">
        <f t="shared" si="194"/>
        <v>842803.7</v>
      </c>
      <c r="V108" s="287">
        <v>47044.04</v>
      </c>
      <c r="W108" s="287">
        <v>0</v>
      </c>
      <c r="X108" s="261">
        <f t="shared" si="195"/>
        <v>47044.04</v>
      </c>
      <c r="Y108" s="287">
        <v>0</v>
      </c>
      <c r="Z108" s="287">
        <v>0</v>
      </c>
      <c r="AA108" s="261">
        <f t="shared" si="196"/>
        <v>47044.04</v>
      </c>
      <c r="AC108" s="292">
        <f t="shared" si="166"/>
        <v>1050384.04</v>
      </c>
      <c r="AD108" s="292">
        <f t="shared" si="167"/>
        <v>0</v>
      </c>
      <c r="AE108" s="292">
        <f t="shared" si="168"/>
        <v>1050384.04</v>
      </c>
      <c r="AF108" s="292">
        <f t="shared" si="169"/>
        <v>160536.29999999999</v>
      </c>
      <c r="AG108" s="292">
        <f t="shared" si="170"/>
        <v>160536.29999999999</v>
      </c>
      <c r="AH108" s="292">
        <f t="shared" si="171"/>
        <v>889847.74</v>
      </c>
      <c r="AI108" s="66"/>
      <c r="AJ108" s="292">
        <f t="shared" si="145"/>
        <v>0</v>
      </c>
      <c r="AK108" s="292">
        <f t="shared" si="146"/>
        <v>0</v>
      </c>
      <c r="AL108" s="292">
        <f t="shared" si="147"/>
        <v>0</v>
      </c>
      <c r="AM108" s="292">
        <f t="shared" si="148"/>
        <v>0</v>
      </c>
      <c r="AN108" s="292">
        <f t="shared" si="149"/>
        <v>0</v>
      </c>
      <c r="AO108" s="292">
        <f t="shared" si="150"/>
        <v>0</v>
      </c>
    </row>
    <row r="109" spans="1:41" x14ac:dyDescent="0.25">
      <c r="A109" s="75"/>
      <c r="B109" s="76"/>
      <c r="C109" s="105">
        <v>24700</v>
      </c>
      <c r="D109" s="177" t="s">
        <v>339</v>
      </c>
      <c r="E109" s="178"/>
      <c r="F109" s="142">
        <f>SUM(F110)</f>
        <v>168476</v>
      </c>
      <c r="G109" s="142">
        <f t="shared" ref="G109:J109" si="247">SUM(G110)</f>
        <v>0</v>
      </c>
      <c r="H109" s="142">
        <f t="shared" si="247"/>
        <v>168476</v>
      </c>
      <c r="I109" s="142">
        <f t="shared" si="247"/>
        <v>8672.32</v>
      </c>
      <c r="J109" s="142">
        <f t="shared" si="247"/>
        <v>8672.32</v>
      </c>
      <c r="K109" s="272">
        <f t="shared" si="165"/>
        <v>159803.68</v>
      </c>
      <c r="O109" s="142">
        <f t="shared" ref="O109" si="248">SUM(O110)</f>
        <v>168476</v>
      </c>
      <c r="P109" s="142">
        <f t="shared" ref="P109:T109" si="249">SUM(P110)</f>
        <v>0</v>
      </c>
      <c r="Q109" s="142">
        <f t="shared" si="249"/>
        <v>168476</v>
      </c>
      <c r="R109" s="142">
        <f t="shared" si="249"/>
        <v>8672.32</v>
      </c>
      <c r="S109" s="142">
        <f t="shared" si="249"/>
        <v>8672.32</v>
      </c>
      <c r="T109" s="272">
        <f t="shared" si="249"/>
        <v>159803.68</v>
      </c>
      <c r="V109" s="286">
        <f t="shared" ref="V109:AA109" si="250">SUM(V110)</f>
        <v>0</v>
      </c>
      <c r="W109" s="286">
        <f t="shared" si="250"/>
        <v>0</v>
      </c>
      <c r="X109" s="286">
        <f t="shared" si="250"/>
        <v>0</v>
      </c>
      <c r="Y109" s="286">
        <f t="shared" si="250"/>
        <v>0</v>
      </c>
      <c r="Z109" s="286">
        <f t="shared" si="250"/>
        <v>0</v>
      </c>
      <c r="AA109" s="286">
        <f t="shared" si="250"/>
        <v>0</v>
      </c>
      <c r="AC109" s="292">
        <f t="shared" si="166"/>
        <v>168476</v>
      </c>
      <c r="AD109" s="292">
        <f t="shared" si="167"/>
        <v>0</v>
      </c>
      <c r="AE109" s="292">
        <f t="shared" si="168"/>
        <v>168476</v>
      </c>
      <c r="AF109" s="292">
        <f t="shared" si="169"/>
        <v>8672.32</v>
      </c>
      <c r="AG109" s="292">
        <f t="shared" si="170"/>
        <v>8672.32</v>
      </c>
      <c r="AH109" s="292">
        <f t="shared" si="171"/>
        <v>159803.68</v>
      </c>
      <c r="AI109" s="66"/>
      <c r="AJ109" s="292">
        <f t="shared" si="145"/>
        <v>0</v>
      </c>
      <c r="AK109" s="292">
        <f t="shared" si="146"/>
        <v>0</v>
      </c>
      <c r="AL109" s="292">
        <f t="shared" si="147"/>
        <v>0</v>
      </c>
      <c r="AM109" s="292">
        <f t="shared" si="148"/>
        <v>0</v>
      </c>
      <c r="AN109" s="292">
        <f t="shared" si="149"/>
        <v>0</v>
      </c>
      <c r="AO109" s="292">
        <f t="shared" si="150"/>
        <v>0</v>
      </c>
    </row>
    <row r="110" spans="1:41" x14ac:dyDescent="0.25">
      <c r="A110" s="75"/>
      <c r="B110" s="77"/>
      <c r="C110" s="76"/>
      <c r="D110" s="78">
        <v>24701</v>
      </c>
      <c r="E110" s="79" t="s">
        <v>339</v>
      </c>
      <c r="F110" s="184">
        <f t="shared" si="160"/>
        <v>168476</v>
      </c>
      <c r="G110" s="184">
        <f t="shared" si="161"/>
        <v>0</v>
      </c>
      <c r="H110" s="184">
        <f t="shared" si="162"/>
        <v>168476</v>
      </c>
      <c r="I110" s="184">
        <f t="shared" si="163"/>
        <v>8672.32</v>
      </c>
      <c r="J110" s="184">
        <f t="shared" si="164"/>
        <v>8672.32</v>
      </c>
      <c r="K110" s="316">
        <f t="shared" si="165"/>
        <v>159803.68</v>
      </c>
      <c r="O110" s="184">
        <v>168476</v>
      </c>
      <c r="P110" s="184"/>
      <c r="Q110" s="184">
        <f>O110+P110</f>
        <v>168476</v>
      </c>
      <c r="R110" s="184">
        <v>8672.32</v>
      </c>
      <c r="S110" s="184">
        <v>8672.32</v>
      </c>
      <c r="T110" s="270">
        <f t="shared" si="194"/>
        <v>159803.68</v>
      </c>
      <c r="V110" s="287"/>
      <c r="W110" s="287"/>
      <c r="X110" s="261">
        <f t="shared" si="195"/>
        <v>0</v>
      </c>
      <c r="Y110" s="287"/>
      <c r="Z110" s="287"/>
      <c r="AA110" s="261">
        <f t="shared" si="196"/>
        <v>0</v>
      </c>
      <c r="AC110" s="292">
        <f t="shared" si="166"/>
        <v>168476</v>
      </c>
      <c r="AD110" s="292">
        <f t="shared" si="167"/>
        <v>0</v>
      </c>
      <c r="AE110" s="292">
        <f t="shared" si="168"/>
        <v>168476</v>
      </c>
      <c r="AF110" s="292">
        <f t="shared" si="169"/>
        <v>8672.32</v>
      </c>
      <c r="AG110" s="292">
        <f t="shared" si="170"/>
        <v>8672.32</v>
      </c>
      <c r="AH110" s="292">
        <f t="shared" si="171"/>
        <v>159803.68</v>
      </c>
      <c r="AI110" s="66"/>
      <c r="AJ110" s="292">
        <f t="shared" si="145"/>
        <v>0</v>
      </c>
      <c r="AK110" s="292">
        <f t="shared" si="146"/>
        <v>0</v>
      </c>
      <c r="AL110" s="292">
        <f t="shared" si="147"/>
        <v>0</v>
      </c>
      <c r="AM110" s="292">
        <f t="shared" si="148"/>
        <v>0</v>
      </c>
      <c r="AN110" s="292">
        <f t="shared" si="149"/>
        <v>0</v>
      </c>
      <c r="AO110" s="292">
        <f t="shared" si="150"/>
        <v>0</v>
      </c>
    </row>
    <row r="111" spans="1:41" x14ac:dyDescent="0.25">
      <c r="A111" s="75"/>
      <c r="B111" s="76"/>
      <c r="C111" s="105">
        <v>24800</v>
      </c>
      <c r="D111" s="177" t="s">
        <v>340</v>
      </c>
      <c r="E111" s="178"/>
      <c r="F111" s="142">
        <f>SUM(F112)</f>
        <v>669768</v>
      </c>
      <c r="G111" s="142">
        <f t="shared" ref="G111:J111" si="251">SUM(G112)</f>
        <v>0</v>
      </c>
      <c r="H111" s="142">
        <f t="shared" si="251"/>
        <v>669768</v>
      </c>
      <c r="I111" s="142">
        <f t="shared" si="251"/>
        <v>83678.399999999994</v>
      </c>
      <c r="J111" s="142">
        <f t="shared" si="251"/>
        <v>67802.399999999994</v>
      </c>
      <c r="K111" s="272">
        <f t="shared" si="165"/>
        <v>586089.6</v>
      </c>
      <c r="O111" s="142">
        <f>SUM(O112)</f>
        <v>669768</v>
      </c>
      <c r="P111" s="142">
        <f t="shared" ref="P111:T111" si="252">SUM(P112)</f>
        <v>0</v>
      </c>
      <c r="Q111" s="142">
        <f t="shared" si="252"/>
        <v>669768</v>
      </c>
      <c r="R111" s="142">
        <f t="shared" si="252"/>
        <v>83678.399999999994</v>
      </c>
      <c r="S111" s="142">
        <f t="shared" si="252"/>
        <v>67802.399999999994</v>
      </c>
      <c r="T111" s="272">
        <f t="shared" si="252"/>
        <v>586089.6</v>
      </c>
      <c r="V111" s="286">
        <f t="shared" ref="V111:AA111" si="253">SUM(V112)</f>
        <v>0</v>
      </c>
      <c r="W111" s="286">
        <f t="shared" si="253"/>
        <v>0</v>
      </c>
      <c r="X111" s="286">
        <f t="shared" si="253"/>
        <v>0</v>
      </c>
      <c r="Y111" s="286">
        <f t="shared" si="253"/>
        <v>0</v>
      </c>
      <c r="Z111" s="286">
        <f t="shared" si="253"/>
        <v>0</v>
      </c>
      <c r="AA111" s="286">
        <f t="shared" si="253"/>
        <v>0</v>
      </c>
      <c r="AC111" s="292">
        <f t="shared" si="166"/>
        <v>669768</v>
      </c>
      <c r="AD111" s="292">
        <f t="shared" si="167"/>
        <v>0</v>
      </c>
      <c r="AE111" s="292">
        <f t="shared" si="168"/>
        <v>669768</v>
      </c>
      <c r="AF111" s="292">
        <f t="shared" si="169"/>
        <v>83678.399999999994</v>
      </c>
      <c r="AG111" s="292">
        <f t="shared" si="170"/>
        <v>67802.399999999994</v>
      </c>
      <c r="AH111" s="292">
        <f t="shared" si="171"/>
        <v>586089.6</v>
      </c>
      <c r="AI111" s="66"/>
      <c r="AJ111" s="292">
        <f t="shared" si="145"/>
        <v>0</v>
      </c>
      <c r="AK111" s="292">
        <f t="shared" si="146"/>
        <v>0</v>
      </c>
      <c r="AL111" s="292">
        <f t="shared" si="147"/>
        <v>0</v>
      </c>
      <c r="AM111" s="292">
        <f t="shared" si="148"/>
        <v>0</v>
      </c>
      <c r="AN111" s="292">
        <f t="shared" si="149"/>
        <v>0</v>
      </c>
      <c r="AO111" s="292">
        <f t="shared" si="150"/>
        <v>0</v>
      </c>
    </row>
    <row r="112" spans="1:41" x14ac:dyDescent="0.25">
      <c r="A112" s="75"/>
      <c r="B112" s="77"/>
      <c r="C112" s="76"/>
      <c r="D112" s="78">
        <v>24801</v>
      </c>
      <c r="E112" s="79" t="s">
        <v>340</v>
      </c>
      <c r="F112" s="184">
        <f t="shared" si="160"/>
        <v>669768</v>
      </c>
      <c r="G112" s="184">
        <f t="shared" si="161"/>
        <v>0</v>
      </c>
      <c r="H112" s="184">
        <f t="shared" si="162"/>
        <v>669768</v>
      </c>
      <c r="I112" s="184">
        <f t="shared" si="163"/>
        <v>83678.399999999994</v>
      </c>
      <c r="J112" s="184">
        <f t="shared" si="164"/>
        <v>67802.399999999994</v>
      </c>
      <c r="K112" s="316">
        <f t="shared" si="165"/>
        <v>586089.6</v>
      </c>
      <c r="O112" s="184">
        <v>669768</v>
      </c>
      <c r="P112" s="184"/>
      <c r="Q112" s="184">
        <f>O112+P112</f>
        <v>669768</v>
      </c>
      <c r="R112" s="184">
        <v>83678.399999999994</v>
      </c>
      <c r="S112" s="184">
        <v>67802.399999999994</v>
      </c>
      <c r="T112" s="270">
        <f t="shared" si="194"/>
        <v>586089.6</v>
      </c>
      <c r="V112" s="287"/>
      <c r="W112" s="287">
        <v>0</v>
      </c>
      <c r="X112" s="261">
        <f t="shared" si="195"/>
        <v>0</v>
      </c>
      <c r="Y112" s="287"/>
      <c r="Z112" s="287"/>
      <c r="AA112" s="261">
        <f t="shared" si="196"/>
        <v>0</v>
      </c>
      <c r="AC112" s="292">
        <f t="shared" si="166"/>
        <v>669768</v>
      </c>
      <c r="AD112" s="292">
        <f t="shared" si="167"/>
        <v>0</v>
      </c>
      <c r="AE112" s="292">
        <f t="shared" si="168"/>
        <v>669768</v>
      </c>
      <c r="AF112" s="292">
        <f t="shared" si="169"/>
        <v>83678.399999999994</v>
      </c>
      <c r="AG112" s="292">
        <f t="shared" si="170"/>
        <v>67802.399999999994</v>
      </c>
      <c r="AH112" s="292">
        <f t="shared" si="171"/>
        <v>586089.6</v>
      </c>
      <c r="AI112" s="66"/>
      <c r="AJ112" s="292">
        <f t="shared" si="145"/>
        <v>0</v>
      </c>
      <c r="AK112" s="292">
        <f t="shared" si="146"/>
        <v>0</v>
      </c>
      <c r="AL112" s="292">
        <f t="shared" si="147"/>
        <v>0</v>
      </c>
      <c r="AM112" s="292">
        <f t="shared" si="148"/>
        <v>0</v>
      </c>
      <c r="AN112" s="292">
        <f t="shared" si="149"/>
        <v>0</v>
      </c>
      <c r="AO112" s="292">
        <f t="shared" si="150"/>
        <v>0</v>
      </c>
    </row>
    <row r="113" spans="1:41" x14ac:dyDescent="0.25">
      <c r="A113" s="75"/>
      <c r="B113" s="76"/>
      <c r="C113" s="105">
        <v>24900</v>
      </c>
      <c r="D113" s="177" t="s">
        <v>341</v>
      </c>
      <c r="E113" s="178"/>
      <c r="F113" s="142">
        <f>SUM(F114)</f>
        <v>1000576</v>
      </c>
      <c r="G113" s="142">
        <f t="shared" ref="G113:J113" si="254">SUM(G114)</f>
        <v>0</v>
      </c>
      <c r="H113" s="142">
        <f t="shared" si="254"/>
        <v>1000576</v>
      </c>
      <c r="I113" s="142">
        <f t="shared" si="254"/>
        <v>187018.13</v>
      </c>
      <c r="J113" s="142">
        <f t="shared" si="254"/>
        <v>187018.13</v>
      </c>
      <c r="K113" s="272">
        <f t="shared" si="165"/>
        <v>813557.87</v>
      </c>
      <c r="O113" s="142">
        <f t="shared" ref="O113" si="255">SUM(O114)</f>
        <v>1000576</v>
      </c>
      <c r="P113" s="142">
        <f t="shared" ref="P113:T113" si="256">SUM(P114)</f>
        <v>0</v>
      </c>
      <c r="Q113" s="142">
        <f t="shared" si="256"/>
        <v>1000576</v>
      </c>
      <c r="R113" s="142">
        <f t="shared" si="256"/>
        <v>187018.13</v>
      </c>
      <c r="S113" s="142">
        <f t="shared" si="256"/>
        <v>187018.13</v>
      </c>
      <c r="T113" s="272">
        <f t="shared" si="256"/>
        <v>813557.87</v>
      </c>
      <c r="V113" s="286">
        <f t="shared" ref="V113:AA113" si="257">SUM(V114)</f>
        <v>0</v>
      </c>
      <c r="W113" s="286">
        <f t="shared" si="257"/>
        <v>0</v>
      </c>
      <c r="X113" s="286">
        <f t="shared" si="257"/>
        <v>0</v>
      </c>
      <c r="Y113" s="286">
        <f t="shared" si="257"/>
        <v>0</v>
      </c>
      <c r="Z113" s="286">
        <f t="shared" si="257"/>
        <v>0</v>
      </c>
      <c r="AA113" s="286">
        <f t="shared" si="257"/>
        <v>0</v>
      </c>
      <c r="AC113" s="292">
        <f t="shared" si="166"/>
        <v>1000576</v>
      </c>
      <c r="AD113" s="292">
        <f t="shared" si="167"/>
        <v>0</v>
      </c>
      <c r="AE113" s="292">
        <f t="shared" si="168"/>
        <v>1000576</v>
      </c>
      <c r="AF113" s="292">
        <f t="shared" si="169"/>
        <v>187018.13</v>
      </c>
      <c r="AG113" s="292">
        <f t="shared" si="170"/>
        <v>187018.13</v>
      </c>
      <c r="AH113" s="292">
        <f t="shared" si="171"/>
        <v>813557.87</v>
      </c>
      <c r="AI113" s="66"/>
      <c r="AJ113" s="292">
        <f t="shared" si="145"/>
        <v>0</v>
      </c>
      <c r="AK113" s="292">
        <f t="shared" si="146"/>
        <v>0</v>
      </c>
      <c r="AL113" s="292">
        <f t="shared" si="147"/>
        <v>0</v>
      </c>
      <c r="AM113" s="292">
        <f t="shared" si="148"/>
        <v>0</v>
      </c>
      <c r="AN113" s="292">
        <f t="shared" si="149"/>
        <v>0</v>
      </c>
      <c r="AO113" s="292">
        <f t="shared" si="150"/>
        <v>0</v>
      </c>
    </row>
    <row r="114" spans="1:41" ht="30" x14ac:dyDescent="0.25">
      <c r="A114" s="75"/>
      <c r="B114" s="77"/>
      <c r="C114" s="76"/>
      <c r="D114" s="78">
        <v>24901</v>
      </c>
      <c r="E114" s="79" t="s">
        <v>341</v>
      </c>
      <c r="F114" s="184">
        <f t="shared" si="160"/>
        <v>1000576</v>
      </c>
      <c r="G114" s="184">
        <f t="shared" si="161"/>
        <v>0</v>
      </c>
      <c r="H114" s="184">
        <f t="shared" si="162"/>
        <v>1000576</v>
      </c>
      <c r="I114" s="184">
        <f t="shared" si="163"/>
        <v>187018.13</v>
      </c>
      <c r="J114" s="184">
        <f t="shared" si="164"/>
        <v>187018.13</v>
      </c>
      <c r="K114" s="316">
        <f t="shared" si="165"/>
        <v>813557.87</v>
      </c>
      <c r="O114" s="184">
        <v>1000576</v>
      </c>
      <c r="P114" s="184"/>
      <c r="Q114" s="184">
        <f>O114+P114</f>
        <v>1000576</v>
      </c>
      <c r="R114" s="184">
        <v>187018.13</v>
      </c>
      <c r="S114" s="184">
        <v>187018.13</v>
      </c>
      <c r="T114" s="270">
        <f t="shared" si="194"/>
        <v>813557.87</v>
      </c>
      <c r="V114" s="287"/>
      <c r="W114" s="287">
        <v>0</v>
      </c>
      <c r="X114" s="261">
        <f t="shared" si="195"/>
        <v>0</v>
      </c>
      <c r="Y114" s="287">
        <v>0</v>
      </c>
      <c r="Z114" s="287">
        <v>0</v>
      </c>
      <c r="AA114" s="261">
        <f t="shared" si="196"/>
        <v>0</v>
      </c>
      <c r="AC114" s="292">
        <f t="shared" si="166"/>
        <v>1000576</v>
      </c>
      <c r="AD114" s="292">
        <f t="shared" si="167"/>
        <v>0</v>
      </c>
      <c r="AE114" s="292">
        <f t="shared" si="168"/>
        <v>1000576</v>
      </c>
      <c r="AF114" s="292">
        <f t="shared" si="169"/>
        <v>187018.13</v>
      </c>
      <c r="AG114" s="292">
        <f t="shared" si="170"/>
        <v>187018.13</v>
      </c>
      <c r="AH114" s="292">
        <f t="shared" si="171"/>
        <v>813557.87</v>
      </c>
      <c r="AI114" s="66"/>
      <c r="AJ114" s="292">
        <f t="shared" si="145"/>
        <v>0</v>
      </c>
      <c r="AK114" s="292">
        <f t="shared" si="146"/>
        <v>0</v>
      </c>
      <c r="AL114" s="292">
        <f t="shared" si="147"/>
        <v>0</v>
      </c>
      <c r="AM114" s="292">
        <f t="shared" si="148"/>
        <v>0</v>
      </c>
      <c r="AN114" s="292">
        <f t="shared" si="149"/>
        <v>0</v>
      </c>
      <c r="AO114" s="292">
        <f t="shared" si="150"/>
        <v>0</v>
      </c>
    </row>
    <row r="115" spans="1:41" x14ac:dyDescent="0.25">
      <c r="A115" s="75"/>
      <c r="B115" s="179">
        <v>25000</v>
      </c>
      <c r="C115" s="180" t="s">
        <v>342</v>
      </c>
      <c r="D115" s="181"/>
      <c r="E115" s="182"/>
      <c r="F115" s="141">
        <f>SUM(F116,F118,F120,F122)</f>
        <v>2113150</v>
      </c>
      <c r="G115" s="141">
        <f t="shared" ref="G115:J115" si="258">SUM(G116,G118,G120,G122)</f>
        <v>0</v>
      </c>
      <c r="H115" s="141">
        <f t="shared" si="258"/>
        <v>2113150</v>
      </c>
      <c r="I115" s="141">
        <f t="shared" si="258"/>
        <v>2995.39</v>
      </c>
      <c r="J115" s="141">
        <f t="shared" si="258"/>
        <v>2995.39</v>
      </c>
      <c r="K115" s="271">
        <f t="shared" si="165"/>
        <v>2110154.61</v>
      </c>
      <c r="O115" s="141">
        <f>SUM(O116,O118,O120,O122)</f>
        <v>2113150</v>
      </c>
      <c r="P115" s="141">
        <f t="shared" ref="P115:T115" si="259">SUM(P116,P118,P120,P122)</f>
        <v>0</v>
      </c>
      <c r="Q115" s="141">
        <f t="shared" si="259"/>
        <v>2113150</v>
      </c>
      <c r="R115" s="141">
        <f t="shared" si="259"/>
        <v>2995.39</v>
      </c>
      <c r="S115" s="141">
        <f t="shared" si="259"/>
        <v>2995.39</v>
      </c>
      <c r="T115" s="271">
        <f t="shared" si="259"/>
        <v>2110154.6100000003</v>
      </c>
      <c r="V115" s="285">
        <f>SUM(V116,V118,V120,V122)</f>
        <v>0</v>
      </c>
      <c r="W115" s="285">
        <f t="shared" ref="W115:AA115" si="260">SUM(W116,W118,W120,W122)</f>
        <v>0</v>
      </c>
      <c r="X115" s="285">
        <f t="shared" si="260"/>
        <v>0</v>
      </c>
      <c r="Y115" s="285">
        <f t="shared" si="260"/>
        <v>0</v>
      </c>
      <c r="Z115" s="285">
        <f t="shared" si="260"/>
        <v>0</v>
      </c>
      <c r="AA115" s="285">
        <f t="shared" si="260"/>
        <v>0</v>
      </c>
      <c r="AC115" s="292">
        <f t="shared" si="166"/>
        <v>2113150</v>
      </c>
      <c r="AD115" s="292">
        <f t="shared" si="167"/>
        <v>0</v>
      </c>
      <c r="AE115" s="292">
        <f t="shared" si="168"/>
        <v>2113150</v>
      </c>
      <c r="AF115" s="292">
        <f t="shared" si="169"/>
        <v>2995.39</v>
      </c>
      <c r="AG115" s="292">
        <f t="shared" si="170"/>
        <v>2995.39</v>
      </c>
      <c r="AH115" s="292">
        <f t="shared" si="171"/>
        <v>2110154.6100000003</v>
      </c>
      <c r="AI115" s="66"/>
      <c r="AJ115" s="292">
        <f t="shared" si="145"/>
        <v>0</v>
      </c>
      <c r="AK115" s="292">
        <f t="shared" si="146"/>
        <v>0</v>
      </c>
      <c r="AL115" s="292">
        <f t="shared" si="147"/>
        <v>0</v>
      </c>
      <c r="AM115" s="292">
        <f t="shared" si="148"/>
        <v>0</v>
      </c>
      <c r="AN115" s="292">
        <f t="shared" si="149"/>
        <v>0</v>
      </c>
      <c r="AO115" s="292">
        <f t="shared" si="150"/>
        <v>0</v>
      </c>
    </row>
    <row r="116" spans="1:41" x14ac:dyDescent="0.25">
      <c r="A116" s="75"/>
      <c r="B116" s="76"/>
      <c r="C116" s="105">
        <v>25300</v>
      </c>
      <c r="D116" s="177" t="s">
        <v>343</v>
      </c>
      <c r="E116" s="178"/>
      <c r="F116" s="142">
        <f>SUM(F117)</f>
        <v>193605</v>
      </c>
      <c r="G116" s="142">
        <f t="shared" ref="G116:J116" si="261">SUM(G117)</f>
        <v>0</v>
      </c>
      <c r="H116" s="142">
        <f t="shared" si="261"/>
        <v>193605</v>
      </c>
      <c r="I116" s="142">
        <f t="shared" si="261"/>
        <v>0</v>
      </c>
      <c r="J116" s="142">
        <f t="shared" si="261"/>
        <v>0</v>
      </c>
      <c r="K116" s="272">
        <f t="shared" si="165"/>
        <v>193605</v>
      </c>
      <c r="O116" s="142">
        <f t="shared" ref="O116" si="262">SUM(O117)</f>
        <v>193605</v>
      </c>
      <c r="P116" s="142">
        <f t="shared" ref="P116:T116" si="263">SUM(P117)</f>
        <v>0</v>
      </c>
      <c r="Q116" s="142">
        <f t="shared" si="263"/>
        <v>193605</v>
      </c>
      <c r="R116" s="142">
        <f t="shared" si="263"/>
        <v>0</v>
      </c>
      <c r="S116" s="142">
        <f t="shared" si="263"/>
        <v>0</v>
      </c>
      <c r="T116" s="272">
        <f t="shared" si="263"/>
        <v>193605</v>
      </c>
      <c r="V116" s="286">
        <f t="shared" ref="V116:AA116" si="264">SUM(V117)</f>
        <v>0</v>
      </c>
      <c r="W116" s="286">
        <f t="shared" si="264"/>
        <v>0</v>
      </c>
      <c r="X116" s="286">
        <f t="shared" si="264"/>
        <v>0</v>
      </c>
      <c r="Y116" s="286">
        <f t="shared" si="264"/>
        <v>0</v>
      </c>
      <c r="Z116" s="286">
        <f t="shared" si="264"/>
        <v>0</v>
      </c>
      <c r="AA116" s="286">
        <f t="shared" si="264"/>
        <v>0</v>
      </c>
      <c r="AC116" s="292">
        <f t="shared" si="166"/>
        <v>193605</v>
      </c>
      <c r="AD116" s="292">
        <f t="shared" si="167"/>
        <v>0</v>
      </c>
      <c r="AE116" s="292">
        <f t="shared" si="168"/>
        <v>193605</v>
      </c>
      <c r="AF116" s="292">
        <f t="shared" si="169"/>
        <v>0</v>
      </c>
      <c r="AG116" s="292">
        <f t="shared" si="170"/>
        <v>0</v>
      </c>
      <c r="AH116" s="292">
        <f t="shared" si="171"/>
        <v>193605</v>
      </c>
      <c r="AI116" s="66"/>
      <c r="AJ116" s="292">
        <f t="shared" si="145"/>
        <v>0</v>
      </c>
      <c r="AK116" s="292">
        <f t="shared" si="146"/>
        <v>0</v>
      </c>
      <c r="AL116" s="292">
        <f t="shared" si="147"/>
        <v>0</v>
      </c>
      <c r="AM116" s="292">
        <f t="shared" si="148"/>
        <v>0</v>
      </c>
      <c r="AN116" s="292">
        <f t="shared" si="149"/>
        <v>0</v>
      </c>
      <c r="AO116" s="292">
        <f t="shared" si="150"/>
        <v>0</v>
      </c>
    </row>
    <row r="117" spans="1:41" x14ac:dyDescent="0.25">
      <c r="A117" s="75"/>
      <c r="B117" s="77"/>
      <c r="C117" s="76"/>
      <c r="D117" s="78">
        <v>25301</v>
      </c>
      <c r="E117" s="79" t="s">
        <v>343</v>
      </c>
      <c r="F117" s="184">
        <f t="shared" si="160"/>
        <v>193605</v>
      </c>
      <c r="G117" s="184">
        <f t="shared" si="161"/>
        <v>0</v>
      </c>
      <c r="H117" s="184">
        <f t="shared" si="162"/>
        <v>193605</v>
      </c>
      <c r="I117" s="184">
        <f t="shared" si="163"/>
        <v>0</v>
      </c>
      <c r="J117" s="184">
        <f t="shared" si="164"/>
        <v>0</v>
      </c>
      <c r="K117" s="316">
        <f t="shared" si="165"/>
        <v>193605</v>
      </c>
      <c r="O117" s="184">
        <v>193605</v>
      </c>
      <c r="P117" s="184"/>
      <c r="Q117" s="184">
        <f>O117+P117</f>
        <v>193605</v>
      </c>
      <c r="R117" s="184"/>
      <c r="S117" s="184"/>
      <c r="T117" s="270">
        <f t="shared" si="194"/>
        <v>193605</v>
      </c>
      <c r="V117" s="287"/>
      <c r="W117" s="287"/>
      <c r="X117" s="261">
        <f t="shared" si="195"/>
        <v>0</v>
      </c>
      <c r="Y117" s="287"/>
      <c r="Z117" s="287"/>
      <c r="AA117" s="261">
        <f t="shared" si="196"/>
        <v>0</v>
      </c>
      <c r="AC117" s="292">
        <f t="shared" si="166"/>
        <v>193605</v>
      </c>
      <c r="AD117" s="292">
        <f t="shared" si="167"/>
        <v>0</v>
      </c>
      <c r="AE117" s="292">
        <f t="shared" si="168"/>
        <v>193605</v>
      </c>
      <c r="AF117" s="292">
        <f t="shared" si="169"/>
        <v>0</v>
      </c>
      <c r="AG117" s="292">
        <f t="shared" si="170"/>
        <v>0</v>
      </c>
      <c r="AH117" s="292">
        <f t="shared" si="171"/>
        <v>193605</v>
      </c>
      <c r="AI117" s="66"/>
      <c r="AJ117" s="292">
        <f t="shared" si="145"/>
        <v>0</v>
      </c>
      <c r="AK117" s="292">
        <f t="shared" si="146"/>
        <v>0</v>
      </c>
      <c r="AL117" s="292">
        <f t="shared" si="147"/>
        <v>0</v>
      </c>
      <c r="AM117" s="292">
        <f t="shared" si="148"/>
        <v>0</v>
      </c>
      <c r="AN117" s="292">
        <f t="shared" si="149"/>
        <v>0</v>
      </c>
      <c r="AO117" s="292">
        <f t="shared" si="150"/>
        <v>0</v>
      </c>
    </row>
    <row r="118" spans="1:41" x14ac:dyDescent="0.25">
      <c r="A118" s="75"/>
      <c r="B118" s="76"/>
      <c r="C118" s="105">
        <v>25400</v>
      </c>
      <c r="D118" s="177" t="s">
        <v>344</v>
      </c>
      <c r="E118" s="178"/>
      <c r="F118" s="142">
        <f>SUM(F119)</f>
        <v>1897057</v>
      </c>
      <c r="G118" s="142">
        <f t="shared" ref="G118:J118" si="265">SUM(G119)</f>
        <v>0</v>
      </c>
      <c r="H118" s="142">
        <f t="shared" si="265"/>
        <v>1897057</v>
      </c>
      <c r="I118" s="142">
        <f t="shared" si="265"/>
        <v>2995.39</v>
      </c>
      <c r="J118" s="142">
        <f t="shared" si="265"/>
        <v>2995.39</v>
      </c>
      <c r="K118" s="272">
        <f t="shared" si="165"/>
        <v>1894061.61</v>
      </c>
      <c r="O118" s="142">
        <f t="shared" ref="O118" si="266">SUM(O119)</f>
        <v>1897057</v>
      </c>
      <c r="P118" s="142">
        <f t="shared" ref="P118:T118" si="267">SUM(P119)</f>
        <v>0</v>
      </c>
      <c r="Q118" s="142">
        <f t="shared" si="267"/>
        <v>1897057</v>
      </c>
      <c r="R118" s="142">
        <f t="shared" si="267"/>
        <v>2995.39</v>
      </c>
      <c r="S118" s="142">
        <f t="shared" si="267"/>
        <v>2995.39</v>
      </c>
      <c r="T118" s="272">
        <f t="shared" si="267"/>
        <v>1894061.61</v>
      </c>
      <c r="V118" s="286">
        <f t="shared" ref="V118:AA118" si="268">SUM(V119)</f>
        <v>0</v>
      </c>
      <c r="W118" s="286">
        <f t="shared" si="268"/>
        <v>0</v>
      </c>
      <c r="X118" s="286">
        <f t="shared" si="268"/>
        <v>0</v>
      </c>
      <c r="Y118" s="286">
        <f t="shared" si="268"/>
        <v>0</v>
      </c>
      <c r="Z118" s="286">
        <f t="shared" si="268"/>
        <v>0</v>
      </c>
      <c r="AA118" s="286">
        <f t="shared" si="268"/>
        <v>0</v>
      </c>
      <c r="AC118" s="292">
        <f t="shared" si="166"/>
        <v>1897057</v>
      </c>
      <c r="AD118" s="292">
        <f t="shared" si="167"/>
        <v>0</v>
      </c>
      <c r="AE118" s="292">
        <f t="shared" si="168"/>
        <v>1897057</v>
      </c>
      <c r="AF118" s="292">
        <f t="shared" si="169"/>
        <v>2995.39</v>
      </c>
      <c r="AG118" s="292">
        <f t="shared" si="170"/>
        <v>2995.39</v>
      </c>
      <c r="AH118" s="292">
        <f t="shared" si="171"/>
        <v>1894061.61</v>
      </c>
      <c r="AI118" s="66"/>
      <c r="AJ118" s="292">
        <f t="shared" si="145"/>
        <v>0</v>
      </c>
      <c r="AK118" s="292">
        <f t="shared" si="146"/>
        <v>0</v>
      </c>
      <c r="AL118" s="292">
        <f t="shared" si="147"/>
        <v>0</v>
      </c>
      <c r="AM118" s="292">
        <f t="shared" si="148"/>
        <v>0</v>
      </c>
      <c r="AN118" s="292">
        <f t="shared" si="149"/>
        <v>0</v>
      </c>
      <c r="AO118" s="292">
        <f t="shared" si="150"/>
        <v>0</v>
      </c>
    </row>
    <row r="119" spans="1:41" ht="30" x14ac:dyDescent="0.25">
      <c r="A119" s="75"/>
      <c r="B119" s="77"/>
      <c r="C119" s="76"/>
      <c r="D119" s="78">
        <v>25401</v>
      </c>
      <c r="E119" s="79" t="s">
        <v>344</v>
      </c>
      <c r="F119" s="184">
        <f t="shared" si="160"/>
        <v>1897057</v>
      </c>
      <c r="G119" s="184">
        <f t="shared" si="161"/>
        <v>0</v>
      </c>
      <c r="H119" s="184">
        <f t="shared" si="162"/>
        <v>1897057</v>
      </c>
      <c r="I119" s="184">
        <f t="shared" si="163"/>
        <v>2995.39</v>
      </c>
      <c r="J119" s="184">
        <f t="shared" si="164"/>
        <v>2995.39</v>
      </c>
      <c r="K119" s="316">
        <f t="shared" si="165"/>
        <v>1894061.61</v>
      </c>
      <c r="O119" s="184">
        <v>1897057</v>
      </c>
      <c r="P119" s="184"/>
      <c r="Q119" s="184">
        <f>O119+P119</f>
        <v>1897057</v>
      </c>
      <c r="R119" s="184">
        <v>2995.39</v>
      </c>
      <c r="S119" s="184">
        <v>2995.39</v>
      </c>
      <c r="T119" s="270">
        <f t="shared" si="194"/>
        <v>1894061.61</v>
      </c>
      <c r="V119" s="287"/>
      <c r="W119" s="287"/>
      <c r="X119" s="261">
        <f t="shared" si="195"/>
        <v>0</v>
      </c>
      <c r="Y119" s="287"/>
      <c r="Z119" s="287"/>
      <c r="AA119" s="261">
        <f t="shared" si="196"/>
        <v>0</v>
      </c>
      <c r="AC119" s="292">
        <f t="shared" si="166"/>
        <v>1897057</v>
      </c>
      <c r="AD119" s="292">
        <f t="shared" si="167"/>
        <v>0</v>
      </c>
      <c r="AE119" s="292">
        <f t="shared" si="168"/>
        <v>1897057</v>
      </c>
      <c r="AF119" s="292">
        <f t="shared" si="169"/>
        <v>2995.39</v>
      </c>
      <c r="AG119" s="292">
        <f t="shared" si="170"/>
        <v>2995.39</v>
      </c>
      <c r="AH119" s="292">
        <f t="shared" si="171"/>
        <v>1894061.61</v>
      </c>
      <c r="AI119" s="66"/>
      <c r="AJ119" s="292">
        <f t="shared" si="145"/>
        <v>0</v>
      </c>
      <c r="AK119" s="292">
        <f t="shared" si="146"/>
        <v>0</v>
      </c>
      <c r="AL119" s="292">
        <f t="shared" si="147"/>
        <v>0</v>
      </c>
      <c r="AM119" s="292">
        <f t="shared" si="148"/>
        <v>0</v>
      </c>
      <c r="AN119" s="292">
        <f t="shared" si="149"/>
        <v>0</v>
      </c>
      <c r="AO119" s="292">
        <f t="shared" si="150"/>
        <v>0</v>
      </c>
    </row>
    <row r="120" spans="1:41" x14ac:dyDescent="0.25">
      <c r="A120" s="75"/>
      <c r="B120" s="76"/>
      <c r="C120" s="105">
        <v>25500</v>
      </c>
      <c r="D120" s="177" t="s">
        <v>345</v>
      </c>
      <c r="E120" s="178"/>
      <c r="F120" s="142">
        <f>SUM(F121)</f>
        <v>22488</v>
      </c>
      <c r="G120" s="142">
        <f t="shared" ref="G120:J120" si="269">SUM(G121)</f>
        <v>0</v>
      </c>
      <c r="H120" s="142">
        <f t="shared" si="269"/>
        <v>22488</v>
      </c>
      <c r="I120" s="142">
        <f t="shared" si="269"/>
        <v>0</v>
      </c>
      <c r="J120" s="142">
        <f t="shared" si="269"/>
        <v>0</v>
      </c>
      <c r="K120" s="272">
        <f t="shared" si="165"/>
        <v>22488</v>
      </c>
      <c r="O120" s="142">
        <f t="shared" ref="O120" si="270">SUM(O121)</f>
        <v>22488</v>
      </c>
      <c r="P120" s="142">
        <f t="shared" ref="P120:T120" si="271">SUM(P121)</f>
        <v>0</v>
      </c>
      <c r="Q120" s="142">
        <f t="shared" si="271"/>
        <v>22488</v>
      </c>
      <c r="R120" s="142">
        <f t="shared" si="271"/>
        <v>0</v>
      </c>
      <c r="S120" s="142">
        <f t="shared" si="271"/>
        <v>0</v>
      </c>
      <c r="T120" s="272">
        <f t="shared" si="271"/>
        <v>22488</v>
      </c>
      <c r="V120" s="286">
        <f t="shared" ref="V120:AA120" si="272">SUM(V121)</f>
        <v>0</v>
      </c>
      <c r="W120" s="286">
        <f t="shared" si="272"/>
        <v>0</v>
      </c>
      <c r="X120" s="286">
        <f t="shared" si="272"/>
        <v>0</v>
      </c>
      <c r="Y120" s="286">
        <f t="shared" si="272"/>
        <v>0</v>
      </c>
      <c r="Z120" s="286">
        <f t="shared" si="272"/>
        <v>0</v>
      </c>
      <c r="AA120" s="286">
        <f t="shared" si="272"/>
        <v>0</v>
      </c>
      <c r="AC120" s="292">
        <f t="shared" ref="AC120:AC183" si="273">O120+V120</f>
        <v>22488</v>
      </c>
      <c r="AD120" s="292">
        <f t="shared" ref="AD120:AD183" si="274">P120+W120</f>
        <v>0</v>
      </c>
      <c r="AE120" s="292">
        <f t="shared" ref="AE120:AE183" si="275">Q120+X120</f>
        <v>22488</v>
      </c>
      <c r="AF120" s="292">
        <f t="shared" ref="AF120:AF183" si="276">R120+Y120</f>
        <v>0</v>
      </c>
      <c r="AG120" s="292">
        <f t="shared" ref="AG120:AG183" si="277">S120+Z120</f>
        <v>0</v>
      </c>
      <c r="AH120" s="292">
        <f t="shared" ref="AH120:AH183" si="278">T120+AA120</f>
        <v>22488</v>
      </c>
      <c r="AI120" s="66"/>
      <c r="AJ120" s="292">
        <f t="shared" si="145"/>
        <v>0</v>
      </c>
      <c r="AK120" s="292">
        <f t="shared" si="146"/>
        <v>0</v>
      </c>
      <c r="AL120" s="292">
        <f t="shared" si="147"/>
        <v>0</v>
      </c>
      <c r="AM120" s="292">
        <f t="shared" si="148"/>
        <v>0</v>
      </c>
      <c r="AN120" s="292">
        <f t="shared" si="149"/>
        <v>0</v>
      </c>
      <c r="AO120" s="292">
        <f t="shared" si="150"/>
        <v>0</v>
      </c>
    </row>
    <row r="121" spans="1:41" ht="30" x14ac:dyDescent="0.25">
      <c r="A121" s="75"/>
      <c r="B121" s="77"/>
      <c r="C121" s="76"/>
      <c r="D121" s="78">
        <v>25501</v>
      </c>
      <c r="E121" s="79" t="s">
        <v>345</v>
      </c>
      <c r="F121" s="184">
        <f t="shared" si="160"/>
        <v>22488</v>
      </c>
      <c r="G121" s="184">
        <f t="shared" si="161"/>
        <v>0</v>
      </c>
      <c r="H121" s="184">
        <f t="shared" si="162"/>
        <v>22488</v>
      </c>
      <c r="I121" s="184">
        <f t="shared" si="163"/>
        <v>0</v>
      </c>
      <c r="J121" s="184">
        <f t="shared" si="164"/>
        <v>0</v>
      </c>
      <c r="K121" s="316">
        <f t="shared" si="165"/>
        <v>22488</v>
      </c>
      <c r="O121" s="184">
        <v>22488</v>
      </c>
      <c r="P121" s="184"/>
      <c r="Q121" s="184">
        <f>O121+P121</f>
        <v>22488</v>
      </c>
      <c r="R121" s="184"/>
      <c r="S121" s="184"/>
      <c r="T121" s="270">
        <f t="shared" si="194"/>
        <v>22488</v>
      </c>
      <c r="V121" s="287"/>
      <c r="W121" s="287"/>
      <c r="X121" s="261">
        <f t="shared" si="195"/>
        <v>0</v>
      </c>
      <c r="Y121" s="287"/>
      <c r="Z121" s="287"/>
      <c r="AA121" s="261">
        <f t="shared" si="196"/>
        <v>0</v>
      </c>
      <c r="AC121" s="292">
        <f t="shared" si="273"/>
        <v>22488</v>
      </c>
      <c r="AD121" s="292">
        <f t="shared" si="274"/>
        <v>0</v>
      </c>
      <c r="AE121" s="292">
        <f t="shared" si="275"/>
        <v>22488</v>
      </c>
      <c r="AF121" s="292">
        <f t="shared" si="276"/>
        <v>0</v>
      </c>
      <c r="AG121" s="292">
        <f t="shared" si="277"/>
        <v>0</v>
      </c>
      <c r="AH121" s="292">
        <f t="shared" si="278"/>
        <v>22488</v>
      </c>
      <c r="AI121" s="66"/>
      <c r="AJ121" s="292">
        <f t="shared" si="145"/>
        <v>0</v>
      </c>
      <c r="AK121" s="292">
        <f t="shared" si="146"/>
        <v>0</v>
      </c>
      <c r="AL121" s="292">
        <f t="shared" si="147"/>
        <v>0</v>
      </c>
      <c r="AM121" s="292">
        <f t="shared" si="148"/>
        <v>0</v>
      </c>
      <c r="AN121" s="292">
        <f t="shared" si="149"/>
        <v>0</v>
      </c>
      <c r="AO121" s="292">
        <f t="shared" si="150"/>
        <v>0</v>
      </c>
    </row>
    <row r="122" spans="1:41" x14ac:dyDescent="0.25">
      <c r="A122" s="75"/>
      <c r="B122" s="76"/>
      <c r="C122" s="105">
        <v>25600</v>
      </c>
      <c r="D122" s="177" t="s">
        <v>575</v>
      </c>
      <c r="E122" s="178"/>
      <c r="F122" s="142">
        <f>SUM(F123)</f>
        <v>0</v>
      </c>
      <c r="G122" s="142">
        <f t="shared" ref="G122:J122" si="279">SUM(G123)</f>
        <v>0</v>
      </c>
      <c r="H122" s="142">
        <f t="shared" si="279"/>
        <v>0</v>
      </c>
      <c r="I122" s="142">
        <f t="shared" si="279"/>
        <v>0</v>
      </c>
      <c r="J122" s="142">
        <f t="shared" si="279"/>
        <v>0</v>
      </c>
      <c r="K122" s="272">
        <f t="shared" si="165"/>
        <v>0</v>
      </c>
      <c r="O122" s="142">
        <f>SUM(O123)</f>
        <v>0</v>
      </c>
      <c r="P122" s="142">
        <f t="shared" ref="P122:T122" si="280">SUM(P123)</f>
        <v>0</v>
      </c>
      <c r="Q122" s="142">
        <f t="shared" si="280"/>
        <v>0</v>
      </c>
      <c r="R122" s="142">
        <f t="shared" si="280"/>
        <v>0</v>
      </c>
      <c r="S122" s="142">
        <f t="shared" si="280"/>
        <v>0</v>
      </c>
      <c r="T122" s="272">
        <f t="shared" si="280"/>
        <v>0</v>
      </c>
      <c r="V122" s="286">
        <f>SUM(V123)</f>
        <v>0</v>
      </c>
      <c r="W122" s="286">
        <f t="shared" ref="W122:AA122" si="281">SUM(W123)</f>
        <v>0</v>
      </c>
      <c r="X122" s="286">
        <f t="shared" si="281"/>
        <v>0</v>
      </c>
      <c r="Y122" s="286">
        <f t="shared" si="281"/>
        <v>0</v>
      </c>
      <c r="Z122" s="286">
        <f t="shared" si="281"/>
        <v>0</v>
      </c>
      <c r="AA122" s="286">
        <f t="shared" si="281"/>
        <v>0</v>
      </c>
      <c r="AC122" s="292">
        <f t="shared" si="273"/>
        <v>0</v>
      </c>
      <c r="AD122" s="292">
        <f t="shared" si="274"/>
        <v>0</v>
      </c>
      <c r="AE122" s="292">
        <f t="shared" si="275"/>
        <v>0</v>
      </c>
      <c r="AF122" s="292">
        <f t="shared" si="276"/>
        <v>0</v>
      </c>
      <c r="AG122" s="292">
        <f t="shared" si="277"/>
        <v>0</v>
      </c>
      <c r="AH122" s="292">
        <f t="shared" si="278"/>
        <v>0</v>
      </c>
      <c r="AI122" s="66"/>
      <c r="AJ122" s="292">
        <f t="shared" si="145"/>
        <v>0</v>
      </c>
      <c r="AK122" s="292">
        <f t="shared" si="146"/>
        <v>0</v>
      </c>
      <c r="AL122" s="292">
        <f t="shared" si="147"/>
        <v>0</v>
      </c>
      <c r="AM122" s="292">
        <f t="shared" si="148"/>
        <v>0</v>
      </c>
      <c r="AN122" s="292">
        <f t="shared" si="149"/>
        <v>0</v>
      </c>
      <c r="AO122" s="292">
        <f t="shared" si="150"/>
        <v>0</v>
      </c>
    </row>
    <row r="123" spans="1:41" x14ac:dyDescent="0.25">
      <c r="A123" s="75"/>
      <c r="B123" s="77"/>
      <c r="C123" s="80"/>
      <c r="D123" s="83">
        <v>25601</v>
      </c>
      <c r="E123" s="238" t="s">
        <v>575</v>
      </c>
      <c r="F123" s="184">
        <f t="shared" si="160"/>
        <v>0</v>
      </c>
      <c r="G123" s="184">
        <f t="shared" si="161"/>
        <v>0</v>
      </c>
      <c r="H123" s="184">
        <f t="shared" si="162"/>
        <v>0</v>
      </c>
      <c r="I123" s="184">
        <f t="shared" si="163"/>
        <v>0</v>
      </c>
      <c r="J123" s="184">
        <f t="shared" si="164"/>
        <v>0</v>
      </c>
      <c r="K123" s="316">
        <f t="shared" si="165"/>
        <v>0</v>
      </c>
      <c r="O123" s="184"/>
      <c r="P123" s="184"/>
      <c r="Q123" s="184">
        <f>O123+P123</f>
        <v>0</v>
      </c>
      <c r="R123" s="184"/>
      <c r="S123" s="184"/>
      <c r="T123" s="270"/>
      <c r="V123" s="287"/>
      <c r="W123" s="287">
        <v>0</v>
      </c>
      <c r="X123" s="261">
        <f t="shared" si="195"/>
        <v>0</v>
      </c>
      <c r="Y123" s="287"/>
      <c r="Z123" s="287"/>
      <c r="AA123" s="261">
        <f t="shared" si="196"/>
        <v>0</v>
      </c>
      <c r="AC123" s="292">
        <f t="shared" si="273"/>
        <v>0</v>
      </c>
      <c r="AD123" s="292">
        <f t="shared" si="274"/>
        <v>0</v>
      </c>
      <c r="AE123" s="292">
        <f t="shared" si="275"/>
        <v>0</v>
      </c>
      <c r="AF123" s="292">
        <f t="shared" si="276"/>
        <v>0</v>
      </c>
      <c r="AG123" s="292">
        <f t="shared" si="277"/>
        <v>0</v>
      </c>
      <c r="AH123" s="292">
        <f t="shared" si="278"/>
        <v>0</v>
      </c>
      <c r="AI123" s="66"/>
      <c r="AJ123" s="292">
        <f t="shared" si="145"/>
        <v>0</v>
      </c>
      <c r="AK123" s="292">
        <f t="shared" si="146"/>
        <v>0</v>
      </c>
      <c r="AL123" s="292">
        <f t="shared" si="147"/>
        <v>0</v>
      </c>
      <c r="AM123" s="292">
        <f t="shared" si="148"/>
        <v>0</v>
      </c>
      <c r="AN123" s="292">
        <f t="shared" si="149"/>
        <v>0</v>
      </c>
      <c r="AO123" s="292">
        <f t="shared" si="150"/>
        <v>0</v>
      </c>
    </row>
    <row r="124" spans="1:41" x14ac:dyDescent="0.25">
      <c r="A124" s="75"/>
      <c r="B124" s="179">
        <v>26000</v>
      </c>
      <c r="C124" s="180" t="s">
        <v>346</v>
      </c>
      <c r="D124" s="181"/>
      <c r="E124" s="182"/>
      <c r="F124" s="141">
        <f>SUM(F125)</f>
        <v>10853055.92</v>
      </c>
      <c r="G124" s="141">
        <f t="shared" ref="G124:J124" si="282">SUM(G125)</f>
        <v>0</v>
      </c>
      <c r="H124" s="141">
        <f t="shared" si="282"/>
        <v>10853055.92</v>
      </c>
      <c r="I124" s="141">
        <f t="shared" si="282"/>
        <v>2200188.65</v>
      </c>
      <c r="J124" s="141">
        <f t="shared" si="282"/>
        <v>2162009.79</v>
      </c>
      <c r="K124" s="271">
        <f t="shared" si="165"/>
        <v>8652867.2699999996</v>
      </c>
      <c r="O124" s="141">
        <f t="shared" ref="O124" si="283">SUM(O125)</f>
        <v>10753550</v>
      </c>
      <c r="P124" s="141">
        <f t="shared" ref="P124:T124" si="284">SUM(P125)</f>
        <v>0</v>
      </c>
      <c r="Q124" s="141">
        <f t="shared" si="284"/>
        <v>10753550</v>
      </c>
      <c r="R124" s="141">
        <f t="shared" si="284"/>
        <v>2200188.65</v>
      </c>
      <c r="S124" s="141">
        <f t="shared" si="284"/>
        <v>2162009.79</v>
      </c>
      <c r="T124" s="271">
        <f t="shared" si="284"/>
        <v>8553361.3499999996</v>
      </c>
      <c r="V124" s="285">
        <f t="shared" ref="V124:AA124" si="285">SUM(V125)</f>
        <v>99505.919999999998</v>
      </c>
      <c r="W124" s="285">
        <f t="shared" si="285"/>
        <v>0</v>
      </c>
      <c r="X124" s="285">
        <f t="shared" si="285"/>
        <v>99505.919999999998</v>
      </c>
      <c r="Y124" s="285">
        <f t="shared" si="285"/>
        <v>0</v>
      </c>
      <c r="Z124" s="285">
        <f t="shared" si="285"/>
        <v>0</v>
      </c>
      <c r="AA124" s="285">
        <f t="shared" si="285"/>
        <v>99505.919999999998</v>
      </c>
      <c r="AC124" s="292">
        <f t="shared" si="273"/>
        <v>10853055.92</v>
      </c>
      <c r="AD124" s="292">
        <f t="shared" si="274"/>
        <v>0</v>
      </c>
      <c r="AE124" s="292">
        <f t="shared" si="275"/>
        <v>10853055.92</v>
      </c>
      <c r="AF124" s="292">
        <f t="shared" si="276"/>
        <v>2200188.65</v>
      </c>
      <c r="AG124" s="292">
        <f t="shared" si="277"/>
        <v>2162009.79</v>
      </c>
      <c r="AH124" s="292">
        <f t="shared" si="278"/>
        <v>8652867.2699999996</v>
      </c>
      <c r="AI124" s="66"/>
      <c r="AJ124" s="292">
        <f t="shared" si="145"/>
        <v>0</v>
      </c>
      <c r="AK124" s="292">
        <f t="shared" si="146"/>
        <v>0</v>
      </c>
      <c r="AL124" s="292">
        <f t="shared" si="147"/>
        <v>0</v>
      </c>
      <c r="AM124" s="292">
        <f t="shared" si="148"/>
        <v>0</v>
      </c>
      <c r="AN124" s="292">
        <f t="shared" si="149"/>
        <v>0</v>
      </c>
      <c r="AO124" s="292">
        <f t="shared" si="150"/>
        <v>0</v>
      </c>
    </row>
    <row r="125" spans="1:41" x14ac:dyDescent="0.25">
      <c r="A125" s="75"/>
      <c r="B125" s="76"/>
      <c r="C125" s="105">
        <v>26100</v>
      </c>
      <c r="D125" s="177" t="s">
        <v>346</v>
      </c>
      <c r="E125" s="178"/>
      <c r="F125" s="142">
        <f>SUM(F126:F127)</f>
        <v>10853055.92</v>
      </c>
      <c r="G125" s="142">
        <f t="shared" ref="G125:J125" si="286">SUM(G126:G127)</f>
        <v>0</v>
      </c>
      <c r="H125" s="142">
        <f t="shared" si="286"/>
        <v>10853055.92</v>
      </c>
      <c r="I125" s="142">
        <f t="shared" si="286"/>
        <v>2200188.65</v>
      </c>
      <c r="J125" s="142">
        <f t="shared" si="286"/>
        <v>2162009.79</v>
      </c>
      <c r="K125" s="272">
        <f t="shared" si="165"/>
        <v>8652867.2699999996</v>
      </c>
      <c r="O125" s="142">
        <f t="shared" ref="O125" si="287">SUM(O126:O127)</f>
        <v>10753550</v>
      </c>
      <c r="P125" s="142">
        <f t="shared" ref="P125:T125" si="288">SUM(P126:P127)</f>
        <v>0</v>
      </c>
      <c r="Q125" s="142">
        <f t="shared" si="288"/>
        <v>10753550</v>
      </c>
      <c r="R125" s="142">
        <f t="shared" si="288"/>
        <v>2200188.65</v>
      </c>
      <c r="S125" s="142">
        <f t="shared" si="288"/>
        <v>2162009.79</v>
      </c>
      <c r="T125" s="272">
        <f t="shared" si="288"/>
        <v>8553361.3499999996</v>
      </c>
      <c r="V125" s="286">
        <f t="shared" ref="V125:AA125" si="289">SUM(V126:V127)</f>
        <v>99505.919999999998</v>
      </c>
      <c r="W125" s="286">
        <f t="shared" si="289"/>
        <v>0</v>
      </c>
      <c r="X125" s="286">
        <f t="shared" si="289"/>
        <v>99505.919999999998</v>
      </c>
      <c r="Y125" s="286">
        <f t="shared" si="289"/>
        <v>0</v>
      </c>
      <c r="Z125" s="286">
        <f t="shared" si="289"/>
        <v>0</v>
      </c>
      <c r="AA125" s="286">
        <f t="shared" si="289"/>
        <v>99505.919999999998</v>
      </c>
      <c r="AC125" s="292">
        <f t="shared" si="273"/>
        <v>10853055.92</v>
      </c>
      <c r="AD125" s="292">
        <f t="shared" si="274"/>
        <v>0</v>
      </c>
      <c r="AE125" s="292">
        <f t="shared" si="275"/>
        <v>10853055.92</v>
      </c>
      <c r="AF125" s="292">
        <f t="shared" si="276"/>
        <v>2200188.65</v>
      </c>
      <c r="AG125" s="292">
        <f t="shared" si="277"/>
        <v>2162009.79</v>
      </c>
      <c r="AH125" s="292">
        <f t="shared" si="278"/>
        <v>8652867.2699999996</v>
      </c>
      <c r="AI125" s="66"/>
      <c r="AJ125" s="292">
        <f t="shared" si="145"/>
        <v>0</v>
      </c>
      <c r="AK125" s="292">
        <f t="shared" si="146"/>
        <v>0</v>
      </c>
      <c r="AL125" s="292">
        <f t="shared" si="147"/>
        <v>0</v>
      </c>
      <c r="AM125" s="292">
        <f t="shared" si="148"/>
        <v>0</v>
      </c>
      <c r="AN125" s="292">
        <f t="shared" si="149"/>
        <v>0</v>
      </c>
      <c r="AO125" s="292">
        <f t="shared" si="150"/>
        <v>0</v>
      </c>
    </row>
    <row r="126" spans="1:41" x14ac:dyDescent="0.25">
      <c r="A126" s="75"/>
      <c r="B126" s="77"/>
      <c r="C126" s="76"/>
      <c r="D126" s="78">
        <v>26101</v>
      </c>
      <c r="E126" s="79" t="s">
        <v>347</v>
      </c>
      <c r="F126" s="184">
        <f t="shared" si="160"/>
        <v>10799505.92</v>
      </c>
      <c r="G126" s="184">
        <f t="shared" si="161"/>
        <v>0</v>
      </c>
      <c r="H126" s="184">
        <f t="shared" si="162"/>
        <v>10799505.92</v>
      </c>
      <c r="I126" s="184">
        <f t="shared" si="163"/>
        <v>2199603.65</v>
      </c>
      <c r="J126" s="184">
        <f t="shared" si="164"/>
        <v>2161424.79</v>
      </c>
      <c r="K126" s="316">
        <f t="shared" si="165"/>
        <v>8599902.2699999996</v>
      </c>
      <c r="O126" s="184">
        <v>10700000</v>
      </c>
      <c r="P126" s="184"/>
      <c r="Q126" s="184">
        <f t="shared" ref="Q126:Q127" si="290">O126+P126</f>
        <v>10700000</v>
      </c>
      <c r="R126" s="184">
        <v>2199603.65</v>
      </c>
      <c r="S126" s="184">
        <v>2161424.79</v>
      </c>
      <c r="T126" s="270">
        <f t="shared" si="194"/>
        <v>8500396.3499999996</v>
      </c>
      <c r="V126" s="287">
        <v>99505.919999999998</v>
      </c>
      <c r="W126" s="287">
        <v>0</v>
      </c>
      <c r="X126" s="261">
        <f t="shared" si="195"/>
        <v>99505.919999999998</v>
      </c>
      <c r="Y126" s="287"/>
      <c r="Z126" s="287"/>
      <c r="AA126" s="261">
        <f t="shared" si="196"/>
        <v>99505.919999999998</v>
      </c>
      <c r="AC126" s="292">
        <f t="shared" si="273"/>
        <v>10799505.92</v>
      </c>
      <c r="AD126" s="292">
        <f t="shared" si="274"/>
        <v>0</v>
      </c>
      <c r="AE126" s="292">
        <f t="shared" si="275"/>
        <v>10799505.92</v>
      </c>
      <c r="AF126" s="292">
        <f t="shared" si="276"/>
        <v>2199603.65</v>
      </c>
      <c r="AG126" s="292">
        <f t="shared" si="277"/>
        <v>2161424.79</v>
      </c>
      <c r="AH126" s="292">
        <f t="shared" si="278"/>
        <v>8599902.2699999996</v>
      </c>
      <c r="AI126" s="66"/>
      <c r="AJ126" s="292">
        <f t="shared" si="145"/>
        <v>0</v>
      </c>
      <c r="AK126" s="292">
        <f t="shared" si="146"/>
        <v>0</v>
      </c>
      <c r="AL126" s="292">
        <f t="shared" si="147"/>
        <v>0</v>
      </c>
      <c r="AM126" s="292">
        <f t="shared" si="148"/>
        <v>0</v>
      </c>
      <c r="AN126" s="292">
        <f t="shared" si="149"/>
        <v>0</v>
      </c>
      <c r="AO126" s="292">
        <f t="shared" si="150"/>
        <v>0</v>
      </c>
    </row>
    <row r="127" spans="1:41" x14ac:dyDescent="0.25">
      <c r="A127" s="75"/>
      <c r="B127" s="77"/>
      <c r="C127" s="76"/>
      <c r="D127" s="78">
        <v>26102</v>
      </c>
      <c r="E127" s="79" t="s">
        <v>348</v>
      </c>
      <c r="F127" s="184">
        <f t="shared" si="160"/>
        <v>53550</v>
      </c>
      <c r="G127" s="184">
        <f t="shared" si="161"/>
        <v>0</v>
      </c>
      <c r="H127" s="184">
        <f t="shared" si="162"/>
        <v>53550</v>
      </c>
      <c r="I127" s="184">
        <f t="shared" si="163"/>
        <v>585</v>
      </c>
      <c r="J127" s="184">
        <f t="shared" si="164"/>
        <v>585</v>
      </c>
      <c r="K127" s="316">
        <f t="shared" si="165"/>
        <v>52965</v>
      </c>
      <c r="O127" s="184">
        <v>53550</v>
      </c>
      <c r="P127" s="184"/>
      <c r="Q127" s="184">
        <f t="shared" si="290"/>
        <v>53550</v>
      </c>
      <c r="R127" s="184">
        <v>585</v>
      </c>
      <c r="S127" s="184">
        <v>585</v>
      </c>
      <c r="T127" s="270">
        <f t="shared" si="194"/>
        <v>52965</v>
      </c>
      <c r="V127" s="287"/>
      <c r="W127" s="287"/>
      <c r="X127" s="261">
        <f t="shared" si="195"/>
        <v>0</v>
      </c>
      <c r="Y127" s="287"/>
      <c r="Z127" s="287"/>
      <c r="AA127" s="261">
        <f t="shared" si="196"/>
        <v>0</v>
      </c>
      <c r="AC127" s="292">
        <f t="shared" si="273"/>
        <v>53550</v>
      </c>
      <c r="AD127" s="292">
        <f t="shared" si="274"/>
        <v>0</v>
      </c>
      <c r="AE127" s="292">
        <f t="shared" si="275"/>
        <v>53550</v>
      </c>
      <c r="AF127" s="292">
        <f t="shared" si="276"/>
        <v>585</v>
      </c>
      <c r="AG127" s="292">
        <f t="shared" si="277"/>
        <v>585</v>
      </c>
      <c r="AH127" s="292">
        <f t="shared" si="278"/>
        <v>52965</v>
      </c>
      <c r="AI127" s="66"/>
      <c r="AJ127" s="292">
        <f t="shared" si="145"/>
        <v>0</v>
      </c>
      <c r="AK127" s="292">
        <f t="shared" si="146"/>
        <v>0</v>
      </c>
      <c r="AL127" s="292">
        <f t="shared" si="147"/>
        <v>0</v>
      </c>
      <c r="AM127" s="292">
        <f t="shared" si="148"/>
        <v>0</v>
      </c>
      <c r="AN127" s="292">
        <f t="shared" si="149"/>
        <v>0</v>
      </c>
      <c r="AO127" s="292">
        <f t="shared" si="150"/>
        <v>0</v>
      </c>
    </row>
    <row r="128" spans="1:41" x14ac:dyDescent="0.25">
      <c r="A128" s="75"/>
      <c r="B128" s="179">
        <v>27000</v>
      </c>
      <c r="C128" s="180" t="s">
        <v>349</v>
      </c>
      <c r="D128" s="181"/>
      <c r="E128" s="182"/>
      <c r="F128" s="141">
        <f>SUM(F129,F132,F134)</f>
        <v>657242</v>
      </c>
      <c r="G128" s="141">
        <f t="shared" ref="G128:J128" si="291">SUM(G129,G132,G134)</f>
        <v>0</v>
      </c>
      <c r="H128" s="141">
        <f t="shared" si="291"/>
        <v>657242</v>
      </c>
      <c r="I128" s="141">
        <f t="shared" si="291"/>
        <v>0</v>
      </c>
      <c r="J128" s="141">
        <f t="shared" si="291"/>
        <v>0</v>
      </c>
      <c r="K128" s="271">
        <f t="shared" si="165"/>
        <v>657242</v>
      </c>
      <c r="O128" s="141">
        <f t="shared" ref="O128" si="292">SUM(O129,O132,O134)</f>
        <v>657242</v>
      </c>
      <c r="P128" s="141">
        <f t="shared" ref="P128:T128" si="293">SUM(P129,P132,P134)</f>
        <v>0</v>
      </c>
      <c r="Q128" s="141">
        <f t="shared" si="293"/>
        <v>657242</v>
      </c>
      <c r="R128" s="141">
        <f t="shared" si="293"/>
        <v>0</v>
      </c>
      <c r="S128" s="141">
        <f t="shared" si="293"/>
        <v>0</v>
      </c>
      <c r="T128" s="271">
        <f t="shared" si="293"/>
        <v>657242</v>
      </c>
      <c r="V128" s="285">
        <f t="shared" ref="V128:AA128" si="294">SUM(V129,V134)</f>
        <v>0</v>
      </c>
      <c r="W128" s="285">
        <f t="shared" si="294"/>
        <v>0</v>
      </c>
      <c r="X128" s="285">
        <f t="shared" si="294"/>
        <v>0</v>
      </c>
      <c r="Y128" s="285">
        <f t="shared" si="294"/>
        <v>0</v>
      </c>
      <c r="Z128" s="285">
        <f t="shared" si="294"/>
        <v>0</v>
      </c>
      <c r="AA128" s="285">
        <f t="shared" si="294"/>
        <v>0</v>
      </c>
      <c r="AC128" s="292">
        <f t="shared" si="273"/>
        <v>657242</v>
      </c>
      <c r="AD128" s="292">
        <f t="shared" si="274"/>
        <v>0</v>
      </c>
      <c r="AE128" s="292">
        <f t="shared" si="275"/>
        <v>657242</v>
      </c>
      <c r="AF128" s="292">
        <f t="shared" si="276"/>
        <v>0</v>
      </c>
      <c r="AG128" s="292">
        <f t="shared" si="277"/>
        <v>0</v>
      </c>
      <c r="AH128" s="292">
        <f t="shared" si="278"/>
        <v>657242</v>
      </c>
      <c r="AI128" s="66"/>
      <c r="AJ128" s="292">
        <f t="shared" si="145"/>
        <v>0</v>
      </c>
      <c r="AK128" s="292">
        <f t="shared" si="146"/>
        <v>0</v>
      </c>
      <c r="AL128" s="292">
        <f t="shared" si="147"/>
        <v>0</v>
      </c>
      <c r="AM128" s="292">
        <f t="shared" si="148"/>
        <v>0</v>
      </c>
      <c r="AN128" s="292">
        <f t="shared" si="149"/>
        <v>0</v>
      </c>
      <c r="AO128" s="292">
        <f t="shared" si="150"/>
        <v>0</v>
      </c>
    </row>
    <row r="129" spans="1:41" x14ac:dyDescent="0.25">
      <c r="A129" s="75"/>
      <c r="B129" s="76"/>
      <c r="C129" s="105">
        <v>27100</v>
      </c>
      <c r="D129" s="177" t="s">
        <v>350</v>
      </c>
      <c r="E129" s="178"/>
      <c r="F129" s="142">
        <f>SUM(F130:F131)</f>
        <v>454650</v>
      </c>
      <c r="G129" s="142">
        <f t="shared" ref="G129:J129" si="295">SUM(G130:G131)</f>
        <v>0</v>
      </c>
      <c r="H129" s="142">
        <f t="shared" si="295"/>
        <v>454650</v>
      </c>
      <c r="I129" s="142">
        <f t="shared" si="295"/>
        <v>0</v>
      </c>
      <c r="J129" s="142">
        <f t="shared" si="295"/>
        <v>0</v>
      </c>
      <c r="K129" s="272">
        <f t="shared" si="165"/>
        <v>454650</v>
      </c>
      <c r="O129" s="142">
        <f>SUM(O130:O131)</f>
        <v>454650</v>
      </c>
      <c r="P129" s="142">
        <f t="shared" ref="P129:T129" si="296">SUM(P130:P131)</f>
        <v>0</v>
      </c>
      <c r="Q129" s="142">
        <f t="shared" si="296"/>
        <v>454650</v>
      </c>
      <c r="R129" s="142">
        <f t="shared" si="296"/>
        <v>0</v>
      </c>
      <c r="S129" s="142">
        <f t="shared" si="296"/>
        <v>0</v>
      </c>
      <c r="T129" s="272">
        <f t="shared" si="296"/>
        <v>454650</v>
      </c>
      <c r="V129" s="286">
        <f t="shared" ref="V129:AA129" si="297">SUM(V130:V131)</f>
        <v>0</v>
      </c>
      <c r="W129" s="286">
        <f t="shared" si="297"/>
        <v>0</v>
      </c>
      <c r="X129" s="286">
        <f t="shared" si="297"/>
        <v>0</v>
      </c>
      <c r="Y129" s="286">
        <f t="shared" si="297"/>
        <v>0</v>
      </c>
      <c r="Z129" s="286">
        <f t="shared" ref="Z129" si="298">SUM(Z130:Z131)</f>
        <v>0</v>
      </c>
      <c r="AA129" s="286">
        <f t="shared" si="297"/>
        <v>0</v>
      </c>
      <c r="AC129" s="292">
        <f t="shared" si="273"/>
        <v>454650</v>
      </c>
      <c r="AD129" s="292">
        <f t="shared" si="274"/>
        <v>0</v>
      </c>
      <c r="AE129" s="292">
        <f t="shared" si="275"/>
        <v>454650</v>
      </c>
      <c r="AF129" s="292">
        <f t="shared" si="276"/>
        <v>0</v>
      </c>
      <c r="AG129" s="292">
        <f t="shared" si="277"/>
        <v>0</v>
      </c>
      <c r="AH129" s="292">
        <f t="shared" si="278"/>
        <v>454650</v>
      </c>
      <c r="AI129" s="66"/>
      <c r="AJ129" s="292">
        <f t="shared" si="145"/>
        <v>0</v>
      </c>
      <c r="AK129" s="292">
        <f t="shared" si="146"/>
        <v>0</v>
      </c>
      <c r="AL129" s="292">
        <f t="shared" si="147"/>
        <v>0</v>
      </c>
      <c r="AM129" s="292">
        <f t="shared" si="148"/>
        <v>0</v>
      </c>
      <c r="AN129" s="292">
        <f t="shared" si="149"/>
        <v>0</v>
      </c>
      <c r="AO129" s="292">
        <f t="shared" si="150"/>
        <v>0</v>
      </c>
    </row>
    <row r="130" spans="1:41" x14ac:dyDescent="0.25">
      <c r="A130" s="75"/>
      <c r="B130" s="77"/>
      <c r="C130" s="76"/>
      <c r="D130" s="78">
        <v>27101</v>
      </c>
      <c r="E130" s="79" t="s">
        <v>350</v>
      </c>
      <c r="F130" s="184">
        <f t="shared" si="160"/>
        <v>454650</v>
      </c>
      <c r="G130" s="184">
        <f t="shared" si="161"/>
        <v>0</v>
      </c>
      <c r="H130" s="184">
        <f t="shared" si="162"/>
        <v>454650</v>
      </c>
      <c r="I130" s="184">
        <f t="shared" si="163"/>
        <v>0</v>
      </c>
      <c r="J130" s="184">
        <f t="shared" si="164"/>
        <v>0</v>
      </c>
      <c r="K130" s="316">
        <f t="shared" si="165"/>
        <v>454650</v>
      </c>
      <c r="O130" s="184">
        <v>454650</v>
      </c>
      <c r="P130" s="184"/>
      <c r="Q130" s="184">
        <f t="shared" ref="Q130:Q131" si="299">O130+P130</f>
        <v>454650</v>
      </c>
      <c r="R130" s="184"/>
      <c r="S130" s="184"/>
      <c r="T130" s="270">
        <f t="shared" si="194"/>
        <v>454650</v>
      </c>
      <c r="V130" s="287"/>
      <c r="W130" s="287"/>
      <c r="X130" s="261">
        <f t="shared" si="195"/>
        <v>0</v>
      </c>
      <c r="Y130" s="287"/>
      <c r="Z130" s="287"/>
      <c r="AA130" s="261">
        <f t="shared" si="196"/>
        <v>0</v>
      </c>
      <c r="AC130" s="292">
        <f t="shared" si="273"/>
        <v>454650</v>
      </c>
      <c r="AD130" s="292">
        <f t="shared" si="274"/>
        <v>0</v>
      </c>
      <c r="AE130" s="292">
        <f t="shared" si="275"/>
        <v>454650</v>
      </c>
      <c r="AF130" s="292">
        <f t="shared" si="276"/>
        <v>0</v>
      </c>
      <c r="AG130" s="292">
        <f t="shared" si="277"/>
        <v>0</v>
      </c>
      <c r="AH130" s="292">
        <f t="shared" si="278"/>
        <v>454650</v>
      </c>
      <c r="AI130" s="66"/>
      <c r="AJ130" s="292">
        <f t="shared" si="145"/>
        <v>0</v>
      </c>
      <c r="AK130" s="292">
        <f t="shared" si="146"/>
        <v>0</v>
      </c>
      <c r="AL130" s="292">
        <f t="shared" si="147"/>
        <v>0</v>
      </c>
      <c r="AM130" s="292">
        <f t="shared" si="148"/>
        <v>0</v>
      </c>
      <c r="AN130" s="292">
        <f t="shared" si="149"/>
        <v>0</v>
      </c>
      <c r="AO130" s="292">
        <f t="shared" si="150"/>
        <v>0</v>
      </c>
    </row>
    <row r="131" spans="1:41" ht="30" x14ac:dyDescent="0.25">
      <c r="A131" s="75"/>
      <c r="B131" s="77"/>
      <c r="C131" s="76"/>
      <c r="D131" s="78">
        <v>27102</v>
      </c>
      <c r="E131" s="84" t="s">
        <v>545</v>
      </c>
      <c r="F131" s="184">
        <f t="shared" si="160"/>
        <v>0</v>
      </c>
      <c r="G131" s="184">
        <f t="shared" si="161"/>
        <v>0</v>
      </c>
      <c r="H131" s="184">
        <f t="shared" si="162"/>
        <v>0</v>
      </c>
      <c r="I131" s="184">
        <f t="shared" si="163"/>
        <v>0</v>
      </c>
      <c r="J131" s="184">
        <f t="shared" si="164"/>
        <v>0</v>
      </c>
      <c r="K131" s="316">
        <f t="shared" si="165"/>
        <v>0</v>
      </c>
      <c r="O131" s="184"/>
      <c r="P131" s="184"/>
      <c r="Q131" s="184">
        <f t="shared" si="299"/>
        <v>0</v>
      </c>
      <c r="R131" s="184"/>
      <c r="S131" s="184"/>
      <c r="T131" s="270">
        <f t="shared" si="194"/>
        <v>0</v>
      </c>
      <c r="V131" s="287"/>
      <c r="W131" s="287"/>
      <c r="X131" s="261">
        <f t="shared" si="195"/>
        <v>0</v>
      </c>
      <c r="Y131" s="287"/>
      <c r="Z131" s="287"/>
      <c r="AA131" s="261">
        <f t="shared" si="196"/>
        <v>0</v>
      </c>
      <c r="AC131" s="292">
        <f t="shared" si="273"/>
        <v>0</v>
      </c>
      <c r="AD131" s="292">
        <f t="shared" si="274"/>
        <v>0</v>
      </c>
      <c r="AE131" s="292">
        <f t="shared" si="275"/>
        <v>0</v>
      </c>
      <c r="AF131" s="292">
        <f t="shared" si="276"/>
        <v>0</v>
      </c>
      <c r="AG131" s="292">
        <f t="shared" si="277"/>
        <v>0</v>
      </c>
      <c r="AH131" s="292">
        <f t="shared" si="278"/>
        <v>0</v>
      </c>
      <c r="AI131" s="66"/>
      <c r="AJ131" s="292">
        <f t="shared" si="145"/>
        <v>0</v>
      </c>
      <c r="AK131" s="292">
        <f t="shared" si="146"/>
        <v>0</v>
      </c>
      <c r="AL131" s="292">
        <f t="shared" si="147"/>
        <v>0</v>
      </c>
      <c r="AM131" s="292">
        <f t="shared" si="148"/>
        <v>0</v>
      </c>
      <c r="AN131" s="292">
        <f t="shared" si="149"/>
        <v>0</v>
      </c>
      <c r="AO131" s="292">
        <f t="shared" si="150"/>
        <v>0</v>
      </c>
    </row>
    <row r="132" spans="1:41" x14ac:dyDescent="0.25">
      <c r="A132" s="75"/>
      <c r="B132" s="77"/>
      <c r="C132" s="105">
        <v>27200</v>
      </c>
      <c r="D132" s="177" t="s">
        <v>559</v>
      </c>
      <c r="E132" s="178"/>
      <c r="F132" s="142">
        <f>SUM(F133)</f>
        <v>2592</v>
      </c>
      <c r="G132" s="142">
        <f t="shared" ref="G132:J132" si="300">SUM(G133)</f>
        <v>0</v>
      </c>
      <c r="H132" s="142">
        <f t="shared" si="300"/>
        <v>2592</v>
      </c>
      <c r="I132" s="142">
        <f t="shared" si="300"/>
        <v>0</v>
      </c>
      <c r="J132" s="142">
        <f t="shared" si="300"/>
        <v>0</v>
      </c>
      <c r="K132" s="272">
        <f t="shared" si="165"/>
        <v>2592</v>
      </c>
      <c r="O132" s="142">
        <f>SUM(O133)</f>
        <v>2592</v>
      </c>
      <c r="P132" s="142">
        <f t="shared" ref="P132:T132" si="301">SUM(P133)</f>
        <v>0</v>
      </c>
      <c r="Q132" s="142">
        <f t="shared" si="301"/>
        <v>2592</v>
      </c>
      <c r="R132" s="142">
        <f t="shared" si="301"/>
        <v>0</v>
      </c>
      <c r="S132" s="142">
        <f t="shared" si="301"/>
        <v>0</v>
      </c>
      <c r="T132" s="272">
        <f t="shared" si="301"/>
        <v>2592</v>
      </c>
      <c r="V132" s="287"/>
      <c r="W132" s="287"/>
      <c r="X132" s="261"/>
      <c r="Y132" s="287"/>
      <c r="Z132" s="287"/>
      <c r="AA132" s="261"/>
      <c r="AC132" s="292">
        <f t="shared" si="273"/>
        <v>2592</v>
      </c>
      <c r="AD132" s="292">
        <f t="shared" si="274"/>
        <v>0</v>
      </c>
      <c r="AE132" s="292">
        <f t="shared" si="275"/>
        <v>2592</v>
      </c>
      <c r="AF132" s="292">
        <f t="shared" si="276"/>
        <v>0</v>
      </c>
      <c r="AG132" s="292">
        <f t="shared" si="277"/>
        <v>0</v>
      </c>
      <c r="AH132" s="292">
        <f t="shared" si="278"/>
        <v>2592</v>
      </c>
      <c r="AI132" s="66"/>
      <c r="AJ132" s="292">
        <f t="shared" si="145"/>
        <v>0</v>
      </c>
      <c r="AK132" s="292">
        <f t="shared" si="146"/>
        <v>0</v>
      </c>
      <c r="AL132" s="292">
        <f t="shared" si="147"/>
        <v>0</v>
      </c>
      <c r="AM132" s="292">
        <f t="shared" si="148"/>
        <v>0</v>
      </c>
      <c r="AN132" s="292">
        <f t="shared" si="149"/>
        <v>0</v>
      </c>
      <c r="AO132" s="292">
        <f t="shared" si="150"/>
        <v>0</v>
      </c>
    </row>
    <row r="133" spans="1:41" x14ac:dyDescent="0.25">
      <c r="A133" s="75"/>
      <c r="B133" s="77"/>
      <c r="C133" s="80"/>
      <c r="D133" s="83">
        <v>27201</v>
      </c>
      <c r="E133" s="84" t="s">
        <v>560</v>
      </c>
      <c r="F133" s="184">
        <f t="shared" si="160"/>
        <v>2592</v>
      </c>
      <c r="G133" s="184">
        <f t="shared" si="161"/>
        <v>0</v>
      </c>
      <c r="H133" s="184">
        <f t="shared" si="162"/>
        <v>2592</v>
      </c>
      <c r="I133" s="184">
        <f t="shared" si="163"/>
        <v>0</v>
      </c>
      <c r="J133" s="184">
        <f t="shared" si="164"/>
        <v>0</v>
      </c>
      <c r="K133" s="316">
        <f t="shared" si="165"/>
        <v>2592</v>
      </c>
      <c r="O133" s="184">
        <v>2592</v>
      </c>
      <c r="P133" s="184"/>
      <c r="Q133" s="184">
        <f t="shared" ref="Q133" si="302">O133+P133</f>
        <v>2592</v>
      </c>
      <c r="R133" s="184"/>
      <c r="S133" s="184"/>
      <c r="T133" s="270">
        <f t="shared" ref="T133" si="303">Q133-R133</f>
        <v>2592</v>
      </c>
      <c r="V133" s="287"/>
      <c r="W133" s="287"/>
      <c r="X133" s="261"/>
      <c r="Y133" s="287"/>
      <c r="Z133" s="287"/>
      <c r="AA133" s="261"/>
      <c r="AC133" s="292">
        <f t="shared" si="273"/>
        <v>2592</v>
      </c>
      <c r="AD133" s="292">
        <f t="shared" si="274"/>
        <v>0</v>
      </c>
      <c r="AE133" s="292">
        <f t="shared" si="275"/>
        <v>2592</v>
      </c>
      <c r="AF133" s="292">
        <f t="shared" si="276"/>
        <v>0</v>
      </c>
      <c r="AG133" s="292">
        <f t="shared" si="277"/>
        <v>0</v>
      </c>
      <c r="AH133" s="292">
        <f t="shared" si="278"/>
        <v>2592</v>
      </c>
      <c r="AI133" s="66"/>
      <c r="AJ133" s="292">
        <f t="shared" si="145"/>
        <v>0</v>
      </c>
      <c r="AK133" s="292">
        <f t="shared" si="146"/>
        <v>0</v>
      </c>
      <c r="AL133" s="292">
        <f t="shared" si="147"/>
        <v>0</v>
      </c>
      <c r="AM133" s="292">
        <f t="shared" si="148"/>
        <v>0</v>
      </c>
      <c r="AN133" s="292">
        <f t="shared" si="149"/>
        <v>0</v>
      </c>
      <c r="AO133" s="292">
        <f t="shared" si="150"/>
        <v>0</v>
      </c>
    </row>
    <row r="134" spans="1:41" x14ac:dyDescent="0.25">
      <c r="A134" s="75"/>
      <c r="B134" s="76"/>
      <c r="C134" s="105">
        <v>27300</v>
      </c>
      <c r="D134" s="177" t="s">
        <v>351</v>
      </c>
      <c r="E134" s="178"/>
      <c r="F134" s="142">
        <f>SUM(F135)</f>
        <v>200000</v>
      </c>
      <c r="G134" s="142">
        <f t="shared" ref="G134:J134" si="304">SUM(G135)</f>
        <v>0</v>
      </c>
      <c r="H134" s="142">
        <f t="shared" si="304"/>
        <v>200000</v>
      </c>
      <c r="I134" s="142">
        <f t="shared" si="304"/>
        <v>0</v>
      </c>
      <c r="J134" s="142">
        <f t="shared" si="304"/>
        <v>0</v>
      </c>
      <c r="K134" s="272">
        <f t="shared" si="165"/>
        <v>200000</v>
      </c>
      <c r="O134" s="142">
        <f>SUM(O135)</f>
        <v>200000</v>
      </c>
      <c r="P134" s="142">
        <f t="shared" ref="P134:T134" si="305">SUM(P135)</f>
        <v>0</v>
      </c>
      <c r="Q134" s="142">
        <f t="shared" si="305"/>
        <v>200000</v>
      </c>
      <c r="R134" s="142">
        <f t="shared" si="305"/>
        <v>0</v>
      </c>
      <c r="S134" s="142">
        <f t="shared" si="305"/>
        <v>0</v>
      </c>
      <c r="T134" s="272">
        <f t="shared" si="305"/>
        <v>200000</v>
      </c>
      <c r="V134" s="286">
        <f t="shared" ref="V134:AA134" si="306">SUM(V135)</f>
        <v>0</v>
      </c>
      <c r="W134" s="286">
        <f t="shared" si="306"/>
        <v>0</v>
      </c>
      <c r="X134" s="286">
        <f t="shared" si="306"/>
        <v>0</v>
      </c>
      <c r="Y134" s="286">
        <f t="shared" si="306"/>
        <v>0</v>
      </c>
      <c r="Z134" s="286">
        <f t="shared" si="306"/>
        <v>0</v>
      </c>
      <c r="AA134" s="286">
        <f t="shared" si="306"/>
        <v>0</v>
      </c>
      <c r="AC134" s="292">
        <f t="shared" si="273"/>
        <v>200000</v>
      </c>
      <c r="AD134" s="292">
        <f t="shared" si="274"/>
        <v>0</v>
      </c>
      <c r="AE134" s="292">
        <f t="shared" si="275"/>
        <v>200000</v>
      </c>
      <c r="AF134" s="292">
        <f t="shared" si="276"/>
        <v>0</v>
      </c>
      <c r="AG134" s="292">
        <f t="shared" si="277"/>
        <v>0</v>
      </c>
      <c r="AH134" s="292">
        <f t="shared" si="278"/>
        <v>200000</v>
      </c>
      <c r="AI134" s="66"/>
      <c r="AJ134" s="292">
        <f t="shared" si="145"/>
        <v>0</v>
      </c>
      <c r="AK134" s="292">
        <f t="shared" si="146"/>
        <v>0</v>
      </c>
      <c r="AL134" s="292">
        <f t="shared" si="147"/>
        <v>0</v>
      </c>
      <c r="AM134" s="292">
        <f t="shared" si="148"/>
        <v>0</v>
      </c>
      <c r="AN134" s="292">
        <f t="shared" si="149"/>
        <v>0</v>
      </c>
      <c r="AO134" s="292">
        <f t="shared" si="150"/>
        <v>0</v>
      </c>
    </row>
    <row r="135" spans="1:41" x14ac:dyDescent="0.25">
      <c r="A135" s="75"/>
      <c r="B135" s="77"/>
      <c r="C135" s="76"/>
      <c r="D135" s="78">
        <v>27301</v>
      </c>
      <c r="E135" s="79" t="s">
        <v>351</v>
      </c>
      <c r="F135" s="184">
        <f t="shared" si="160"/>
        <v>200000</v>
      </c>
      <c r="G135" s="184">
        <f t="shared" si="161"/>
        <v>0</v>
      </c>
      <c r="H135" s="184">
        <f t="shared" si="162"/>
        <v>200000</v>
      </c>
      <c r="I135" s="184">
        <f t="shared" si="163"/>
        <v>0</v>
      </c>
      <c r="J135" s="184">
        <f t="shared" si="164"/>
        <v>0</v>
      </c>
      <c r="K135" s="316">
        <f t="shared" si="165"/>
        <v>200000</v>
      </c>
      <c r="O135" s="184">
        <v>200000</v>
      </c>
      <c r="P135" s="184"/>
      <c r="Q135" s="184">
        <f t="shared" ref="Q135" si="307">O135+P135</f>
        <v>200000</v>
      </c>
      <c r="R135" s="184"/>
      <c r="S135" s="184"/>
      <c r="T135" s="270">
        <f t="shared" si="194"/>
        <v>200000</v>
      </c>
      <c r="V135" s="287"/>
      <c r="W135" s="287"/>
      <c r="X135" s="261">
        <f t="shared" si="195"/>
        <v>0</v>
      </c>
      <c r="Y135" s="287"/>
      <c r="Z135" s="287"/>
      <c r="AA135" s="261">
        <f t="shared" si="196"/>
        <v>0</v>
      </c>
      <c r="AC135" s="292">
        <f t="shared" si="273"/>
        <v>200000</v>
      </c>
      <c r="AD135" s="292">
        <f t="shared" si="274"/>
        <v>0</v>
      </c>
      <c r="AE135" s="292">
        <f t="shared" si="275"/>
        <v>200000</v>
      </c>
      <c r="AF135" s="292">
        <f t="shared" si="276"/>
        <v>0</v>
      </c>
      <c r="AG135" s="292">
        <f t="shared" si="277"/>
        <v>0</v>
      </c>
      <c r="AH135" s="292">
        <f t="shared" si="278"/>
        <v>200000</v>
      </c>
      <c r="AI135" s="66"/>
      <c r="AJ135" s="292">
        <f t="shared" si="145"/>
        <v>0</v>
      </c>
      <c r="AK135" s="292">
        <f t="shared" si="146"/>
        <v>0</v>
      </c>
      <c r="AL135" s="292">
        <f t="shared" si="147"/>
        <v>0</v>
      </c>
      <c r="AM135" s="292">
        <f t="shared" si="148"/>
        <v>0</v>
      </c>
      <c r="AN135" s="292">
        <f t="shared" si="149"/>
        <v>0</v>
      </c>
      <c r="AO135" s="292">
        <f t="shared" si="150"/>
        <v>0</v>
      </c>
    </row>
    <row r="136" spans="1:41" x14ac:dyDescent="0.25">
      <c r="A136" s="75"/>
      <c r="B136" s="179">
        <v>29000</v>
      </c>
      <c r="C136" s="180" t="s">
        <v>352</v>
      </c>
      <c r="D136" s="181"/>
      <c r="E136" s="182"/>
      <c r="F136" s="141">
        <f>SUM(F137,F139,F141,F144,F146,F148)</f>
        <v>4876887.41</v>
      </c>
      <c r="G136" s="141">
        <f t="shared" ref="G136:J136" si="308">SUM(G137,G139,G141,G144,G146,G148)</f>
        <v>0</v>
      </c>
      <c r="H136" s="141">
        <f t="shared" si="308"/>
        <v>4876887.41</v>
      </c>
      <c r="I136" s="141">
        <f t="shared" si="308"/>
        <v>320268.49</v>
      </c>
      <c r="J136" s="141">
        <f t="shared" si="308"/>
        <v>294374.03000000003</v>
      </c>
      <c r="K136" s="271">
        <f t="shared" si="165"/>
        <v>4556618.92</v>
      </c>
      <c r="O136" s="141">
        <f>SUM(O137,O139,O141,O144,O146,O148)</f>
        <v>4222617</v>
      </c>
      <c r="P136" s="141">
        <f t="shared" ref="P136:T136" si="309">SUM(P137,P139,P141,P144,P146,P148)</f>
        <v>0</v>
      </c>
      <c r="Q136" s="141">
        <f t="shared" si="309"/>
        <v>4222617</v>
      </c>
      <c r="R136" s="141">
        <f t="shared" si="309"/>
        <v>320268.49</v>
      </c>
      <c r="S136" s="141">
        <f t="shared" si="309"/>
        <v>294374.03000000003</v>
      </c>
      <c r="T136" s="271">
        <f t="shared" si="309"/>
        <v>3902348.51</v>
      </c>
      <c r="V136" s="285">
        <f t="shared" ref="V136:AA136" si="310">SUM(V137,V139,V141,V144,V146,V148)</f>
        <v>654270.41</v>
      </c>
      <c r="W136" s="285">
        <f t="shared" si="310"/>
        <v>0</v>
      </c>
      <c r="X136" s="285">
        <f t="shared" si="310"/>
        <v>654270.41</v>
      </c>
      <c r="Y136" s="285">
        <f t="shared" si="310"/>
        <v>0</v>
      </c>
      <c r="Z136" s="285">
        <f t="shared" si="310"/>
        <v>0</v>
      </c>
      <c r="AA136" s="285">
        <f t="shared" si="310"/>
        <v>654270.41</v>
      </c>
      <c r="AC136" s="292">
        <f t="shared" si="273"/>
        <v>4876887.41</v>
      </c>
      <c r="AD136" s="292">
        <f t="shared" si="274"/>
        <v>0</v>
      </c>
      <c r="AE136" s="292">
        <f t="shared" si="275"/>
        <v>4876887.41</v>
      </c>
      <c r="AF136" s="292">
        <f t="shared" si="276"/>
        <v>320268.49</v>
      </c>
      <c r="AG136" s="292">
        <f t="shared" si="277"/>
        <v>294374.03000000003</v>
      </c>
      <c r="AH136" s="292">
        <f t="shared" si="278"/>
        <v>4556618.92</v>
      </c>
      <c r="AI136" s="66"/>
      <c r="AJ136" s="292">
        <f t="shared" si="145"/>
        <v>0</v>
      </c>
      <c r="AK136" s="292">
        <f t="shared" si="146"/>
        <v>0</v>
      </c>
      <c r="AL136" s="292">
        <f t="shared" si="147"/>
        <v>0</v>
      </c>
      <c r="AM136" s="292">
        <f t="shared" si="148"/>
        <v>0</v>
      </c>
      <c r="AN136" s="292">
        <f t="shared" si="149"/>
        <v>0</v>
      </c>
      <c r="AO136" s="292">
        <f t="shared" si="150"/>
        <v>0</v>
      </c>
    </row>
    <row r="137" spans="1:41" x14ac:dyDescent="0.25">
      <c r="A137" s="75"/>
      <c r="B137" s="76"/>
      <c r="C137" s="105">
        <v>29100</v>
      </c>
      <c r="D137" s="177" t="s">
        <v>353</v>
      </c>
      <c r="E137" s="178"/>
      <c r="F137" s="142">
        <f>SUM(F138)</f>
        <v>291688</v>
      </c>
      <c r="G137" s="142">
        <f t="shared" ref="G137:J137" si="311">SUM(G138)</f>
        <v>0</v>
      </c>
      <c r="H137" s="142">
        <f t="shared" si="311"/>
        <v>291688</v>
      </c>
      <c r="I137" s="142">
        <f t="shared" si="311"/>
        <v>63885.79</v>
      </c>
      <c r="J137" s="142">
        <f t="shared" si="311"/>
        <v>63885.79</v>
      </c>
      <c r="K137" s="272">
        <f t="shared" si="165"/>
        <v>227802.21</v>
      </c>
      <c r="O137" s="142">
        <f t="shared" ref="O137" si="312">SUM(O138)</f>
        <v>288688</v>
      </c>
      <c r="P137" s="142">
        <f t="shared" ref="P137:T137" si="313">SUM(P138)</f>
        <v>0</v>
      </c>
      <c r="Q137" s="142">
        <f t="shared" si="313"/>
        <v>288688</v>
      </c>
      <c r="R137" s="142">
        <f t="shared" si="313"/>
        <v>63885.79</v>
      </c>
      <c r="S137" s="142">
        <f t="shared" si="313"/>
        <v>63885.79</v>
      </c>
      <c r="T137" s="272">
        <f t="shared" si="313"/>
        <v>224802.21</v>
      </c>
      <c r="V137" s="286">
        <f t="shared" ref="V137:AA137" si="314">SUM(V138)</f>
        <v>3000</v>
      </c>
      <c r="W137" s="286">
        <f t="shared" si="314"/>
        <v>0</v>
      </c>
      <c r="X137" s="286">
        <f t="shared" si="314"/>
        <v>3000</v>
      </c>
      <c r="Y137" s="286">
        <f t="shared" si="314"/>
        <v>0</v>
      </c>
      <c r="Z137" s="286">
        <f t="shared" si="314"/>
        <v>0</v>
      </c>
      <c r="AA137" s="286">
        <f t="shared" si="314"/>
        <v>3000</v>
      </c>
      <c r="AC137" s="292">
        <f t="shared" si="273"/>
        <v>291688</v>
      </c>
      <c r="AD137" s="292">
        <f t="shared" si="274"/>
        <v>0</v>
      </c>
      <c r="AE137" s="292">
        <f t="shared" si="275"/>
        <v>291688</v>
      </c>
      <c r="AF137" s="292">
        <f t="shared" si="276"/>
        <v>63885.79</v>
      </c>
      <c r="AG137" s="292">
        <f t="shared" si="277"/>
        <v>63885.79</v>
      </c>
      <c r="AH137" s="292">
        <f t="shared" si="278"/>
        <v>227802.21</v>
      </c>
      <c r="AI137" s="66"/>
      <c r="AJ137" s="292">
        <f t="shared" si="145"/>
        <v>0</v>
      </c>
      <c r="AK137" s="292">
        <f t="shared" si="146"/>
        <v>0</v>
      </c>
      <c r="AL137" s="292">
        <f t="shared" si="147"/>
        <v>0</v>
      </c>
      <c r="AM137" s="292">
        <f t="shared" si="148"/>
        <v>0</v>
      </c>
      <c r="AN137" s="292">
        <f t="shared" si="149"/>
        <v>0</v>
      </c>
      <c r="AO137" s="292">
        <f t="shared" si="150"/>
        <v>0</v>
      </c>
    </row>
    <row r="138" spans="1:41" x14ac:dyDescent="0.25">
      <c r="A138" s="75"/>
      <c r="B138" s="77"/>
      <c r="C138" s="76"/>
      <c r="D138" s="78">
        <v>29101</v>
      </c>
      <c r="E138" s="79" t="s">
        <v>354</v>
      </c>
      <c r="F138" s="184">
        <f t="shared" si="160"/>
        <v>291688</v>
      </c>
      <c r="G138" s="184">
        <f t="shared" si="161"/>
        <v>0</v>
      </c>
      <c r="H138" s="184">
        <f t="shared" si="162"/>
        <v>291688</v>
      </c>
      <c r="I138" s="184">
        <f t="shared" si="163"/>
        <v>63885.79</v>
      </c>
      <c r="J138" s="184">
        <f t="shared" si="164"/>
        <v>63885.79</v>
      </c>
      <c r="K138" s="316">
        <f t="shared" si="165"/>
        <v>227802.21</v>
      </c>
      <c r="O138" s="184">
        <v>288688</v>
      </c>
      <c r="P138" s="184"/>
      <c r="Q138" s="184">
        <f>O138+P138</f>
        <v>288688</v>
      </c>
      <c r="R138" s="184">
        <v>63885.79</v>
      </c>
      <c r="S138" s="184">
        <v>63885.79</v>
      </c>
      <c r="T138" s="270">
        <f t="shared" si="194"/>
        <v>224802.21</v>
      </c>
      <c r="V138" s="287">
        <v>3000</v>
      </c>
      <c r="W138" s="287">
        <v>0</v>
      </c>
      <c r="X138" s="261">
        <f t="shared" si="195"/>
        <v>3000</v>
      </c>
      <c r="Y138" s="287"/>
      <c r="Z138" s="287"/>
      <c r="AA138" s="261">
        <f t="shared" si="196"/>
        <v>3000</v>
      </c>
      <c r="AC138" s="292">
        <f t="shared" si="273"/>
        <v>291688</v>
      </c>
      <c r="AD138" s="292">
        <f t="shared" si="274"/>
        <v>0</v>
      </c>
      <c r="AE138" s="292">
        <f t="shared" si="275"/>
        <v>291688</v>
      </c>
      <c r="AF138" s="292">
        <f t="shared" si="276"/>
        <v>63885.79</v>
      </c>
      <c r="AG138" s="292">
        <f t="shared" si="277"/>
        <v>63885.79</v>
      </c>
      <c r="AH138" s="292">
        <f t="shared" si="278"/>
        <v>227802.21</v>
      </c>
      <c r="AI138" s="66"/>
      <c r="AJ138" s="292">
        <f t="shared" si="145"/>
        <v>0</v>
      </c>
      <c r="AK138" s="292">
        <f t="shared" si="146"/>
        <v>0</v>
      </c>
      <c r="AL138" s="292">
        <f t="shared" si="147"/>
        <v>0</v>
      </c>
      <c r="AM138" s="292">
        <f t="shared" si="148"/>
        <v>0</v>
      </c>
      <c r="AN138" s="292">
        <f t="shared" si="149"/>
        <v>0</v>
      </c>
      <c r="AO138" s="292">
        <f t="shared" si="150"/>
        <v>0</v>
      </c>
    </row>
    <row r="139" spans="1:41" x14ac:dyDescent="0.25">
      <c r="A139" s="75"/>
      <c r="B139" s="76"/>
      <c r="C139" s="105">
        <v>29200</v>
      </c>
      <c r="D139" s="177" t="s">
        <v>355</v>
      </c>
      <c r="E139" s="178"/>
      <c r="F139" s="142">
        <f>SUM(F140)</f>
        <v>335843</v>
      </c>
      <c r="G139" s="142">
        <f t="shared" ref="G139:J139" si="315">SUM(G140)</f>
        <v>0</v>
      </c>
      <c r="H139" s="142">
        <f t="shared" si="315"/>
        <v>335843</v>
      </c>
      <c r="I139" s="142">
        <f t="shared" si="315"/>
        <v>14752.36</v>
      </c>
      <c r="J139" s="142">
        <f t="shared" si="315"/>
        <v>14752.36</v>
      </c>
      <c r="K139" s="272">
        <f t="shared" si="165"/>
        <v>321090.64</v>
      </c>
      <c r="O139" s="142">
        <f t="shared" ref="O139" si="316">SUM(O140)</f>
        <v>334843</v>
      </c>
      <c r="P139" s="142">
        <f t="shared" ref="P139:T139" si="317">SUM(P140)</f>
        <v>0</v>
      </c>
      <c r="Q139" s="142">
        <f t="shared" si="317"/>
        <v>334843</v>
      </c>
      <c r="R139" s="142">
        <f t="shared" si="317"/>
        <v>14752.36</v>
      </c>
      <c r="S139" s="142">
        <f t="shared" si="317"/>
        <v>14752.36</v>
      </c>
      <c r="T139" s="272">
        <f t="shared" si="317"/>
        <v>320090.64</v>
      </c>
      <c r="V139" s="286">
        <f t="shared" ref="V139:AA139" si="318">SUM(V140)</f>
        <v>1000</v>
      </c>
      <c r="W139" s="286">
        <f t="shared" si="318"/>
        <v>0</v>
      </c>
      <c r="X139" s="286">
        <f t="shared" si="318"/>
        <v>1000</v>
      </c>
      <c r="Y139" s="286">
        <f t="shared" si="318"/>
        <v>0</v>
      </c>
      <c r="Z139" s="286">
        <f t="shared" si="318"/>
        <v>0</v>
      </c>
      <c r="AA139" s="286">
        <f t="shared" si="318"/>
        <v>1000</v>
      </c>
      <c r="AC139" s="292">
        <f t="shared" si="273"/>
        <v>335843</v>
      </c>
      <c r="AD139" s="292">
        <f t="shared" si="274"/>
        <v>0</v>
      </c>
      <c r="AE139" s="292">
        <f t="shared" si="275"/>
        <v>335843</v>
      </c>
      <c r="AF139" s="292">
        <f t="shared" si="276"/>
        <v>14752.36</v>
      </c>
      <c r="AG139" s="292">
        <f t="shared" si="277"/>
        <v>14752.36</v>
      </c>
      <c r="AH139" s="292">
        <f t="shared" si="278"/>
        <v>321090.64</v>
      </c>
      <c r="AI139" s="66"/>
      <c r="AJ139" s="292">
        <f t="shared" si="145"/>
        <v>0</v>
      </c>
      <c r="AK139" s="292">
        <f t="shared" si="146"/>
        <v>0</v>
      </c>
      <c r="AL139" s="292">
        <f t="shared" si="147"/>
        <v>0</v>
      </c>
      <c r="AM139" s="292">
        <f t="shared" si="148"/>
        <v>0</v>
      </c>
      <c r="AN139" s="292">
        <f t="shared" si="149"/>
        <v>0</v>
      </c>
      <c r="AO139" s="292">
        <f t="shared" si="150"/>
        <v>0</v>
      </c>
    </row>
    <row r="140" spans="1:41" ht="30" x14ac:dyDescent="0.25">
      <c r="A140" s="75"/>
      <c r="B140" s="77"/>
      <c r="C140" s="76"/>
      <c r="D140" s="78">
        <v>29201</v>
      </c>
      <c r="E140" s="79" t="s">
        <v>355</v>
      </c>
      <c r="F140" s="184">
        <f t="shared" si="160"/>
        <v>335843</v>
      </c>
      <c r="G140" s="184">
        <f t="shared" si="161"/>
        <v>0</v>
      </c>
      <c r="H140" s="184">
        <f t="shared" si="162"/>
        <v>335843</v>
      </c>
      <c r="I140" s="184">
        <f t="shared" si="163"/>
        <v>14752.36</v>
      </c>
      <c r="J140" s="184">
        <f t="shared" si="164"/>
        <v>14752.36</v>
      </c>
      <c r="K140" s="316">
        <f t="shared" si="165"/>
        <v>321090.64</v>
      </c>
      <c r="O140" s="184">
        <v>334843</v>
      </c>
      <c r="P140" s="184"/>
      <c r="Q140" s="184">
        <f>O140+P140</f>
        <v>334843</v>
      </c>
      <c r="R140" s="184">
        <v>14752.36</v>
      </c>
      <c r="S140" s="184">
        <v>14752.36</v>
      </c>
      <c r="T140" s="270">
        <f t="shared" si="194"/>
        <v>320090.64</v>
      </c>
      <c r="V140" s="287">
        <v>1000</v>
      </c>
      <c r="W140" s="287">
        <v>0</v>
      </c>
      <c r="X140" s="261">
        <f t="shared" si="195"/>
        <v>1000</v>
      </c>
      <c r="Y140" s="287">
        <v>0</v>
      </c>
      <c r="Z140" s="287">
        <v>0</v>
      </c>
      <c r="AA140" s="261">
        <f t="shared" si="196"/>
        <v>1000</v>
      </c>
      <c r="AC140" s="292">
        <f t="shared" si="273"/>
        <v>335843</v>
      </c>
      <c r="AD140" s="292">
        <f t="shared" si="274"/>
        <v>0</v>
      </c>
      <c r="AE140" s="292">
        <f t="shared" si="275"/>
        <v>335843</v>
      </c>
      <c r="AF140" s="292">
        <f t="shared" si="276"/>
        <v>14752.36</v>
      </c>
      <c r="AG140" s="292">
        <f t="shared" si="277"/>
        <v>14752.36</v>
      </c>
      <c r="AH140" s="292">
        <f t="shared" si="278"/>
        <v>321090.64</v>
      </c>
      <c r="AI140" s="66"/>
      <c r="AJ140" s="292">
        <f t="shared" ref="AJ140:AJ203" si="319">F140-AC140</f>
        <v>0</v>
      </c>
      <c r="AK140" s="292">
        <f t="shared" ref="AK140:AK203" si="320">G140-AD140</f>
        <v>0</v>
      </c>
      <c r="AL140" s="292">
        <f t="shared" ref="AL140:AL203" si="321">H140-AE140</f>
        <v>0</v>
      </c>
      <c r="AM140" s="292">
        <f t="shared" ref="AM140:AM203" si="322">I140-AF140</f>
        <v>0</v>
      </c>
      <c r="AN140" s="292">
        <f t="shared" ref="AN140:AN203" si="323">J140-AG140</f>
        <v>0</v>
      </c>
      <c r="AO140" s="292">
        <f t="shared" ref="AO140:AO203" si="324">K140-AH140</f>
        <v>0</v>
      </c>
    </row>
    <row r="141" spans="1:41" x14ac:dyDescent="0.25">
      <c r="A141" s="75"/>
      <c r="B141" s="76"/>
      <c r="C141" s="105">
        <v>29300</v>
      </c>
      <c r="D141" s="177" t="s">
        <v>356</v>
      </c>
      <c r="E141" s="178"/>
      <c r="F141" s="142">
        <f>SUM(F142:F143)</f>
        <v>232875</v>
      </c>
      <c r="G141" s="142">
        <f t="shared" ref="G141:J141" si="325">SUM(G142:G143)</f>
        <v>0</v>
      </c>
      <c r="H141" s="142">
        <f t="shared" si="325"/>
        <v>232875</v>
      </c>
      <c r="I141" s="142">
        <f t="shared" si="325"/>
        <v>19980</v>
      </c>
      <c r="J141" s="142">
        <f t="shared" si="325"/>
        <v>19980</v>
      </c>
      <c r="K141" s="272">
        <f t="shared" si="165"/>
        <v>212895</v>
      </c>
      <c r="O141" s="142">
        <f>SUM(O142:O143)</f>
        <v>175948</v>
      </c>
      <c r="P141" s="142">
        <f t="shared" ref="P141:T141" si="326">SUM(P142:P143)</f>
        <v>0</v>
      </c>
      <c r="Q141" s="142">
        <f t="shared" si="326"/>
        <v>175948</v>
      </c>
      <c r="R141" s="142">
        <f t="shared" si="326"/>
        <v>19980</v>
      </c>
      <c r="S141" s="142">
        <f t="shared" si="326"/>
        <v>19980</v>
      </c>
      <c r="T141" s="142">
        <f t="shared" si="326"/>
        <v>155968</v>
      </c>
      <c r="V141" s="286">
        <f t="shared" ref="V141:AA141" si="327">SUM(V142:V143)</f>
        <v>56927</v>
      </c>
      <c r="W141" s="286">
        <f t="shared" si="327"/>
        <v>0</v>
      </c>
      <c r="X141" s="286">
        <f t="shared" si="327"/>
        <v>56927</v>
      </c>
      <c r="Y141" s="286">
        <f t="shared" si="327"/>
        <v>0</v>
      </c>
      <c r="Z141" s="286">
        <f t="shared" si="327"/>
        <v>0</v>
      </c>
      <c r="AA141" s="286">
        <f t="shared" si="327"/>
        <v>56927</v>
      </c>
      <c r="AC141" s="292">
        <f t="shared" si="273"/>
        <v>232875</v>
      </c>
      <c r="AD141" s="292">
        <f t="shared" si="274"/>
        <v>0</v>
      </c>
      <c r="AE141" s="292">
        <f t="shared" si="275"/>
        <v>232875</v>
      </c>
      <c r="AF141" s="292">
        <f t="shared" si="276"/>
        <v>19980</v>
      </c>
      <c r="AG141" s="292">
        <f t="shared" si="277"/>
        <v>19980</v>
      </c>
      <c r="AH141" s="292">
        <f t="shared" si="278"/>
        <v>212895</v>
      </c>
      <c r="AI141" s="66"/>
      <c r="AJ141" s="292">
        <f t="shared" si="319"/>
        <v>0</v>
      </c>
      <c r="AK141" s="292">
        <f t="shared" si="320"/>
        <v>0</v>
      </c>
      <c r="AL141" s="292">
        <f t="shared" si="321"/>
        <v>0</v>
      </c>
      <c r="AM141" s="292">
        <f t="shared" si="322"/>
        <v>0</v>
      </c>
      <c r="AN141" s="292">
        <f t="shared" si="323"/>
        <v>0</v>
      </c>
      <c r="AO141" s="292">
        <f t="shared" si="324"/>
        <v>0</v>
      </c>
    </row>
    <row r="142" spans="1:41" ht="30" x14ac:dyDescent="0.25">
      <c r="A142" s="75"/>
      <c r="B142" s="77"/>
      <c r="C142" s="76"/>
      <c r="D142" s="78">
        <v>29301</v>
      </c>
      <c r="E142" s="79" t="s">
        <v>357</v>
      </c>
      <c r="F142" s="184">
        <f t="shared" si="160"/>
        <v>158432</v>
      </c>
      <c r="G142" s="184">
        <f t="shared" si="161"/>
        <v>0</v>
      </c>
      <c r="H142" s="184">
        <f t="shared" si="162"/>
        <v>158432</v>
      </c>
      <c r="I142" s="184">
        <f t="shared" si="163"/>
        <v>19980</v>
      </c>
      <c r="J142" s="184">
        <f t="shared" si="164"/>
        <v>19980</v>
      </c>
      <c r="K142" s="316">
        <f t="shared" si="165"/>
        <v>138452</v>
      </c>
      <c r="O142" s="184">
        <v>158432</v>
      </c>
      <c r="P142" s="184"/>
      <c r="Q142" s="184">
        <f t="shared" ref="Q142:Q143" si="328">O142+P142</f>
        <v>158432</v>
      </c>
      <c r="R142" s="184">
        <v>19980</v>
      </c>
      <c r="S142" s="184">
        <v>19980</v>
      </c>
      <c r="T142" s="270">
        <f t="shared" si="194"/>
        <v>138452</v>
      </c>
      <c r="V142" s="287"/>
      <c r="W142" s="287">
        <v>0</v>
      </c>
      <c r="X142" s="261">
        <f t="shared" si="195"/>
        <v>0</v>
      </c>
      <c r="Y142" s="287">
        <v>0</v>
      </c>
      <c r="Z142" s="287">
        <v>0</v>
      </c>
      <c r="AA142" s="261">
        <f t="shared" si="196"/>
        <v>0</v>
      </c>
      <c r="AC142" s="292">
        <f t="shared" si="273"/>
        <v>158432</v>
      </c>
      <c r="AD142" s="292">
        <f t="shared" si="274"/>
        <v>0</v>
      </c>
      <c r="AE142" s="292">
        <f t="shared" si="275"/>
        <v>158432</v>
      </c>
      <c r="AF142" s="292">
        <f t="shared" si="276"/>
        <v>19980</v>
      </c>
      <c r="AG142" s="292">
        <f t="shared" si="277"/>
        <v>19980</v>
      </c>
      <c r="AH142" s="292">
        <f t="shared" si="278"/>
        <v>138452</v>
      </c>
      <c r="AI142" s="66"/>
      <c r="AJ142" s="292">
        <f t="shared" si="319"/>
        <v>0</v>
      </c>
      <c r="AK142" s="292">
        <f t="shared" si="320"/>
        <v>0</v>
      </c>
      <c r="AL142" s="292">
        <f t="shared" si="321"/>
        <v>0</v>
      </c>
      <c r="AM142" s="292">
        <f t="shared" si="322"/>
        <v>0</v>
      </c>
      <c r="AN142" s="292">
        <f t="shared" si="323"/>
        <v>0</v>
      </c>
      <c r="AO142" s="292">
        <f t="shared" si="324"/>
        <v>0</v>
      </c>
    </row>
    <row r="143" spans="1:41" ht="30" x14ac:dyDescent="0.25">
      <c r="A143" s="75"/>
      <c r="B143" s="77"/>
      <c r="C143" s="76"/>
      <c r="D143" s="78">
        <v>29302</v>
      </c>
      <c r="E143" s="79" t="s">
        <v>358</v>
      </c>
      <c r="F143" s="184">
        <f t="shared" si="160"/>
        <v>74443</v>
      </c>
      <c r="G143" s="184">
        <f t="shared" si="161"/>
        <v>0</v>
      </c>
      <c r="H143" s="184">
        <f t="shared" si="162"/>
        <v>74443</v>
      </c>
      <c r="I143" s="184">
        <f t="shared" si="163"/>
        <v>0</v>
      </c>
      <c r="J143" s="184">
        <f t="shared" si="164"/>
        <v>0</v>
      </c>
      <c r="K143" s="316">
        <f t="shared" si="165"/>
        <v>74443</v>
      </c>
      <c r="O143" s="184">
        <v>17516</v>
      </c>
      <c r="P143" s="184">
        <v>0</v>
      </c>
      <c r="Q143" s="184">
        <f t="shared" si="328"/>
        <v>17516</v>
      </c>
      <c r="R143" s="184"/>
      <c r="S143" s="184"/>
      <c r="T143" s="270">
        <f t="shared" si="194"/>
        <v>17516</v>
      </c>
      <c r="V143" s="287">
        <v>56927</v>
      </c>
      <c r="W143" s="287"/>
      <c r="X143" s="261">
        <f t="shared" si="195"/>
        <v>56927</v>
      </c>
      <c r="Y143" s="287"/>
      <c r="Z143" s="287"/>
      <c r="AA143" s="261">
        <f t="shared" si="196"/>
        <v>56927</v>
      </c>
      <c r="AC143" s="292">
        <f t="shared" si="273"/>
        <v>74443</v>
      </c>
      <c r="AD143" s="292">
        <f t="shared" si="274"/>
        <v>0</v>
      </c>
      <c r="AE143" s="292">
        <f t="shared" si="275"/>
        <v>74443</v>
      </c>
      <c r="AF143" s="292">
        <f t="shared" si="276"/>
        <v>0</v>
      </c>
      <c r="AG143" s="292">
        <f t="shared" si="277"/>
        <v>0</v>
      </c>
      <c r="AH143" s="292">
        <f t="shared" si="278"/>
        <v>74443</v>
      </c>
      <c r="AI143" s="66"/>
      <c r="AJ143" s="292">
        <f t="shared" si="319"/>
        <v>0</v>
      </c>
      <c r="AK143" s="292">
        <f t="shared" si="320"/>
        <v>0</v>
      </c>
      <c r="AL143" s="292">
        <f t="shared" si="321"/>
        <v>0</v>
      </c>
      <c r="AM143" s="292">
        <f t="shared" si="322"/>
        <v>0</v>
      </c>
      <c r="AN143" s="292">
        <f t="shared" si="323"/>
        <v>0</v>
      </c>
      <c r="AO143" s="292">
        <f t="shared" si="324"/>
        <v>0</v>
      </c>
    </row>
    <row r="144" spans="1:41" x14ac:dyDescent="0.25">
      <c r="A144" s="75"/>
      <c r="B144" s="76"/>
      <c r="C144" s="105">
        <v>29400</v>
      </c>
      <c r="D144" s="177" t="s">
        <v>359</v>
      </c>
      <c r="E144" s="178"/>
      <c r="F144" s="142">
        <f>SUM(F145)</f>
        <v>1660010.4100000001</v>
      </c>
      <c r="G144" s="142">
        <f t="shared" ref="G144:J144" si="329">SUM(G145)</f>
        <v>0</v>
      </c>
      <c r="H144" s="142">
        <f t="shared" si="329"/>
        <v>1660010.4100000001</v>
      </c>
      <c r="I144" s="142">
        <f t="shared" si="329"/>
        <v>18754.07</v>
      </c>
      <c r="J144" s="142">
        <f t="shared" si="329"/>
        <v>18754.07</v>
      </c>
      <c r="K144" s="272">
        <f t="shared" si="165"/>
        <v>1641256.34</v>
      </c>
      <c r="O144" s="142">
        <f t="shared" ref="O144" si="330">SUM(O145)</f>
        <v>1066667</v>
      </c>
      <c r="P144" s="142">
        <f t="shared" ref="P144:T144" si="331">SUM(P145)</f>
        <v>0</v>
      </c>
      <c r="Q144" s="142">
        <f t="shared" si="331"/>
        <v>1066667</v>
      </c>
      <c r="R144" s="142">
        <f t="shared" si="331"/>
        <v>18754.07</v>
      </c>
      <c r="S144" s="142">
        <f t="shared" si="331"/>
        <v>18754.07</v>
      </c>
      <c r="T144" s="272">
        <f t="shared" si="331"/>
        <v>1047912.93</v>
      </c>
      <c r="V144" s="286">
        <f t="shared" ref="V144:AA144" si="332">SUM(V145)</f>
        <v>593343.41</v>
      </c>
      <c r="W144" s="286">
        <f t="shared" si="332"/>
        <v>0</v>
      </c>
      <c r="X144" s="286">
        <f t="shared" si="332"/>
        <v>593343.41</v>
      </c>
      <c r="Y144" s="286">
        <f t="shared" si="332"/>
        <v>0</v>
      </c>
      <c r="Z144" s="286">
        <f t="shared" si="332"/>
        <v>0</v>
      </c>
      <c r="AA144" s="286">
        <f t="shared" si="332"/>
        <v>593343.41</v>
      </c>
      <c r="AC144" s="292">
        <f t="shared" si="273"/>
        <v>1660010.4100000001</v>
      </c>
      <c r="AD144" s="292">
        <f t="shared" si="274"/>
        <v>0</v>
      </c>
      <c r="AE144" s="292">
        <f t="shared" si="275"/>
        <v>1660010.4100000001</v>
      </c>
      <c r="AF144" s="292">
        <f t="shared" si="276"/>
        <v>18754.07</v>
      </c>
      <c r="AG144" s="292">
        <f t="shared" si="277"/>
        <v>18754.07</v>
      </c>
      <c r="AH144" s="292">
        <f t="shared" si="278"/>
        <v>1641256.34</v>
      </c>
      <c r="AI144" s="66"/>
      <c r="AJ144" s="292">
        <f t="shared" si="319"/>
        <v>0</v>
      </c>
      <c r="AK144" s="292">
        <f t="shared" si="320"/>
        <v>0</v>
      </c>
      <c r="AL144" s="292">
        <f t="shared" si="321"/>
        <v>0</v>
      </c>
      <c r="AM144" s="292">
        <f t="shared" si="322"/>
        <v>0</v>
      </c>
      <c r="AN144" s="292">
        <f t="shared" si="323"/>
        <v>0</v>
      </c>
      <c r="AO144" s="292">
        <f t="shared" si="324"/>
        <v>0</v>
      </c>
    </row>
    <row r="145" spans="1:41" ht="45" x14ac:dyDescent="0.25">
      <c r="A145" s="75"/>
      <c r="B145" s="77"/>
      <c r="C145" s="76"/>
      <c r="D145" s="78">
        <v>29401</v>
      </c>
      <c r="E145" s="79" t="s">
        <v>359</v>
      </c>
      <c r="F145" s="184">
        <f t="shared" si="160"/>
        <v>1660010.4100000001</v>
      </c>
      <c r="G145" s="184">
        <f t="shared" si="161"/>
        <v>0</v>
      </c>
      <c r="H145" s="184">
        <f t="shared" si="162"/>
        <v>1660010.4100000001</v>
      </c>
      <c r="I145" s="184">
        <f t="shared" si="163"/>
        <v>18754.07</v>
      </c>
      <c r="J145" s="184">
        <f t="shared" si="164"/>
        <v>18754.07</v>
      </c>
      <c r="K145" s="316">
        <f t="shared" si="165"/>
        <v>1641256.34</v>
      </c>
      <c r="O145" s="184">
        <v>1066667</v>
      </c>
      <c r="P145" s="184"/>
      <c r="Q145" s="184">
        <f>O145+P145</f>
        <v>1066667</v>
      </c>
      <c r="R145" s="184">
        <v>18754.07</v>
      </c>
      <c r="S145" s="184">
        <v>18754.07</v>
      </c>
      <c r="T145" s="270">
        <f t="shared" si="194"/>
        <v>1047912.93</v>
      </c>
      <c r="V145" s="287">
        <v>593343.41</v>
      </c>
      <c r="W145" s="287"/>
      <c r="X145" s="261">
        <f t="shared" si="195"/>
        <v>593343.41</v>
      </c>
      <c r="Y145" s="287"/>
      <c r="Z145" s="287"/>
      <c r="AA145" s="261">
        <f t="shared" si="196"/>
        <v>593343.41</v>
      </c>
      <c r="AC145" s="292">
        <f t="shared" si="273"/>
        <v>1660010.4100000001</v>
      </c>
      <c r="AD145" s="292">
        <f t="shared" si="274"/>
        <v>0</v>
      </c>
      <c r="AE145" s="292">
        <f t="shared" si="275"/>
        <v>1660010.4100000001</v>
      </c>
      <c r="AF145" s="292">
        <f t="shared" si="276"/>
        <v>18754.07</v>
      </c>
      <c r="AG145" s="292">
        <f t="shared" si="277"/>
        <v>18754.07</v>
      </c>
      <c r="AH145" s="292">
        <f t="shared" si="278"/>
        <v>1641256.34</v>
      </c>
      <c r="AI145" s="66"/>
      <c r="AJ145" s="292">
        <f t="shared" si="319"/>
        <v>0</v>
      </c>
      <c r="AK145" s="292">
        <f t="shared" si="320"/>
        <v>0</v>
      </c>
      <c r="AL145" s="292">
        <f t="shared" si="321"/>
        <v>0</v>
      </c>
      <c r="AM145" s="292">
        <f t="shared" si="322"/>
        <v>0</v>
      </c>
      <c r="AN145" s="292">
        <f t="shared" si="323"/>
        <v>0</v>
      </c>
      <c r="AO145" s="292">
        <f t="shared" si="324"/>
        <v>0</v>
      </c>
    </row>
    <row r="146" spans="1:41" x14ac:dyDescent="0.25">
      <c r="A146" s="75"/>
      <c r="B146" s="76"/>
      <c r="C146" s="105">
        <v>29600</v>
      </c>
      <c r="D146" s="177" t="s">
        <v>360</v>
      </c>
      <c r="E146" s="178"/>
      <c r="F146" s="142">
        <f>SUM(F147)</f>
        <v>1016900</v>
      </c>
      <c r="G146" s="142">
        <f t="shared" ref="G146:J146" si="333">SUM(G147)</f>
        <v>0</v>
      </c>
      <c r="H146" s="142">
        <f t="shared" si="333"/>
        <v>1016900</v>
      </c>
      <c r="I146" s="142">
        <f t="shared" si="333"/>
        <v>202580.41</v>
      </c>
      <c r="J146" s="142">
        <f t="shared" si="333"/>
        <v>176685.95</v>
      </c>
      <c r="K146" s="272">
        <f t="shared" ref="K146:K209" si="334">H146-I146</f>
        <v>814319.59</v>
      </c>
      <c r="O146" s="142">
        <f t="shared" ref="O146" si="335">SUM(O147)</f>
        <v>1016900</v>
      </c>
      <c r="P146" s="142">
        <f t="shared" ref="P146:T146" si="336">SUM(P147)</f>
        <v>0</v>
      </c>
      <c r="Q146" s="142">
        <f t="shared" si="336"/>
        <v>1016900</v>
      </c>
      <c r="R146" s="142">
        <f t="shared" si="336"/>
        <v>202580.41</v>
      </c>
      <c r="S146" s="142">
        <f t="shared" si="336"/>
        <v>176685.95</v>
      </c>
      <c r="T146" s="272">
        <f t="shared" si="336"/>
        <v>814319.59</v>
      </c>
      <c r="V146" s="286">
        <f t="shared" ref="V146:AA146" si="337">SUM(V147)</f>
        <v>0</v>
      </c>
      <c r="W146" s="286">
        <f t="shared" si="337"/>
        <v>0</v>
      </c>
      <c r="X146" s="286">
        <f t="shared" si="337"/>
        <v>0</v>
      </c>
      <c r="Y146" s="286">
        <f t="shared" si="337"/>
        <v>0</v>
      </c>
      <c r="Z146" s="286">
        <f t="shared" si="337"/>
        <v>0</v>
      </c>
      <c r="AA146" s="286">
        <f t="shared" si="337"/>
        <v>0</v>
      </c>
      <c r="AC146" s="292">
        <f t="shared" si="273"/>
        <v>1016900</v>
      </c>
      <c r="AD146" s="292">
        <f t="shared" si="274"/>
        <v>0</v>
      </c>
      <c r="AE146" s="292">
        <f t="shared" si="275"/>
        <v>1016900</v>
      </c>
      <c r="AF146" s="292">
        <f t="shared" si="276"/>
        <v>202580.41</v>
      </c>
      <c r="AG146" s="292">
        <f t="shared" si="277"/>
        <v>176685.95</v>
      </c>
      <c r="AH146" s="292">
        <f t="shared" si="278"/>
        <v>814319.59</v>
      </c>
      <c r="AI146" s="66"/>
      <c r="AJ146" s="292">
        <f t="shared" si="319"/>
        <v>0</v>
      </c>
      <c r="AK146" s="292">
        <f t="shared" si="320"/>
        <v>0</v>
      </c>
      <c r="AL146" s="292">
        <f t="shared" si="321"/>
        <v>0</v>
      </c>
      <c r="AM146" s="292">
        <f t="shared" si="322"/>
        <v>0</v>
      </c>
      <c r="AN146" s="292">
        <f t="shared" si="323"/>
        <v>0</v>
      </c>
      <c r="AO146" s="292">
        <f t="shared" si="324"/>
        <v>0</v>
      </c>
    </row>
    <row r="147" spans="1:41" ht="30" x14ac:dyDescent="0.25">
      <c r="A147" s="75"/>
      <c r="B147" s="77"/>
      <c r="C147" s="76"/>
      <c r="D147" s="78">
        <v>29601</v>
      </c>
      <c r="E147" s="79" t="s">
        <v>360</v>
      </c>
      <c r="F147" s="184">
        <f t="shared" ref="F147:F209" si="338">O147+V147</f>
        <v>1016900</v>
      </c>
      <c r="G147" s="184">
        <f t="shared" ref="G147:G209" si="339">P147+W147</f>
        <v>0</v>
      </c>
      <c r="H147" s="184">
        <f t="shared" ref="H147:H209" si="340">F147+G147</f>
        <v>1016900</v>
      </c>
      <c r="I147" s="184">
        <f t="shared" ref="I147:I209" si="341">R147+Y147</f>
        <v>202580.41</v>
      </c>
      <c r="J147" s="184">
        <f t="shared" ref="J147:J209" si="342">S147+Z147</f>
        <v>176685.95</v>
      </c>
      <c r="K147" s="316">
        <f t="shared" si="334"/>
        <v>814319.59</v>
      </c>
      <c r="O147" s="184">
        <v>1016900</v>
      </c>
      <c r="P147" s="184"/>
      <c r="Q147" s="184">
        <f>O147+P147</f>
        <v>1016900</v>
      </c>
      <c r="R147" s="184">
        <v>202580.41</v>
      </c>
      <c r="S147" s="184">
        <v>176685.95</v>
      </c>
      <c r="T147" s="270">
        <f t="shared" si="194"/>
        <v>814319.59</v>
      </c>
      <c r="V147" s="287"/>
      <c r="W147" s="287"/>
      <c r="X147" s="261">
        <f t="shared" si="195"/>
        <v>0</v>
      </c>
      <c r="Y147" s="287"/>
      <c r="Z147" s="287"/>
      <c r="AA147" s="261">
        <f t="shared" si="196"/>
        <v>0</v>
      </c>
      <c r="AC147" s="292">
        <f t="shared" si="273"/>
        <v>1016900</v>
      </c>
      <c r="AD147" s="292">
        <f t="shared" si="274"/>
        <v>0</v>
      </c>
      <c r="AE147" s="292">
        <f t="shared" si="275"/>
        <v>1016900</v>
      </c>
      <c r="AF147" s="292">
        <f t="shared" si="276"/>
        <v>202580.41</v>
      </c>
      <c r="AG147" s="292">
        <f t="shared" si="277"/>
        <v>176685.95</v>
      </c>
      <c r="AH147" s="292">
        <f t="shared" si="278"/>
        <v>814319.59</v>
      </c>
      <c r="AI147" s="66"/>
      <c r="AJ147" s="292">
        <f t="shared" si="319"/>
        <v>0</v>
      </c>
      <c r="AK147" s="292">
        <f t="shared" si="320"/>
        <v>0</v>
      </c>
      <c r="AL147" s="292">
        <f t="shared" si="321"/>
        <v>0</v>
      </c>
      <c r="AM147" s="292">
        <f t="shared" si="322"/>
        <v>0</v>
      </c>
      <c r="AN147" s="292">
        <f t="shared" si="323"/>
        <v>0</v>
      </c>
      <c r="AO147" s="292">
        <f t="shared" si="324"/>
        <v>0</v>
      </c>
    </row>
    <row r="148" spans="1:41" x14ac:dyDescent="0.25">
      <c r="A148" s="75"/>
      <c r="B148" s="76"/>
      <c r="C148" s="105">
        <v>29800</v>
      </c>
      <c r="D148" s="177" t="s">
        <v>361</v>
      </c>
      <c r="E148" s="178"/>
      <c r="F148" s="142">
        <f>SUM(F149:F150)</f>
        <v>1339571</v>
      </c>
      <c r="G148" s="142">
        <f t="shared" ref="G148:J148" si="343">SUM(G149:G150)</f>
        <v>0</v>
      </c>
      <c r="H148" s="142">
        <f t="shared" si="343"/>
        <v>1339571</v>
      </c>
      <c r="I148" s="142">
        <f t="shared" si="343"/>
        <v>315.86</v>
      </c>
      <c r="J148" s="142">
        <f t="shared" si="343"/>
        <v>315.86</v>
      </c>
      <c r="K148" s="272">
        <f t="shared" si="334"/>
        <v>1339255.1399999999</v>
      </c>
      <c r="O148" s="142">
        <f t="shared" ref="O148" si="344">SUM(O149:O150)</f>
        <v>1339571</v>
      </c>
      <c r="P148" s="142">
        <f t="shared" ref="P148:T148" si="345">SUM(P149:P150)</f>
        <v>0</v>
      </c>
      <c r="Q148" s="142">
        <f t="shared" si="345"/>
        <v>1339571</v>
      </c>
      <c r="R148" s="142">
        <f t="shared" si="345"/>
        <v>315.86</v>
      </c>
      <c r="S148" s="142">
        <f t="shared" si="345"/>
        <v>315.86</v>
      </c>
      <c r="T148" s="272">
        <f t="shared" si="345"/>
        <v>1339255.1399999999</v>
      </c>
      <c r="V148" s="286">
        <f t="shared" ref="V148:AA148" si="346">SUM(V149:V150)</f>
        <v>0</v>
      </c>
      <c r="W148" s="286">
        <f t="shared" si="346"/>
        <v>0</v>
      </c>
      <c r="X148" s="286">
        <f t="shared" si="346"/>
        <v>0</v>
      </c>
      <c r="Y148" s="286">
        <f t="shared" si="346"/>
        <v>0</v>
      </c>
      <c r="Z148" s="286">
        <f t="shared" si="346"/>
        <v>0</v>
      </c>
      <c r="AA148" s="286">
        <f t="shared" si="346"/>
        <v>0</v>
      </c>
      <c r="AC148" s="292">
        <f t="shared" si="273"/>
        <v>1339571</v>
      </c>
      <c r="AD148" s="292">
        <f t="shared" si="274"/>
        <v>0</v>
      </c>
      <c r="AE148" s="292">
        <f t="shared" si="275"/>
        <v>1339571</v>
      </c>
      <c r="AF148" s="292">
        <f t="shared" si="276"/>
        <v>315.86</v>
      </c>
      <c r="AG148" s="292">
        <f t="shared" si="277"/>
        <v>315.86</v>
      </c>
      <c r="AH148" s="292">
        <f t="shared" si="278"/>
        <v>1339255.1399999999</v>
      </c>
      <c r="AI148" s="66"/>
      <c r="AJ148" s="292">
        <f t="shared" si="319"/>
        <v>0</v>
      </c>
      <c r="AK148" s="292">
        <f t="shared" si="320"/>
        <v>0</v>
      </c>
      <c r="AL148" s="292">
        <f t="shared" si="321"/>
        <v>0</v>
      </c>
      <c r="AM148" s="292">
        <f t="shared" si="322"/>
        <v>0</v>
      </c>
      <c r="AN148" s="292">
        <f t="shared" si="323"/>
        <v>0</v>
      </c>
      <c r="AO148" s="292">
        <f t="shared" si="324"/>
        <v>0</v>
      </c>
    </row>
    <row r="149" spans="1:41" ht="45" x14ac:dyDescent="0.25">
      <c r="A149" s="75"/>
      <c r="B149" s="77"/>
      <c r="C149" s="76"/>
      <c r="D149" s="78">
        <v>29804</v>
      </c>
      <c r="E149" s="79" t="s">
        <v>362</v>
      </c>
      <c r="F149" s="184">
        <f t="shared" si="338"/>
        <v>1272331</v>
      </c>
      <c r="G149" s="184">
        <f t="shared" si="339"/>
        <v>0</v>
      </c>
      <c r="H149" s="184">
        <f t="shared" si="340"/>
        <v>1272331</v>
      </c>
      <c r="I149" s="184">
        <f t="shared" si="341"/>
        <v>315.86</v>
      </c>
      <c r="J149" s="184">
        <f t="shared" si="342"/>
        <v>315.86</v>
      </c>
      <c r="K149" s="316">
        <f t="shared" si="334"/>
        <v>1272015.1399999999</v>
      </c>
      <c r="O149" s="184">
        <v>1272331</v>
      </c>
      <c r="P149" s="184"/>
      <c r="Q149" s="184">
        <f t="shared" ref="Q149:Q150" si="347">O149+P149</f>
        <v>1272331</v>
      </c>
      <c r="R149" s="184">
        <v>315.86</v>
      </c>
      <c r="S149" s="184">
        <v>315.86</v>
      </c>
      <c r="T149" s="270">
        <f t="shared" si="194"/>
        <v>1272015.1399999999</v>
      </c>
      <c r="V149" s="287"/>
      <c r="W149" s="287"/>
      <c r="X149" s="261">
        <f t="shared" si="195"/>
        <v>0</v>
      </c>
      <c r="Y149" s="287"/>
      <c r="Z149" s="287"/>
      <c r="AA149" s="261">
        <f t="shared" si="196"/>
        <v>0</v>
      </c>
      <c r="AC149" s="292">
        <f t="shared" si="273"/>
        <v>1272331</v>
      </c>
      <c r="AD149" s="292">
        <f t="shared" si="274"/>
        <v>0</v>
      </c>
      <c r="AE149" s="292">
        <f t="shared" si="275"/>
        <v>1272331</v>
      </c>
      <c r="AF149" s="292">
        <f t="shared" si="276"/>
        <v>315.86</v>
      </c>
      <c r="AG149" s="292">
        <f t="shared" si="277"/>
        <v>315.86</v>
      </c>
      <c r="AH149" s="292">
        <f t="shared" si="278"/>
        <v>1272015.1399999999</v>
      </c>
      <c r="AI149" s="66"/>
      <c r="AJ149" s="292">
        <f t="shared" si="319"/>
        <v>0</v>
      </c>
      <c r="AK149" s="292">
        <f t="shared" si="320"/>
        <v>0</v>
      </c>
      <c r="AL149" s="292">
        <f t="shared" si="321"/>
        <v>0</v>
      </c>
      <c r="AM149" s="292">
        <f t="shared" si="322"/>
        <v>0</v>
      </c>
      <c r="AN149" s="292">
        <f t="shared" si="323"/>
        <v>0</v>
      </c>
      <c r="AO149" s="292">
        <f t="shared" si="324"/>
        <v>0</v>
      </c>
    </row>
    <row r="150" spans="1:41" ht="45" x14ac:dyDescent="0.25">
      <c r="A150" s="75"/>
      <c r="B150" s="77"/>
      <c r="C150" s="76"/>
      <c r="D150" s="78">
        <v>29805</v>
      </c>
      <c r="E150" s="79" t="s">
        <v>546</v>
      </c>
      <c r="F150" s="184">
        <f t="shared" si="338"/>
        <v>67240</v>
      </c>
      <c r="G150" s="184">
        <f t="shared" si="339"/>
        <v>0</v>
      </c>
      <c r="H150" s="184">
        <f t="shared" si="340"/>
        <v>67240</v>
      </c>
      <c r="I150" s="184">
        <f t="shared" si="341"/>
        <v>0</v>
      </c>
      <c r="J150" s="184">
        <f t="shared" si="342"/>
        <v>0</v>
      </c>
      <c r="K150" s="316">
        <f t="shared" si="334"/>
        <v>67240</v>
      </c>
      <c r="O150" s="184">
        <v>67240</v>
      </c>
      <c r="P150" s="184"/>
      <c r="Q150" s="184">
        <f t="shared" si="347"/>
        <v>67240</v>
      </c>
      <c r="R150" s="184"/>
      <c r="S150" s="184"/>
      <c r="T150" s="270">
        <f t="shared" si="194"/>
        <v>67240</v>
      </c>
      <c r="V150" s="287"/>
      <c r="W150" s="287"/>
      <c r="X150" s="261">
        <f t="shared" si="195"/>
        <v>0</v>
      </c>
      <c r="Y150" s="287"/>
      <c r="Z150" s="287"/>
      <c r="AA150" s="261">
        <f t="shared" si="196"/>
        <v>0</v>
      </c>
      <c r="AC150" s="292">
        <f t="shared" si="273"/>
        <v>67240</v>
      </c>
      <c r="AD150" s="292">
        <f t="shared" si="274"/>
        <v>0</v>
      </c>
      <c r="AE150" s="292">
        <f t="shared" si="275"/>
        <v>67240</v>
      </c>
      <c r="AF150" s="292">
        <f t="shared" si="276"/>
        <v>0</v>
      </c>
      <c r="AG150" s="292">
        <f t="shared" si="277"/>
        <v>0</v>
      </c>
      <c r="AH150" s="292">
        <f t="shared" si="278"/>
        <v>67240</v>
      </c>
      <c r="AI150" s="66"/>
      <c r="AJ150" s="292">
        <f t="shared" si="319"/>
        <v>0</v>
      </c>
      <c r="AK150" s="292">
        <f t="shared" si="320"/>
        <v>0</v>
      </c>
      <c r="AL150" s="292">
        <f t="shared" si="321"/>
        <v>0</v>
      </c>
      <c r="AM150" s="292">
        <f t="shared" si="322"/>
        <v>0</v>
      </c>
      <c r="AN150" s="292">
        <f t="shared" si="323"/>
        <v>0</v>
      </c>
      <c r="AO150" s="292">
        <f t="shared" si="324"/>
        <v>0</v>
      </c>
    </row>
    <row r="151" spans="1:41" x14ac:dyDescent="0.25">
      <c r="A151" s="75"/>
      <c r="B151" s="77"/>
      <c r="C151" s="76"/>
      <c r="D151" s="78"/>
      <c r="E151" s="79"/>
      <c r="F151" s="184"/>
      <c r="G151" s="184"/>
      <c r="H151" s="184"/>
      <c r="I151" s="184"/>
      <c r="J151" s="184"/>
      <c r="K151" s="316"/>
      <c r="O151" s="184"/>
      <c r="P151" s="184"/>
      <c r="Q151" s="184"/>
      <c r="R151" s="184"/>
      <c r="S151" s="184"/>
      <c r="T151" s="270"/>
      <c r="V151" s="287"/>
      <c r="W151" s="287"/>
      <c r="X151" s="261"/>
      <c r="Y151" s="287"/>
      <c r="Z151" s="287"/>
      <c r="AA151" s="261"/>
      <c r="AC151" s="292">
        <f t="shared" si="273"/>
        <v>0</v>
      </c>
      <c r="AD151" s="292">
        <f t="shared" si="274"/>
        <v>0</v>
      </c>
      <c r="AE151" s="292">
        <f t="shared" si="275"/>
        <v>0</v>
      </c>
      <c r="AF151" s="292">
        <f t="shared" si="276"/>
        <v>0</v>
      </c>
      <c r="AG151" s="292">
        <f t="shared" si="277"/>
        <v>0</v>
      </c>
      <c r="AH151" s="292">
        <f t="shared" si="278"/>
        <v>0</v>
      </c>
      <c r="AI151" s="66"/>
      <c r="AJ151" s="292">
        <f t="shared" si="319"/>
        <v>0</v>
      </c>
      <c r="AK151" s="292">
        <f t="shared" si="320"/>
        <v>0</v>
      </c>
      <c r="AL151" s="292">
        <f t="shared" si="321"/>
        <v>0</v>
      </c>
      <c r="AM151" s="292">
        <f t="shared" si="322"/>
        <v>0</v>
      </c>
      <c r="AN151" s="292">
        <f t="shared" si="323"/>
        <v>0</v>
      </c>
      <c r="AO151" s="292">
        <f t="shared" si="324"/>
        <v>0</v>
      </c>
    </row>
    <row r="152" spans="1:41" x14ac:dyDescent="0.25">
      <c r="A152" s="67">
        <v>30000</v>
      </c>
      <c r="B152" s="68" t="s">
        <v>363</v>
      </c>
      <c r="C152" s="69"/>
      <c r="D152" s="69"/>
      <c r="E152" s="70"/>
      <c r="F152" s="184">
        <f>SUM(F153,F170,F181,F197,F207,F230,F233,F250,F256)</f>
        <v>148934721.47000003</v>
      </c>
      <c r="G152" s="184">
        <f t="shared" ref="G152:J152" si="348">SUM(G153,G170,G181,G197,G207,G230,G233,G250,G256)</f>
        <v>0</v>
      </c>
      <c r="H152" s="184">
        <f t="shared" si="348"/>
        <v>148934721.47000003</v>
      </c>
      <c r="I152" s="184">
        <f t="shared" si="348"/>
        <v>26215025.789999999</v>
      </c>
      <c r="J152" s="184">
        <f t="shared" si="348"/>
        <v>20620831.969999999</v>
      </c>
      <c r="K152" s="316">
        <f t="shared" si="334"/>
        <v>122719695.68000004</v>
      </c>
      <c r="O152" s="140">
        <f t="shared" ref="O152" si="349">SUM(O153,O170,O181,O197,O207,O233,O250,O256)</f>
        <v>131926480</v>
      </c>
      <c r="P152" s="140">
        <f t="shared" ref="P152:T152" si="350">SUM(P153,P170,P181,P197,P207,P233,P250,P256)</f>
        <v>0</v>
      </c>
      <c r="Q152" s="140">
        <f t="shared" si="350"/>
        <v>131926480</v>
      </c>
      <c r="R152" s="140">
        <f t="shared" si="350"/>
        <v>24821894.68</v>
      </c>
      <c r="S152" s="140">
        <f t="shared" si="350"/>
        <v>19230412.859999999</v>
      </c>
      <c r="T152" s="270">
        <f t="shared" si="350"/>
        <v>107104585.32000001</v>
      </c>
      <c r="V152" s="261">
        <f t="shared" ref="V152:AA152" si="351">SUM(V153,V170,V181,V197,V207,V230,V233,V250,V256)</f>
        <v>17008241.470000003</v>
      </c>
      <c r="W152" s="261">
        <f t="shared" si="351"/>
        <v>0</v>
      </c>
      <c r="X152" s="261">
        <f t="shared" si="351"/>
        <v>17008241.470000003</v>
      </c>
      <c r="Y152" s="261">
        <f t="shared" si="351"/>
        <v>1393131.1099999999</v>
      </c>
      <c r="Z152" s="261">
        <f t="shared" si="351"/>
        <v>1390419.1099999999</v>
      </c>
      <c r="AA152" s="261">
        <f t="shared" si="351"/>
        <v>15615110.360000001</v>
      </c>
      <c r="AC152" s="292">
        <f t="shared" si="273"/>
        <v>148934721.47</v>
      </c>
      <c r="AD152" s="292">
        <f t="shared" si="274"/>
        <v>0</v>
      </c>
      <c r="AE152" s="292">
        <f t="shared" si="275"/>
        <v>148934721.47</v>
      </c>
      <c r="AF152" s="292">
        <f t="shared" si="276"/>
        <v>26215025.789999999</v>
      </c>
      <c r="AG152" s="292">
        <f t="shared" si="277"/>
        <v>20620831.969999999</v>
      </c>
      <c r="AH152" s="292">
        <f t="shared" si="278"/>
        <v>122719695.68000001</v>
      </c>
      <c r="AI152" s="66"/>
      <c r="AJ152" s="292">
        <f t="shared" si="319"/>
        <v>0</v>
      </c>
      <c r="AK152" s="292">
        <f t="shared" si="320"/>
        <v>0</v>
      </c>
      <c r="AL152" s="292">
        <f t="shared" si="321"/>
        <v>0</v>
      </c>
      <c r="AM152" s="292">
        <f t="shared" si="322"/>
        <v>0</v>
      </c>
      <c r="AN152" s="292">
        <f t="shared" si="323"/>
        <v>0</v>
      </c>
      <c r="AO152" s="292">
        <f t="shared" si="324"/>
        <v>0</v>
      </c>
    </row>
    <row r="153" spans="1:41" x14ac:dyDescent="0.25">
      <c r="A153" s="75"/>
      <c r="B153" s="179">
        <v>31000</v>
      </c>
      <c r="C153" s="180" t="s">
        <v>364</v>
      </c>
      <c r="D153" s="181"/>
      <c r="E153" s="182"/>
      <c r="F153" s="141">
        <f>SUM(F154,F156,F158,F160,F162,F164,F166,F168)</f>
        <v>23215384.890000001</v>
      </c>
      <c r="G153" s="141">
        <f t="shared" ref="G153:J153" si="352">SUM(G154,G156,G158,G160,G162,G164,G166,G168)</f>
        <v>0</v>
      </c>
      <c r="H153" s="141">
        <f t="shared" si="352"/>
        <v>23215384.890000001</v>
      </c>
      <c r="I153" s="141">
        <f t="shared" si="352"/>
        <v>3197424.55</v>
      </c>
      <c r="J153" s="141">
        <f t="shared" si="352"/>
        <v>2915288.7199999997</v>
      </c>
      <c r="K153" s="271">
        <f t="shared" si="334"/>
        <v>20017960.34</v>
      </c>
      <c r="O153" s="141">
        <f>SUM(O154,O156,O158,O160,O162,O166,O168)</f>
        <v>22637302</v>
      </c>
      <c r="P153" s="141">
        <f t="shared" ref="P153:T153" si="353">SUM(P154,P156,P158,P160,P162,P166,P168)</f>
        <v>0</v>
      </c>
      <c r="Q153" s="141">
        <f t="shared" si="353"/>
        <v>22637302</v>
      </c>
      <c r="R153" s="141">
        <f t="shared" si="353"/>
        <v>3197424.55</v>
      </c>
      <c r="S153" s="141">
        <f t="shared" si="353"/>
        <v>2915288.7199999997</v>
      </c>
      <c r="T153" s="271">
        <f t="shared" si="353"/>
        <v>19439877.449999999</v>
      </c>
      <c r="V153" s="285">
        <f t="shared" ref="V153:AA153" si="354">SUM(V154,V158,V160,V162,V164,V166,V168)</f>
        <v>578082.89</v>
      </c>
      <c r="W153" s="285">
        <f t="shared" si="354"/>
        <v>0</v>
      </c>
      <c r="X153" s="285">
        <f t="shared" si="354"/>
        <v>578082.89</v>
      </c>
      <c r="Y153" s="285">
        <f t="shared" si="354"/>
        <v>0</v>
      </c>
      <c r="Z153" s="285">
        <f t="shared" si="354"/>
        <v>0</v>
      </c>
      <c r="AA153" s="285">
        <f t="shared" si="354"/>
        <v>578082.89</v>
      </c>
      <c r="AC153" s="292">
        <f t="shared" si="273"/>
        <v>23215384.890000001</v>
      </c>
      <c r="AD153" s="292">
        <f t="shared" si="274"/>
        <v>0</v>
      </c>
      <c r="AE153" s="292">
        <f t="shared" si="275"/>
        <v>23215384.890000001</v>
      </c>
      <c r="AF153" s="292">
        <f t="shared" si="276"/>
        <v>3197424.55</v>
      </c>
      <c r="AG153" s="292">
        <f t="shared" si="277"/>
        <v>2915288.7199999997</v>
      </c>
      <c r="AH153" s="292">
        <f t="shared" si="278"/>
        <v>20017960.34</v>
      </c>
      <c r="AI153" s="66"/>
      <c r="AJ153" s="292">
        <f t="shared" si="319"/>
        <v>0</v>
      </c>
      <c r="AK153" s="292">
        <f t="shared" si="320"/>
        <v>0</v>
      </c>
      <c r="AL153" s="292">
        <f t="shared" si="321"/>
        <v>0</v>
      </c>
      <c r="AM153" s="292">
        <f t="shared" si="322"/>
        <v>0</v>
      </c>
      <c r="AN153" s="292">
        <f t="shared" si="323"/>
        <v>0</v>
      </c>
      <c r="AO153" s="292">
        <f t="shared" si="324"/>
        <v>0</v>
      </c>
    </row>
    <row r="154" spans="1:41" x14ac:dyDescent="0.25">
      <c r="A154" s="75"/>
      <c r="B154" s="76"/>
      <c r="C154" s="105">
        <v>31100</v>
      </c>
      <c r="D154" s="177" t="s">
        <v>365</v>
      </c>
      <c r="E154" s="178"/>
      <c r="F154" s="142">
        <f>SUM(F155)</f>
        <v>13964209</v>
      </c>
      <c r="G154" s="142">
        <f t="shared" ref="G154:J154" si="355">SUM(G155)</f>
        <v>0</v>
      </c>
      <c r="H154" s="142">
        <f t="shared" si="355"/>
        <v>13964209</v>
      </c>
      <c r="I154" s="142">
        <f t="shared" si="355"/>
        <v>1519138.25</v>
      </c>
      <c r="J154" s="142">
        <f t="shared" si="355"/>
        <v>1519015.25</v>
      </c>
      <c r="K154" s="272">
        <f t="shared" si="334"/>
        <v>12445070.75</v>
      </c>
      <c r="O154" s="142">
        <f t="shared" ref="O154" si="356">SUM(O155)</f>
        <v>13964209</v>
      </c>
      <c r="P154" s="142">
        <f t="shared" ref="P154:T154" si="357">SUM(P155)</f>
        <v>0</v>
      </c>
      <c r="Q154" s="142">
        <f t="shared" si="357"/>
        <v>13964209</v>
      </c>
      <c r="R154" s="142">
        <f t="shared" si="357"/>
        <v>1519138.25</v>
      </c>
      <c r="S154" s="142">
        <f t="shared" si="357"/>
        <v>1519015.25</v>
      </c>
      <c r="T154" s="272">
        <f t="shared" si="357"/>
        <v>12445070.75</v>
      </c>
      <c r="V154" s="286">
        <f t="shared" ref="V154:AA154" si="358">SUM(V155)</f>
        <v>0</v>
      </c>
      <c r="W154" s="286">
        <f t="shared" si="358"/>
        <v>0</v>
      </c>
      <c r="X154" s="286">
        <f t="shared" si="358"/>
        <v>0</v>
      </c>
      <c r="Y154" s="286">
        <f t="shared" si="358"/>
        <v>0</v>
      </c>
      <c r="Z154" s="286">
        <f t="shared" si="358"/>
        <v>0</v>
      </c>
      <c r="AA154" s="286">
        <f t="shared" si="358"/>
        <v>0</v>
      </c>
      <c r="AC154" s="292">
        <f t="shared" si="273"/>
        <v>13964209</v>
      </c>
      <c r="AD154" s="292">
        <f t="shared" si="274"/>
        <v>0</v>
      </c>
      <c r="AE154" s="292">
        <f t="shared" si="275"/>
        <v>13964209</v>
      </c>
      <c r="AF154" s="292">
        <f t="shared" si="276"/>
        <v>1519138.25</v>
      </c>
      <c r="AG154" s="292">
        <f t="shared" si="277"/>
        <v>1519015.25</v>
      </c>
      <c r="AH154" s="292">
        <f t="shared" si="278"/>
        <v>12445070.75</v>
      </c>
      <c r="AI154" s="66"/>
      <c r="AJ154" s="292">
        <f t="shared" si="319"/>
        <v>0</v>
      </c>
      <c r="AK154" s="292">
        <f t="shared" si="320"/>
        <v>0</v>
      </c>
      <c r="AL154" s="292">
        <f t="shared" si="321"/>
        <v>0</v>
      </c>
      <c r="AM154" s="292">
        <f t="shared" si="322"/>
        <v>0</v>
      </c>
      <c r="AN154" s="292">
        <f t="shared" si="323"/>
        <v>0</v>
      </c>
      <c r="AO154" s="292">
        <f t="shared" si="324"/>
        <v>0</v>
      </c>
    </row>
    <row r="155" spans="1:41" x14ac:dyDescent="0.25">
      <c r="A155" s="75"/>
      <c r="B155" s="77"/>
      <c r="C155" s="76"/>
      <c r="D155" s="78">
        <v>31101</v>
      </c>
      <c r="E155" s="79" t="s">
        <v>366</v>
      </c>
      <c r="F155" s="184">
        <f t="shared" si="338"/>
        <v>13964209</v>
      </c>
      <c r="G155" s="184">
        <f t="shared" si="339"/>
        <v>0</v>
      </c>
      <c r="H155" s="184">
        <f t="shared" si="340"/>
        <v>13964209</v>
      </c>
      <c r="I155" s="184">
        <f t="shared" si="341"/>
        <v>1519138.25</v>
      </c>
      <c r="J155" s="184">
        <f t="shared" si="342"/>
        <v>1519015.25</v>
      </c>
      <c r="K155" s="316">
        <f t="shared" si="334"/>
        <v>12445070.75</v>
      </c>
      <c r="O155" s="184">
        <v>13964209</v>
      </c>
      <c r="P155" s="184"/>
      <c r="Q155" s="184">
        <f>O155+P155</f>
        <v>13964209</v>
      </c>
      <c r="R155" s="184">
        <v>1519138.25</v>
      </c>
      <c r="S155" s="184">
        <v>1519015.25</v>
      </c>
      <c r="T155" s="270">
        <f t="shared" si="194"/>
        <v>12445070.75</v>
      </c>
      <c r="V155" s="287"/>
      <c r="W155" s="287">
        <v>0</v>
      </c>
      <c r="X155" s="261">
        <f t="shared" si="195"/>
        <v>0</v>
      </c>
      <c r="Y155" s="287"/>
      <c r="Z155" s="287"/>
      <c r="AA155" s="261">
        <f t="shared" si="196"/>
        <v>0</v>
      </c>
      <c r="AC155" s="292">
        <f t="shared" si="273"/>
        <v>13964209</v>
      </c>
      <c r="AD155" s="292">
        <f t="shared" si="274"/>
        <v>0</v>
      </c>
      <c r="AE155" s="292">
        <f t="shared" si="275"/>
        <v>13964209</v>
      </c>
      <c r="AF155" s="292">
        <f t="shared" si="276"/>
        <v>1519138.25</v>
      </c>
      <c r="AG155" s="292">
        <f t="shared" si="277"/>
        <v>1519015.25</v>
      </c>
      <c r="AH155" s="292">
        <f t="shared" si="278"/>
        <v>12445070.75</v>
      </c>
      <c r="AI155" s="66"/>
      <c r="AJ155" s="292">
        <f t="shared" si="319"/>
        <v>0</v>
      </c>
      <c r="AK155" s="292">
        <f t="shared" si="320"/>
        <v>0</v>
      </c>
      <c r="AL155" s="292">
        <f t="shared" si="321"/>
        <v>0</v>
      </c>
      <c r="AM155" s="292">
        <f t="shared" si="322"/>
        <v>0</v>
      </c>
      <c r="AN155" s="292">
        <f t="shared" si="323"/>
        <v>0</v>
      </c>
      <c r="AO155" s="292">
        <f t="shared" si="324"/>
        <v>0</v>
      </c>
    </row>
    <row r="156" spans="1:41" x14ac:dyDescent="0.25">
      <c r="A156" s="75"/>
      <c r="B156" s="76"/>
      <c r="C156" s="105">
        <v>31200</v>
      </c>
      <c r="D156" s="177" t="s">
        <v>576</v>
      </c>
      <c r="E156" s="178"/>
      <c r="F156" s="142">
        <f>SUM(F157)</f>
        <v>10000</v>
      </c>
      <c r="G156" s="142">
        <f t="shared" ref="G156:J156" si="359">SUM(G157)</f>
        <v>0</v>
      </c>
      <c r="H156" s="142">
        <f t="shared" si="359"/>
        <v>10000</v>
      </c>
      <c r="I156" s="142">
        <f t="shared" si="359"/>
        <v>904.49</v>
      </c>
      <c r="J156" s="142">
        <f t="shared" si="359"/>
        <v>904.49</v>
      </c>
      <c r="K156" s="272">
        <f t="shared" si="334"/>
        <v>9095.51</v>
      </c>
      <c r="O156" s="142">
        <f>SUM(O157)</f>
        <v>10000</v>
      </c>
      <c r="P156" s="142">
        <f t="shared" ref="P156:T156" si="360">SUM(P157)</f>
        <v>0</v>
      </c>
      <c r="Q156" s="142">
        <f t="shared" si="360"/>
        <v>10000</v>
      </c>
      <c r="R156" s="142">
        <f t="shared" si="360"/>
        <v>904.49</v>
      </c>
      <c r="S156" s="142">
        <f t="shared" si="360"/>
        <v>904.49</v>
      </c>
      <c r="T156" s="272">
        <f t="shared" si="360"/>
        <v>9095.51</v>
      </c>
      <c r="V156" s="287"/>
      <c r="W156" s="287"/>
      <c r="X156" s="261"/>
      <c r="Y156" s="287"/>
      <c r="Z156" s="287"/>
      <c r="AA156" s="261"/>
      <c r="AC156" s="292">
        <f t="shared" si="273"/>
        <v>10000</v>
      </c>
      <c r="AD156" s="292">
        <f t="shared" si="274"/>
        <v>0</v>
      </c>
      <c r="AE156" s="292">
        <f t="shared" si="275"/>
        <v>10000</v>
      </c>
      <c r="AF156" s="292">
        <f t="shared" si="276"/>
        <v>904.49</v>
      </c>
      <c r="AG156" s="292">
        <f t="shared" si="277"/>
        <v>904.49</v>
      </c>
      <c r="AH156" s="292">
        <f t="shared" si="278"/>
        <v>9095.51</v>
      </c>
      <c r="AI156" s="66"/>
      <c r="AJ156" s="292">
        <f t="shared" si="319"/>
        <v>0</v>
      </c>
      <c r="AK156" s="292">
        <f t="shared" si="320"/>
        <v>0</v>
      </c>
      <c r="AL156" s="292">
        <f t="shared" si="321"/>
        <v>0</v>
      </c>
      <c r="AM156" s="292">
        <f t="shared" si="322"/>
        <v>0</v>
      </c>
      <c r="AN156" s="292">
        <f t="shared" si="323"/>
        <v>0</v>
      </c>
      <c r="AO156" s="292">
        <f t="shared" si="324"/>
        <v>0</v>
      </c>
    </row>
    <row r="157" spans="1:41" x14ac:dyDescent="0.25">
      <c r="A157" s="75"/>
      <c r="B157" s="77"/>
      <c r="C157" s="76"/>
      <c r="D157" s="85">
        <v>31201</v>
      </c>
      <c r="E157" s="84" t="s">
        <v>583</v>
      </c>
      <c r="F157" s="184">
        <f t="shared" si="338"/>
        <v>10000</v>
      </c>
      <c r="G157" s="184">
        <f t="shared" si="339"/>
        <v>0</v>
      </c>
      <c r="H157" s="184">
        <f t="shared" si="340"/>
        <v>10000</v>
      </c>
      <c r="I157" s="184">
        <f t="shared" si="341"/>
        <v>904.49</v>
      </c>
      <c r="J157" s="184">
        <f t="shared" si="342"/>
        <v>904.49</v>
      </c>
      <c r="K157" s="316">
        <f t="shared" si="334"/>
        <v>9095.51</v>
      </c>
      <c r="O157" s="184">
        <v>10000</v>
      </c>
      <c r="P157" s="184"/>
      <c r="Q157" s="184">
        <f>O157+P157</f>
        <v>10000</v>
      </c>
      <c r="R157" s="184">
        <v>904.49</v>
      </c>
      <c r="S157" s="184">
        <v>904.49</v>
      </c>
      <c r="T157" s="270">
        <f t="shared" si="194"/>
        <v>9095.51</v>
      </c>
      <c r="V157" s="287"/>
      <c r="W157" s="287"/>
      <c r="X157" s="261"/>
      <c r="Y157" s="287"/>
      <c r="Z157" s="287"/>
      <c r="AA157" s="261"/>
      <c r="AC157" s="292">
        <f t="shared" si="273"/>
        <v>10000</v>
      </c>
      <c r="AD157" s="292">
        <f t="shared" si="274"/>
        <v>0</v>
      </c>
      <c r="AE157" s="292">
        <f t="shared" si="275"/>
        <v>10000</v>
      </c>
      <c r="AF157" s="292">
        <f t="shared" si="276"/>
        <v>904.49</v>
      </c>
      <c r="AG157" s="292">
        <f t="shared" si="277"/>
        <v>904.49</v>
      </c>
      <c r="AH157" s="292">
        <f t="shared" si="278"/>
        <v>9095.51</v>
      </c>
      <c r="AI157" s="66"/>
      <c r="AJ157" s="292">
        <f t="shared" si="319"/>
        <v>0</v>
      </c>
      <c r="AK157" s="292">
        <f t="shared" si="320"/>
        <v>0</v>
      </c>
      <c r="AL157" s="292">
        <f t="shared" si="321"/>
        <v>0</v>
      </c>
      <c r="AM157" s="292">
        <f t="shared" si="322"/>
        <v>0</v>
      </c>
      <c r="AN157" s="292">
        <f t="shared" si="323"/>
        <v>0</v>
      </c>
      <c r="AO157" s="292">
        <f t="shared" si="324"/>
        <v>0</v>
      </c>
    </row>
    <row r="158" spans="1:41" x14ac:dyDescent="0.25">
      <c r="A158" s="75"/>
      <c r="B158" s="76"/>
      <c r="C158" s="105">
        <v>31300</v>
      </c>
      <c r="D158" s="177" t="s">
        <v>367</v>
      </c>
      <c r="E158" s="178"/>
      <c r="F158" s="142">
        <f>SUM(F159)</f>
        <v>3736250</v>
      </c>
      <c r="G158" s="142">
        <f t="shared" ref="G158:J158" si="361">SUM(G159)</f>
        <v>0</v>
      </c>
      <c r="H158" s="142">
        <f t="shared" si="361"/>
        <v>3736250</v>
      </c>
      <c r="I158" s="142">
        <f t="shared" si="361"/>
        <v>720116.32</v>
      </c>
      <c r="J158" s="142">
        <f t="shared" si="361"/>
        <v>617899.64</v>
      </c>
      <c r="K158" s="272">
        <f t="shared" si="334"/>
        <v>3016133.68</v>
      </c>
      <c r="O158" s="142">
        <f t="shared" ref="O158" si="362">SUM(O159)</f>
        <v>3736250</v>
      </c>
      <c r="P158" s="142">
        <f t="shared" ref="P158:T158" si="363">SUM(P159)</f>
        <v>0</v>
      </c>
      <c r="Q158" s="142">
        <f t="shared" si="363"/>
        <v>3736250</v>
      </c>
      <c r="R158" s="142">
        <f t="shared" si="363"/>
        <v>720116.32</v>
      </c>
      <c r="S158" s="142">
        <f t="shared" si="363"/>
        <v>617899.64</v>
      </c>
      <c r="T158" s="272">
        <f t="shared" si="363"/>
        <v>3016133.68</v>
      </c>
      <c r="V158" s="286">
        <f t="shared" ref="V158:AA158" si="364">SUM(V159)</f>
        <v>0</v>
      </c>
      <c r="W158" s="286">
        <f t="shared" si="364"/>
        <v>0</v>
      </c>
      <c r="X158" s="286">
        <f t="shared" si="364"/>
        <v>0</v>
      </c>
      <c r="Y158" s="286">
        <f t="shared" si="364"/>
        <v>0</v>
      </c>
      <c r="Z158" s="286">
        <f t="shared" si="364"/>
        <v>0</v>
      </c>
      <c r="AA158" s="286">
        <f t="shared" si="364"/>
        <v>0</v>
      </c>
      <c r="AC158" s="292">
        <f t="shared" si="273"/>
        <v>3736250</v>
      </c>
      <c r="AD158" s="292">
        <f t="shared" si="274"/>
        <v>0</v>
      </c>
      <c r="AE158" s="292">
        <f t="shared" si="275"/>
        <v>3736250</v>
      </c>
      <c r="AF158" s="292">
        <f t="shared" si="276"/>
        <v>720116.32</v>
      </c>
      <c r="AG158" s="292">
        <f t="shared" si="277"/>
        <v>617899.64</v>
      </c>
      <c r="AH158" s="292">
        <f t="shared" si="278"/>
        <v>3016133.68</v>
      </c>
      <c r="AI158" s="66"/>
      <c r="AJ158" s="292">
        <f t="shared" si="319"/>
        <v>0</v>
      </c>
      <c r="AK158" s="292">
        <f t="shared" si="320"/>
        <v>0</v>
      </c>
      <c r="AL158" s="292">
        <f t="shared" si="321"/>
        <v>0</v>
      </c>
      <c r="AM158" s="292">
        <f t="shared" si="322"/>
        <v>0</v>
      </c>
      <c r="AN158" s="292">
        <f t="shared" si="323"/>
        <v>0</v>
      </c>
      <c r="AO158" s="292">
        <f t="shared" si="324"/>
        <v>0</v>
      </c>
    </row>
    <row r="159" spans="1:41" x14ac:dyDescent="0.25">
      <c r="A159" s="75"/>
      <c r="B159" s="77"/>
      <c r="C159" s="76"/>
      <c r="D159" s="78">
        <v>31301</v>
      </c>
      <c r="E159" s="79" t="s">
        <v>368</v>
      </c>
      <c r="F159" s="184">
        <f t="shared" si="338"/>
        <v>3736250</v>
      </c>
      <c r="G159" s="184">
        <f t="shared" si="339"/>
        <v>0</v>
      </c>
      <c r="H159" s="184">
        <f t="shared" si="340"/>
        <v>3736250</v>
      </c>
      <c r="I159" s="184">
        <f t="shared" si="341"/>
        <v>720116.32</v>
      </c>
      <c r="J159" s="184">
        <f t="shared" si="342"/>
        <v>617899.64</v>
      </c>
      <c r="K159" s="316">
        <f t="shared" si="334"/>
        <v>3016133.68</v>
      </c>
      <c r="O159" s="184">
        <v>3736250</v>
      </c>
      <c r="P159" s="184"/>
      <c r="Q159" s="184">
        <f>O159+P159</f>
        <v>3736250</v>
      </c>
      <c r="R159" s="184">
        <v>720116.32</v>
      </c>
      <c r="S159" s="184">
        <v>617899.64</v>
      </c>
      <c r="T159" s="270">
        <f t="shared" si="194"/>
        <v>3016133.68</v>
      </c>
      <c r="V159" s="287"/>
      <c r="W159" s="287"/>
      <c r="X159" s="261">
        <f t="shared" si="195"/>
        <v>0</v>
      </c>
      <c r="Y159" s="287"/>
      <c r="Z159" s="287"/>
      <c r="AA159" s="261">
        <f t="shared" si="196"/>
        <v>0</v>
      </c>
      <c r="AC159" s="292">
        <f t="shared" si="273"/>
        <v>3736250</v>
      </c>
      <c r="AD159" s="292">
        <f t="shared" si="274"/>
        <v>0</v>
      </c>
      <c r="AE159" s="292">
        <f t="shared" si="275"/>
        <v>3736250</v>
      </c>
      <c r="AF159" s="292">
        <f t="shared" si="276"/>
        <v>720116.32</v>
      </c>
      <c r="AG159" s="292">
        <f t="shared" si="277"/>
        <v>617899.64</v>
      </c>
      <c r="AH159" s="292">
        <f t="shared" si="278"/>
        <v>3016133.68</v>
      </c>
      <c r="AI159" s="66"/>
      <c r="AJ159" s="292">
        <f t="shared" si="319"/>
        <v>0</v>
      </c>
      <c r="AK159" s="292">
        <f t="shared" si="320"/>
        <v>0</v>
      </c>
      <c r="AL159" s="292">
        <f t="shared" si="321"/>
        <v>0</v>
      </c>
      <c r="AM159" s="292">
        <f t="shared" si="322"/>
        <v>0</v>
      </c>
      <c r="AN159" s="292">
        <f t="shared" si="323"/>
        <v>0</v>
      </c>
      <c r="AO159" s="292">
        <f t="shared" si="324"/>
        <v>0</v>
      </c>
    </row>
    <row r="160" spans="1:41" x14ac:dyDescent="0.25">
      <c r="A160" s="75"/>
      <c r="B160" s="76"/>
      <c r="C160" s="105">
        <v>31400</v>
      </c>
      <c r="D160" s="177" t="s">
        <v>369</v>
      </c>
      <c r="E160" s="178"/>
      <c r="F160" s="142">
        <f>SUM(F161)</f>
        <v>922164</v>
      </c>
      <c r="G160" s="142">
        <f t="shared" ref="G160:J160" si="365">SUM(G161)</f>
        <v>0</v>
      </c>
      <c r="H160" s="142">
        <f t="shared" si="365"/>
        <v>922164</v>
      </c>
      <c r="I160" s="142">
        <f t="shared" si="365"/>
        <v>225313.04</v>
      </c>
      <c r="J160" s="142">
        <f t="shared" si="365"/>
        <v>225313.04</v>
      </c>
      <c r="K160" s="272">
        <f t="shared" si="334"/>
        <v>696850.96</v>
      </c>
      <c r="O160" s="142">
        <f t="shared" ref="O160" si="366">SUM(O161)</f>
        <v>922164</v>
      </c>
      <c r="P160" s="142">
        <f t="shared" ref="P160:T160" si="367">SUM(P161)</f>
        <v>0</v>
      </c>
      <c r="Q160" s="142">
        <f t="shared" si="367"/>
        <v>922164</v>
      </c>
      <c r="R160" s="142">
        <f t="shared" si="367"/>
        <v>225313.04</v>
      </c>
      <c r="S160" s="142">
        <f t="shared" si="367"/>
        <v>225313.04</v>
      </c>
      <c r="T160" s="272">
        <f t="shared" si="367"/>
        <v>696850.96</v>
      </c>
      <c r="V160" s="286">
        <f t="shared" ref="V160:AA160" si="368">SUM(V161)</f>
        <v>0</v>
      </c>
      <c r="W160" s="286">
        <f t="shared" si="368"/>
        <v>0</v>
      </c>
      <c r="X160" s="286">
        <f t="shared" si="368"/>
        <v>0</v>
      </c>
      <c r="Y160" s="286">
        <f t="shared" si="368"/>
        <v>0</v>
      </c>
      <c r="Z160" s="286">
        <f t="shared" si="368"/>
        <v>0</v>
      </c>
      <c r="AA160" s="286">
        <f t="shared" si="368"/>
        <v>0</v>
      </c>
      <c r="AC160" s="292">
        <f t="shared" si="273"/>
        <v>922164</v>
      </c>
      <c r="AD160" s="292">
        <f t="shared" si="274"/>
        <v>0</v>
      </c>
      <c r="AE160" s="292">
        <f t="shared" si="275"/>
        <v>922164</v>
      </c>
      <c r="AF160" s="292">
        <f t="shared" si="276"/>
        <v>225313.04</v>
      </c>
      <c r="AG160" s="292">
        <f t="shared" si="277"/>
        <v>225313.04</v>
      </c>
      <c r="AH160" s="292">
        <f t="shared" si="278"/>
        <v>696850.96</v>
      </c>
      <c r="AI160" s="66"/>
      <c r="AJ160" s="292">
        <f t="shared" si="319"/>
        <v>0</v>
      </c>
      <c r="AK160" s="292">
        <f t="shared" si="320"/>
        <v>0</v>
      </c>
      <c r="AL160" s="292">
        <f t="shared" si="321"/>
        <v>0</v>
      </c>
      <c r="AM160" s="292">
        <f t="shared" si="322"/>
        <v>0</v>
      </c>
      <c r="AN160" s="292">
        <f t="shared" si="323"/>
        <v>0</v>
      </c>
      <c r="AO160" s="292">
        <f t="shared" si="324"/>
        <v>0</v>
      </c>
    </row>
    <row r="161" spans="1:41" x14ac:dyDescent="0.25">
      <c r="A161" s="75"/>
      <c r="B161" s="77"/>
      <c r="C161" s="76"/>
      <c r="D161" s="78">
        <v>31401</v>
      </c>
      <c r="E161" s="79" t="s">
        <v>370</v>
      </c>
      <c r="F161" s="184">
        <f t="shared" si="338"/>
        <v>922164</v>
      </c>
      <c r="G161" s="184">
        <f t="shared" si="339"/>
        <v>0</v>
      </c>
      <c r="H161" s="184">
        <f t="shared" si="340"/>
        <v>922164</v>
      </c>
      <c r="I161" s="184">
        <f t="shared" si="341"/>
        <v>225313.04</v>
      </c>
      <c r="J161" s="184">
        <f t="shared" si="342"/>
        <v>225313.04</v>
      </c>
      <c r="K161" s="316">
        <f t="shared" si="334"/>
        <v>696850.96</v>
      </c>
      <c r="O161" s="184">
        <v>922164</v>
      </c>
      <c r="P161" s="184"/>
      <c r="Q161" s="184">
        <f>O161+P161</f>
        <v>922164</v>
      </c>
      <c r="R161" s="184">
        <v>225313.04</v>
      </c>
      <c r="S161" s="184">
        <v>225313.04</v>
      </c>
      <c r="T161" s="270">
        <f t="shared" ref="T161:T229" si="369">Q161-R161</f>
        <v>696850.96</v>
      </c>
      <c r="V161" s="287"/>
      <c r="W161" s="287">
        <v>0</v>
      </c>
      <c r="X161" s="261">
        <f t="shared" ref="X161:X229" si="370">V161+W161</f>
        <v>0</v>
      </c>
      <c r="Y161" s="287">
        <v>0</v>
      </c>
      <c r="Z161" s="287">
        <v>0</v>
      </c>
      <c r="AA161" s="261">
        <f t="shared" ref="AA161:AA229" si="371">X161-Y161</f>
        <v>0</v>
      </c>
      <c r="AC161" s="292">
        <f t="shared" si="273"/>
        <v>922164</v>
      </c>
      <c r="AD161" s="292">
        <f t="shared" si="274"/>
        <v>0</v>
      </c>
      <c r="AE161" s="292">
        <f t="shared" si="275"/>
        <v>922164</v>
      </c>
      <c r="AF161" s="292">
        <f t="shared" si="276"/>
        <v>225313.04</v>
      </c>
      <c r="AG161" s="292">
        <f t="shared" si="277"/>
        <v>225313.04</v>
      </c>
      <c r="AH161" s="292">
        <f t="shared" si="278"/>
        <v>696850.96</v>
      </c>
      <c r="AI161" s="66"/>
      <c r="AJ161" s="292">
        <f t="shared" si="319"/>
        <v>0</v>
      </c>
      <c r="AK161" s="292">
        <f t="shared" si="320"/>
        <v>0</v>
      </c>
      <c r="AL161" s="292">
        <f t="shared" si="321"/>
        <v>0</v>
      </c>
      <c r="AM161" s="292">
        <f t="shared" si="322"/>
        <v>0</v>
      </c>
      <c r="AN161" s="292">
        <f t="shared" si="323"/>
        <v>0</v>
      </c>
      <c r="AO161" s="292">
        <f t="shared" si="324"/>
        <v>0</v>
      </c>
    </row>
    <row r="162" spans="1:41" x14ac:dyDescent="0.25">
      <c r="A162" s="75"/>
      <c r="B162" s="76"/>
      <c r="C162" s="105">
        <v>31500</v>
      </c>
      <c r="D162" s="177" t="s">
        <v>371</v>
      </c>
      <c r="E162" s="178"/>
      <c r="F162" s="142">
        <f>SUM(F163)</f>
        <v>293508</v>
      </c>
      <c r="G162" s="142">
        <f t="shared" ref="G162:J162" si="372">SUM(G163)</f>
        <v>0</v>
      </c>
      <c r="H162" s="142">
        <f t="shared" si="372"/>
        <v>293508</v>
      </c>
      <c r="I162" s="142">
        <f t="shared" si="372"/>
        <v>53272.01</v>
      </c>
      <c r="J162" s="142">
        <f t="shared" si="372"/>
        <v>53272.01</v>
      </c>
      <c r="K162" s="272">
        <f t="shared" si="334"/>
        <v>240235.99</v>
      </c>
      <c r="O162" s="142">
        <f t="shared" ref="O162" si="373">SUM(O163)</f>
        <v>293508</v>
      </c>
      <c r="P162" s="142">
        <f t="shared" ref="P162:T162" si="374">SUM(P163)</f>
        <v>0</v>
      </c>
      <c r="Q162" s="142">
        <f t="shared" si="374"/>
        <v>293508</v>
      </c>
      <c r="R162" s="142">
        <f t="shared" si="374"/>
        <v>53272.01</v>
      </c>
      <c r="S162" s="142">
        <f t="shared" si="374"/>
        <v>53272.01</v>
      </c>
      <c r="T162" s="272">
        <f t="shared" si="374"/>
        <v>240235.99</v>
      </c>
      <c r="V162" s="286">
        <f t="shared" ref="V162:AA162" si="375">SUM(V163)</f>
        <v>0</v>
      </c>
      <c r="W162" s="286">
        <f t="shared" si="375"/>
        <v>0</v>
      </c>
      <c r="X162" s="286">
        <f t="shared" si="375"/>
        <v>0</v>
      </c>
      <c r="Y162" s="286">
        <f t="shared" si="375"/>
        <v>0</v>
      </c>
      <c r="Z162" s="286">
        <f t="shared" si="375"/>
        <v>0</v>
      </c>
      <c r="AA162" s="286">
        <f t="shared" si="375"/>
        <v>0</v>
      </c>
      <c r="AC162" s="292">
        <f t="shared" si="273"/>
        <v>293508</v>
      </c>
      <c r="AD162" s="292">
        <f t="shared" si="274"/>
        <v>0</v>
      </c>
      <c r="AE162" s="292">
        <f t="shared" si="275"/>
        <v>293508</v>
      </c>
      <c r="AF162" s="292">
        <f t="shared" si="276"/>
        <v>53272.01</v>
      </c>
      <c r="AG162" s="292">
        <f t="shared" si="277"/>
        <v>53272.01</v>
      </c>
      <c r="AH162" s="292">
        <f t="shared" si="278"/>
        <v>240235.99</v>
      </c>
      <c r="AI162" s="66"/>
      <c r="AJ162" s="292">
        <f t="shared" si="319"/>
        <v>0</v>
      </c>
      <c r="AK162" s="292">
        <f t="shared" si="320"/>
        <v>0</v>
      </c>
      <c r="AL162" s="292">
        <f t="shared" si="321"/>
        <v>0</v>
      </c>
      <c r="AM162" s="292">
        <f t="shared" si="322"/>
        <v>0</v>
      </c>
      <c r="AN162" s="292">
        <f t="shared" si="323"/>
        <v>0</v>
      </c>
      <c r="AO162" s="292">
        <f t="shared" si="324"/>
        <v>0</v>
      </c>
    </row>
    <row r="163" spans="1:41" x14ac:dyDescent="0.25">
      <c r="A163" s="75"/>
      <c r="B163" s="77"/>
      <c r="C163" s="76"/>
      <c r="D163" s="78">
        <v>31501</v>
      </c>
      <c r="E163" s="79" t="s">
        <v>514</v>
      </c>
      <c r="F163" s="184">
        <f t="shared" si="338"/>
        <v>293508</v>
      </c>
      <c r="G163" s="184">
        <f t="shared" si="339"/>
        <v>0</v>
      </c>
      <c r="H163" s="184">
        <f t="shared" si="340"/>
        <v>293508</v>
      </c>
      <c r="I163" s="184">
        <f t="shared" si="341"/>
        <v>53272.01</v>
      </c>
      <c r="J163" s="184">
        <f t="shared" si="342"/>
        <v>53272.01</v>
      </c>
      <c r="K163" s="316">
        <f t="shared" si="334"/>
        <v>240235.99</v>
      </c>
      <c r="O163" s="184">
        <v>293508</v>
      </c>
      <c r="P163" s="184"/>
      <c r="Q163" s="184">
        <f>O163+P163</f>
        <v>293508</v>
      </c>
      <c r="R163" s="184">
        <v>53272.01</v>
      </c>
      <c r="S163" s="184">
        <v>53272.01</v>
      </c>
      <c r="T163" s="270">
        <f t="shared" si="369"/>
        <v>240235.99</v>
      </c>
      <c r="V163" s="287"/>
      <c r="W163" s="287">
        <v>0</v>
      </c>
      <c r="X163" s="261">
        <f t="shared" si="370"/>
        <v>0</v>
      </c>
      <c r="Y163" s="287">
        <v>0</v>
      </c>
      <c r="Z163" s="287">
        <v>0</v>
      </c>
      <c r="AA163" s="261">
        <f t="shared" si="371"/>
        <v>0</v>
      </c>
      <c r="AC163" s="292">
        <f t="shared" si="273"/>
        <v>293508</v>
      </c>
      <c r="AD163" s="292">
        <f t="shared" si="274"/>
        <v>0</v>
      </c>
      <c r="AE163" s="292">
        <f t="shared" si="275"/>
        <v>293508</v>
      </c>
      <c r="AF163" s="292">
        <f t="shared" si="276"/>
        <v>53272.01</v>
      </c>
      <c r="AG163" s="292">
        <f t="shared" si="277"/>
        <v>53272.01</v>
      </c>
      <c r="AH163" s="292">
        <f t="shared" si="278"/>
        <v>240235.99</v>
      </c>
      <c r="AI163" s="66"/>
      <c r="AJ163" s="292">
        <f t="shared" si="319"/>
        <v>0</v>
      </c>
      <c r="AK163" s="292">
        <f t="shared" si="320"/>
        <v>0</v>
      </c>
      <c r="AL163" s="292">
        <f t="shared" si="321"/>
        <v>0</v>
      </c>
      <c r="AM163" s="292">
        <f t="shared" si="322"/>
        <v>0</v>
      </c>
      <c r="AN163" s="292">
        <f t="shared" si="323"/>
        <v>0</v>
      </c>
      <c r="AO163" s="292">
        <f t="shared" si="324"/>
        <v>0</v>
      </c>
    </row>
    <row r="164" spans="1:41" x14ac:dyDescent="0.25">
      <c r="A164" s="75"/>
      <c r="B164" s="76"/>
      <c r="C164" s="105">
        <v>31600</v>
      </c>
      <c r="D164" s="177" t="s">
        <v>372</v>
      </c>
      <c r="E164" s="178"/>
      <c r="F164" s="142">
        <f>SUM(F165)</f>
        <v>0</v>
      </c>
      <c r="G164" s="142">
        <f t="shared" ref="G164:J164" si="376">SUM(G165)</f>
        <v>0</v>
      </c>
      <c r="H164" s="142">
        <f t="shared" si="376"/>
        <v>0</v>
      </c>
      <c r="I164" s="142">
        <f t="shared" si="376"/>
        <v>0</v>
      </c>
      <c r="J164" s="142">
        <f t="shared" si="376"/>
        <v>0</v>
      </c>
      <c r="K164" s="272">
        <f t="shared" si="334"/>
        <v>0</v>
      </c>
      <c r="O164" s="142"/>
      <c r="P164" s="142">
        <f t="shared" ref="P164:T164" si="377">SUM(P165)</f>
        <v>0</v>
      </c>
      <c r="Q164" s="142">
        <f t="shared" si="377"/>
        <v>0</v>
      </c>
      <c r="R164" s="142"/>
      <c r="S164" s="142"/>
      <c r="T164" s="272">
        <f t="shared" si="377"/>
        <v>0</v>
      </c>
      <c r="V164" s="286">
        <f t="shared" ref="V164:AA164" si="378">SUM(V165)</f>
        <v>0</v>
      </c>
      <c r="W164" s="286">
        <f t="shared" si="378"/>
        <v>0</v>
      </c>
      <c r="X164" s="286">
        <f t="shared" si="378"/>
        <v>0</v>
      </c>
      <c r="Y164" s="286">
        <f t="shared" si="378"/>
        <v>0</v>
      </c>
      <c r="Z164" s="286">
        <f t="shared" si="378"/>
        <v>0</v>
      </c>
      <c r="AA164" s="286">
        <f t="shared" si="378"/>
        <v>0</v>
      </c>
      <c r="AC164" s="292">
        <f t="shared" si="273"/>
        <v>0</v>
      </c>
      <c r="AD164" s="292">
        <f t="shared" si="274"/>
        <v>0</v>
      </c>
      <c r="AE164" s="292">
        <f t="shared" si="275"/>
        <v>0</v>
      </c>
      <c r="AF164" s="292">
        <f t="shared" si="276"/>
        <v>0</v>
      </c>
      <c r="AG164" s="292">
        <f t="shared" si="277"/>
        <v>0</v>
      </c>
      <c r="AH164" s="292">
        <f t="shared" si="278"/>
        <v>0</v>
      </c>
      <c r="AI164" s="66"/>
      <c r="AJ164" s="292">
        <f t="shared" si="319"/>
        <v>0</v>
      </c>
      <c r="AK164" s="292">
        <f t="shared" si="320"/>
        <v>0</v>
      </c>
      <c r="AL164" s="292">
        <f t="shared" si="321"/>
        <v>0</v>
      </c>
      <c r="AM164" s="292">
        <f t="shared" si="322"/>
        <v>0</v>
      </c>
      <c r="AN164" s="292">
        <f t="shared" si="323"/>
        <v>0</v>
      </c>
      <c r="AO164" s="292">
        <f t="shared" si="324"/>
        <v>0</v>
      </c>
    </row>
    <row r="165" spans="1:41" ht="30" x14ac:dyDescent="0.25">
      <c r="A165" s="75"/>
      <c r="B165" s="77"/>
      <c r="C165" s="76"/>
      <c r="D165" s="78">
        <v>31601</v>
      </c>
      <c r="E165" s="79" t="s">
        <v>372</v>
      </c>
      <c r="F165" s="184">
        <f t="shared" si="338"/>
        <v>0</v>
      </c>
      <c r="G165" s="184">
        <f t="shared" si="339"/>
        <v>0</v>
      </c>
      <c r="H165" s="184">
        <f t="shared" si="340"/>
        <v>0</v>
      </c>
      <c r="I165" s="184">
        <f t="shared" si="341"/>
        <v>0</v>
      </c>
      <c r="J165" s="184">
        <f t="shared" si="342"/>
        <v>0</v>
      </c>
      <c r="K165" s="316">
        <f t="shared" si="334"/>
        <v>0</v>
      </c>
      <c r="O165" s="184"/>
      <c r="P165" s="184"/>
      <c r="Q165" s="184">
        <f>O165+P165</f>
        <v>0</v>
      </c>
      <c r="R165" s="184"/>
      <c r="S165" s="184"/>
      <c r="T165" s="270">
        <f t="shared" si="369"/>
        <v>0</v>
      </c>
      <c r="V165" s="287"/>
      <c r="W165" s="287"/>
      <c r="X165" s="261">
        <f t="shared" si="370"/>
        <v>0</v>
      </c>
      <c r="Y165" s="287"/>
      <c r="Z165" s="287"/>
      <c r="AA165" s="261">
        <f t="shared" si="371"/>
        <v>0</v>
      </c>
      <c r="AC165" s="292">
        <f t="shared" si="273"/>
        <v>0</v>
      </c>
      <c r="AD165" s="292">
        <f t="shared" si="274"/>
        <v>0</v>
      </c>
      <c r="AE165" s="292">
        <f t="shared" si="275"/>
        <v>0</v>
      </c>
      <c r="AF165" s="292">
        <f t="shared" si="276"/>
        <v>0</v>
      </c>
      <c r="AG165" s="292">
        <f t="shared" si="277"/>
        <v>0</v>
      </c>
      <c r="AH165" s="292">
        <f t="shared" si="278"/>
        <v>0</v>
      </c>
      <c r="AI165" s="66"/>
      <c r="AJ165" s="292">
        <f t="shared" si="319"/>
        <v>0</v>
      </c>
      <c r="AK165" s="292">
        <f t="shared" si="320"/>
        <v>0</v>
      </c>
      <c r="AL165" s="292">
        <f t="shared" si="321"/>
        <v>0</v>
      </c>
      <c r="AM165" s="292">
        <f t="shared" si="322"/>
        <v>0</v>
      </c>
      <c r="AN165" s="292">
        <f t="shared" si="323"/>
        <v>0</v>
      </c>
      <c r="AO165" s="292">
        <f t="shared" si="324"/>
        <v>0</v>
      </c>
    </row>
    <row r="166" spans="1:41" x14ac:dyDescent="0.25">
      <c r="A166" s="75"/>
      <c r="B166" s="76"/>
      <c r="C166" s="105">
        <v>31700</v>
      </c>
      <c r="D166" s="177" t="s">
        <v>373</v>
      </c>
      <c r="E166" s="178"/>
      <c r="F166" s="142">
        <f>SUM(F167)</f>
        <v>3523082.85</v>
      </c>
      <c r="G166" s="142">
        <f t="shared" ref="G166:J166" si="379">SUM(G167)</f>
        <v>0</v>
      </c>
      <c r="H166" s="142">
        <f t="shared" si="379"/>
        <v>3523082.85</v>
      </c>
      <c r="I166" s="142">
        <f t="shared" si="379"/>
        <v>576360.44999999995</v>
      </c>
      <c r="J166" s="142">
        <f t="shared" si="379"/>
        <v>396564.3</v>
      </c>
      <c r="K166" s="272">
        <f t="shared" si="334"/>
        <v>2946722.4000000004</v>
      </c>
      <c r="O166" s="142">
        <f t="shared" ref="O166" si="380">SUM(O167)</f>
        <v>2950000</v>
      </c>
      <c r="P166" s="142">
        <f t="shared" ref="P166:T166" si="381">SUM(P167)</f>
        <v>0</v>
      </c>
      <c r="Q166" s="142">
        <f t="shared" si="381"/>
        <v>2950000</v>
      </c>
      <c r="R166" s="142">
        <f t="shared" si="381"/>
        <v>576360.44999999995</v>
      </c>
      <c r="S166" s="142">
        <f t="shared" si="381"/>
        <v>396564.3</v>
      </c>
      <c r="T166" s="272">
        <f t="shared" si="381"/>
        <v>2373639.5499999998</v>
      </c>
      <c r="V166" s="286">
        <f t="shared" ref="V166:AA166" si="382">SUM(V167)</f>
        <v>573082.85</v>
      </c>
      <c r="W166" s="286">
        <f t="shared" si="382"/>
        <v>0</v>
      </c>
      <c r="X166" s="286">
        <f t="shared" si="382"/>
        <v>573082.85</v>
      </c>
      <c r="Y166" s="286">
        <f t="shared" si="382"/>
        <v>0</v>
      </c>
      <c r="Z166" s="286">
        <f t="shared" si="382"/>
        <v>0</v>
      </c>
      <c r="AA166" s="286">
        <f t="shared" si="382"/>
        <v>573082.85</v>
      </c>
      <c r="AC166" s="292">
        <f t="shared" si="273"/>
        <v>3523082.85</v>
      </c>
      <c r="AD166" s="292">
        <f t="shared" si="274"/>
        <v>0</v>
      </c>
      <c r="AE166" s="292">
        <f t="shared" si="275"/>
        <v>3523082.85</v>
      </c>
      <c r="AF166" s="292">
        <f t="shared" si="276"/>
        <v>576360.44999999995</v>
      </c>
      <c r="AG166" s="292">
        <f t="shared" si="277"/>
        <v>396564.3</v>
      </c>
      <c r="AH166" s="292">
        <f t="shared" si="278"/>
        <v>2946722.4</v>
      </c>
      <c r="AI166" s="66"/>
      <c r="AJ166" s="292">
        <f t="shared" si="319"/>
        <v>0</v>
      </c>
      <c r="AK166" s="292">
        <f t="shared" si="320"/>
        <v>0</v>
      </c>
      <c r="AL166" s="292">
        <f t="shared" si="321"/>
        <v>0</v>
      </c>
      <c r="AM166" s="292">
        <f t="shared" si="322"/>
        <v>0</v>
      </c>
      <c r="AN166" s="292">
        <f t="shared" si="323"/>
        <v>0</v>
      </c>
      <c r="AO166" s="292">
        <f t="shared" si="324"/>
        <v>0</v>
      </c>
    </row>
    <row r="167" spans="1:41" ht="30" x14ac:dyDescent="0.25">
      <c r="A167" s="75"/>
      <c r="B167" s="77"/>
      <c r="C167" s="76"/>
      <c r="D167" s="78">
        <v>31701</v>
      </c>
      <c r="E167" s="79" t="s">
        <v>373</v>
      </c>
      <c r="F167" s="184">
        <f t="shared" si="338"/>
        <v>3523082.85</v>
      </c>
      <c r="G167" s="184">
        <f t="shared" si="339"/>
        <v>0</v>
      </c>
      <c r="H167" s="184">
        <f t="shared" si="340"/>
        <v>3523082.85</v>
      </c>
      <c r="I167" s="184">
        <f t="shared" si="341"/>
        <v>576360.44999999995</v>
      </c>
      <c r="J167" s="184">
        <f t="shared" si="342"/>
        <v>396564.3</v>
      </c>
      <c r="K167" s="316">
        <f t="shared" si="334"/>
        <v>2946722.4000000004</v>
      </c>
      <c r="O167" s="184">
        <v>2950000</v>
      </c>
      <c r="P167" s="184"/>
      <c r="Q167" s="184">
        <f>O167+P167</f>
        <v>2950000</v>
      </c>
      <c r="R167" s="184">
        <v>576360.44999999995</v>
      </c>
      <c r="S167" s="184">
        <v>396564.3</v>
      </c>
      <c r="T167" s="270">
        <f t="shared" si="369"/>
        <v>2373639.5499999998</v>
      </c>
      <c r="V167" s="287">
        <v>573082.85</v>
      </c>
      <c r="W167" s="287"/>
      <c r="X167" s="261">
        <f t="shared" si="370"/>
        <v>573082.85</v>
      </c>
      <c r="Y167" s="287"/>
      <c r="Z167" s="287"/>
      <c r="AA167" s="261">
        <f t="shared" si="371"/>
        <v>573082.85</v>
      </c>
      <c r="AC167" s="292">
        <f t="shared" si="273"/>
        <v>3523082.85</v>
      </c>
      <c r="AD167" s="292">
        <f t="shared" si="274"/>
        <v>0</v>
      </c>
      <c r="AE167" s="292">
        <f t="shared" si="275"/>
        <v>3523082.85</v>
      </c>
      <c r="AF167" s="292">
        <f t="shared" si="276"/>
        <v>576360.44999999995</v>
      </c>
      <c r="AG167" s="292">
        <f t="shared" si="277"/>
        <v>396564.3</v>
      </c>
      <c r="AH167" s="292">
        <f t="shared" si="278"/>
        <v>2946722.4</v>
      </c>
      <c r="AI167" s="66"/>
      <c r="AJ167" s="292">
        <f t="shared" si="319"/>
        <v>0</v>
      </c>
      <c r="AK167" s="292">
        <f t="shared" si="320"/>
        <v>0</v>
      </c>
      <c r="AL167" s="292">
        <f t="shared" si="321"/>
        <v>0</v>
      </c>
      <c r="AM167" s="292">
        <f t="shared" si="322"/>
        <v>0</v>
      </c>
      <c r="AN167" s="292">
        <f t="shared" si="323"/>
        <v>0</v>
      </c>
      <c r="AO167" s="292">
        <f t="shared" si="324"/>
        <v>0</v>
      </c>
    </row>
    <row r="168" spans="1:41" x14ac:dyDescent="0.25">
      <c r="A168" s="75"/>
      <c r="B168" s="76"/>
      <c r="C168" s="105">
        <v>31800</v>
      </c>
      <c r="D168" s="177" t="s">
        <v>374</v>
      </c>
      <c r="E168" s="178"/>
      <c r="F168" s="142">
        <f>SUM(F169)</f>
        <v>766171.04</v>
      </c>
      <c r="G168" s="142">
        <f t="shared" ref="G168:J168" si="383">SUM(G169)</f>
        <v>0</v>
      </c>
      <c r="H168" s="142">
        <f t="shared" si="383"/>
        <v>766171.04</v>
      </c>
      <c r="I168" s="142">
        <f t="shared" si="383"/>
        <v>102319.99</v>
      </c>
      <c r="J168" s="142">
        <f t="shared" si="383"/>
        <v>102319.99</v>
      </c>
      <c r="K168" s="272">
        <f t="shared" si="334"/>
        <v>663851.05000000005</v>
      </c>
      <c r="O168" s="142">
        <f t="shared" ref="O168" si="384">SUM(O169)</f>
        <v>761171</v>
      </c>
      <c r="P168" s="142">
        <f t="shared" ref="P168:T168" si="385">SUM(P169)</f>
        <v>0</v>
      </c>
      <c r="Q168" s="142">
        <f t="shared" si="385"/>
        <v>761171</v>
      </c>
      <c r="R168" s="142">
        <f t="shared" si="385"/>
        <v>102319.99</v>
      </c>
      <c r="S168" s="142">
        <f t="shared" si="385"/>
        <v>102319.99</v>
      </c>
      <c r="T168" s="272">
        <f t="shared" si="385"/>
        <v>658851.01</v>
      </c>
      <c r="V168" s="286">
        <f t="shared" ref="V168:AA168" si="386">SUM(V169)</f>
        <v>5000.04</v>
      </c>
      <c r="W168" s="286">
        <f t="shared" si="386"/>
        <v>0</v>
      </c>
      <c r="X168" s="286">
        <f t="shared" si="386"/>
        <v>5000.04</v>
      </c>
      <c r="Y168" s="286">
        <f t="shared" si="386"/>
        <v>0</v>
      </c>
      <c r="Z168" s="286">
        <f t="shared" si="386"/>
        <v>0</v>
      </c>
      <c r="AA168" s="286">
        <f t="shared" si="386"/>
        <v>5000.04</v>
      </c>
      <c r="AC168" s="292">
        <f t="shared" si="273"/>
        <v>766171.04</v>
      </c>
      <c r="AD168" s="292">
        <f t="shared" si="274"/>
        <v>0</v>
      </c>
      <c r="AE168" s="292">
        <f t="shared" si="275"/>
        <v>766171.04</v>
      </c>
      <c r="AF168" s="292">
        <f t="shared" si="276"/>
        <v>102319.99</v>
      </c>
      <c r="AG168" s="292">
        <f t="shared" si="277"/>
        <v>102319.99</v>
      </c>
      <c r="AH168" s="292">
        <f t="shared" si="278"/>
        <v>663851.05000000005</v>
      </c>
      <c r="AI168" s="66"/>
      <c r="AJ168" s="292">
        <f t="shared" si="319"/>
        <v>0</v>
      </c>
      <c r="AK168" s="292">
        <f t="shared" si="320"/>
        <v>0</v>
      </c>
      <c r="AL168" s="292">
        <f t="shared" si="321"/>
        <v>0</v>
      </c>
      <c r="AM168" s="292">
        <f t="shared" si="322"/>
        <v>0</v>
      </c>
      <c r="AN168" s="292">
        <f t="shared" si="323"/>
        <v>0</v>
      </c>
      <c r="AO168" s="292">
        <f t="shared" si="324"/>
        <v>0</v>
      </c>
    </row>
    <row r="169" spans="1:41" x14ac:dyDescent="0.25">
      <c r="A169" s="75"/>
      <c r="B169" s="77"/>
      <c r="C169" s="76"/>
      <c r="D169" s="78">
        <v>31801</v>
      </c>
      <c r="E169" s="79" t="s">
        <v>515</v>
      </c>
      <c r="F169" s="184">
        <f t="shared" si="338"/>
        <v>766171.04</v>
      </c>
      <c r="G169" s="184">
        <f t="shared" si="339"/>
        <v>0</v>
      </c>
      <c r="H169" s="184">
        <f t="shared" si="340"/>
        <v>766171.04</v>
      </c>
      <c r="I169" s="184">
        <f t="shared" si="341"/>
        <v>102319.99</v>
      </c>
      <c r="J169" s="184">
        <f t="shared" si="342"/>
        <v>102319.99</v>
      </c>
      <c r="K169" s="316">
        <f t="shared" si="334"/>
        <v>663851.05000000005</v>
      </c>
      <c r="O169" s="184">
        <v>761171</v>
      </c>
      <c r="P169" s="184"/>
      <c r="Q169" s="184">
        <f>O169+P169</f>
        <v>761171</v>
      </c>
      <c r="R169" s="184">
        <v>102319.99</v>
      </c>
      <c r="S169" s="184">
        <v>102319.99</v>
      </c>
      <c r="T169" s="270">
        <f t="shared" si="369"/>
        <v>658851.01</v>
      </c>
      <c r="V169" s="287">
        <v>5000.04</v>
      </c>
      <c r="W169" s="287"/>
      <c r="X169" s="261">
        <f t="shared" si="370"/>
        <v>5000.04</v>
      </c>
      <c r="Y169" s="287"/>
      <c r="Z169" s="287"/>
      <c r="AA169" s="261">
        <f t="shared" si="371"/>
        <v>5000.04</v>
      </c>
      <c r="AC169" s="292">
        <f t="shared" si="273"/>
        <v>766171.04</v>
      </c>
      <c r="AD169" s="292">
        <f t="shared" si="274"/>
        <v>0</v>
      </c>
      <c r="AE169" s="292">
        <f t="shared" si="275"/>
        <v>766171.04</v>
      </c>
      <c r="AF169" s="292">
        <f t="shared" si="276"/>
        <v>102319.99</v>
      </c>
      <c r="AG169" s="292">
        <f t="shared" si="277"/>
        <v>102319.99</v>
      </c>
      <c r="AH169" s="292">
        <f t="shared" si="278"/>
        <v>663851.05000000005</v>
      </c>
      <c r="AI169" s="66"/>
      <c r="AJ169" s="292">
        <f t="shared" si="319"/>
        <v>0</v>
      </c>
      <c r="AK169" s="292">
        <f t="shared" si="320"/>
        <v>0</v>
      </c>
      <c r="AL169" s="292">
        <f t="shared" si="321"/>
        <v>0</v>
      </c>
      <c r="AM169" s="292">
        <f t="shared" si="322"/>
        <v>0</v>
      </c>
      <c r="AN169" s="292">
        <f t="shared" si="323"/>
        <v>0</v>
      </c>
      <c r="AO169" s="292">
        <f t="shared" si="324"/>
        <v>0</v>
      </c>
    </row>
    <row r="170" spans="1:41" x14ac:dyDescent="0.25">
      <c r="A170" s="75"/>
      <c r="B170" s="179">
        <v>32000</v>
      </c>
      <c r="C170" s="180" t="s">
        <v>375</v>
      </c>
      <c r="D170" s="181"/>
      <c r="E170" s="182"/>
      <c r="F170" s="141">
        <f>SUM(F171,F173,F175,F177,F179)</f>
        <v>30035569.759999998</v>
      </c>
      <c r="G170" s="141">
        <f t="shared" ref="G170:J170" si="387">SUM(G171,G173,G175,G177,G179)</f>
        <v>0</v>
      </c>
      <c r="H170" s="141">
        <f t="shared" si="387"/>
        <v>30035569.759999998</v>
      </c>
      <c r="I170" s="141">
        <f t="shared" si="387"/>
        <v>6874264.4199999999</v>
      </c>
      <c r="J170" s="141">
        <f t="shared" si="387"/>
        <v>4459477.42</v>
      </c>
      <c r="K170" s="271">
        <f t="shared" si="334"/>
        <v>23161305.339999996</v>
      </c>
      <c r="O170" s="141">
        <f>SUM(O171,O173,O175,O177,O179)</f>
        <v>25226828</v>
      </c>
      <c r="P170" s="141">
        <f t="shared" ref="P170:T170" si="388">SUM(P171,P173,P175,P177,P179)</f>
        <v>0</v>
      </c>
      <c r="Q170" s="141">
        <f t="shared" si="388"/>
        <v>25226828</v>
      </c>
      <c r="R170" s="141">
        <f t="shared" si="388"/>
        <v>6861964.4199999999</v>
      </c>
      <c r="S170" s="141">
        <f t="shared" si="388"/>
        <v>4447177.42</v>
      </c>
      <c r="T170" s="271">
        <f t="shared" si="388"/>
        <v>18364863.580000002</v>
      </c>
      <c r="V170" s="285">
        <f t="shared" ref="V170:AA170" si="389">SUM(V171,V173,V177,V179)</f>
        <v>4808741.7600000007</v>
      </c>
      <c r="W170" s="285">
        <f t="shared" si="389"/>
        <v>0</v>
      </c>
      <c r="X170" s="285">
        <f t="shared" si="389"/>
        <v>4808741.7600000007</v>
      </c>
      <c r="Y170" s="285">
        <f t="shared" si="389"/>
        <v>12300</v>
      </c>
      <c r="Z170" s="285">
        <f t="shared" si="389"/>
        <v>12300</v>
      </c>
      <c r="AA170" s="285">
        <f t="shared" si="389"/>
        <v>4796441.7600000007</v>
      </c>
      <c r="AC170" s="292">
        <f t="shared" si="273"/>
        <v>30035569.760000002</v>
      </c>
      <c r="AD170" s="292">
        <f t="shared" si="274"/>
        <v>0</v>
      </c>
      <c r="AE170" s="292">
        <f t="shared" si="275"/>
        <v>30035569.760000002</v>
      </c>
      <c r="AF170" s="292">
        <f t="shared" si="276"/>
        <v>6874264.4199999999</v>
      </c>
      <c r="AG170" s="292">
        <f t="shared" si="277"/>
        <v>4459477.42</v>
      </c>
      <c r="AH170" s="292">
        <f t="shared" si="278"/>
        <v>23161305.340000004</v>
      </c>
      <c r="AI170" s="66"/>
      <c r="AJ170" s="292">
        <f t="shared" si="319"/>
        <v>0</v>
      </c>
      <c r="AK170" s="292">
        <f t="shared" si="320"/>
        <v>0</v>
      </c>
      <c r="AL170" s="292">
        <f t="shared" si="321"/>
        <v>0</v>
      </c>
      <c r="AM170" s="292">
        <f t="shared" si="322"/>
        <v>0</v>
      </c>
      <c r="AN170" s="292">
        <f t="shared" si="323"/>
        <v>0</v>
      </c>
      <c r="AO170" s="292">
        <f t="shared" si="324"/>
        <v>0</v>
      </c>
    </row>
    <row r="171" spans="1:41" x14ac:dyDescent="0.25">
      <c r="A171" s="75"/>
      <c r="B171" s="76"/>
      <c r="C171" s="105">
        <v>32200</v>
      </c>
      <c r="D171" s="177" t="s">
        <v>376</v>
      </c>
      <c r="E171" s="178"/>
      <c r="F171" s="142">
        <f>SUM(F172)</f>
        <v>14111497</v>
      </c>
      <c r="G171" s="142">
        <f t="shared" ref="G171:J171" si="390">SUM(G172)</f>
        <v>0</v>
      </c>
      <c r="H171" s="142">
        <f t="shared" si="390"/>
        <v>14111497</v>
      </c>
      <c r="I171" s="142">
        <f t="shared" si="390"/>
        <v>2524982.86</v>
      </c>
      <c r="J171" s="142">
        <f t="shared" si="390"/>
        <v>2524982.86</v>
      </c>
      <c r="K171" s="272">
        <f t="shared" si="334"/>
        <v>11586514.140000001</v>
      </c>
      <c r="O171" s="142">
        <f t="shared" ref="O171" si="391">SUM(O172)</f>
        <v>14081497</v>
      </c>
      <c r="P171" s="142">
        <f t="shared" ref="P171:T171" si="392">SUM(P172)</f>
        <v>0</v>
      </c>
      <c r="Q171" s="142">
        <f t="shared" si="392"/>
        <v>14081497</v>
      </c>
      <c r="R171" s="142">
        <f t="shared" si="392"/>
        <v>2512682.86</v>
      </c>
      <c r="S171" s="142">
        <f t="shared" si="392"/>
        <v>2512682.86</v>
      </c>
      <c r="T171" s="272">
        <f t="shared" si="392"/>
        <v>11568814.140000001</v>
      </c>
      <c r="V171" s="286">
        <f t="shared" ref="V171:AA171" si="393">SUM(V172)</f>
        <v>30000</v>
      </c>
      <c r="W171" s="286">
        <f t="shared" si="393"/>
        <v>0</v>
      </c>
      <c r="X171" s="286">
        <f t="shared" si="393"/>
        <v>30000</v>
      </c>
      <c r="Y171" s="286">
        <f t="shared" si="393"/>
        <v>12300</v>
      </c>
      <c r="Z171" s="286">
        <f t="shared" si="393"/>
        <v>12300</v>
      </c>
      <c r="AA171" s="286">
        <f t="shared" si="393"/>
        <v>17700</v>
      </c>
      <c r="AC171" s="292">
        <f t="shared" si="273"/>
        <v>14111497</v>
      </c>
      <c r="AD171" s="292">
        <f t="shared" si="274"/>
        <v>0</v>
      </c>
      <c r="AE171" s="292">
        <f t="shared" si="275"/>
        <v>14111497</v>
      </c>
      <c r="AF171" s="292">
        <f t="shared" si="276"/>
        <v>2524982.86</v>
      </c>
      <c r="AG171" s="292">
        <f t="shared" si="277"/>
        <v>2524982.86</v>
      </c>
      <c r="AH171" s="292">
        <f t="shared" si="278"/>
        <v>11586514.140000001</v>
      </c>
      <c r="AI171" s="66"/>
      <c r="AJ171" s="292">
        <f t="shared" si="319"/>
        <v>0</v>
      </c>
      <c r="AK171" s="292">
        <f t="shared" si="320"/>
        <v>0</v>
      </c>
      <c r="AL171" s="292">
        <f t="shared" si="321"/>
        <v>0</v>
      </c>
      <c r="AM171" s="292">
        <f t="shared" si="322"/>
        <v>0</v>
      </c>
      <c r="AN171" s="292">
        <f t="shared" si="323"/>
        <v>0</v>
      </c>
      <c r="AO171" s="292">
        <f t="shared" si="324"/>
        <v>0</v>
      </c>
    </row>
    <row r="172" spans="1:41" x14ac:dyDescent="0.25">
      <c r="A172" s="75"/>
      <c r="B172" s="77"/>
      <c r="C172" s="76"/>
      <c r="D172" s="78">
        <v>32201</v>
      </c>
      <c r="E172" s="79" t="s">
        <v>377</v>
      </c>
      <c r="F172" s="184">
        <f t="shared" si="338"/>
        <v>14111497</v>
      </c>
      <c r="G172" s="184">
        <f t="shared" si="339"/>
        <v>0</v>
      </c>
      <c r="H172" s="184">
        <f t="shared" si="340"/>
        <v>14111497</v>
      </c>
      <c r="I172" s="184">
        <f t="shared" si="341"/>
        <v>2524982.86</v>
      </c>
      <c r="J172" s="184">
        <f t="shared" si="342"/>
        <v>2524982.86</v>
      </c>
      <c r="K172" s="316">
        <f t="shared" si="334"/>
        <v>11586514.140000001</v>
      </c>
      <c r="O172" s="184">
        <v>14081497</v>
      </c>
      <c r="P172" s="184"/>
      <c r="Q172" s="184">
        <f>O172+P172</f>
        <v>14081497</v>
      </c>
      <c r="R172" s="184">
        <v>2512682.86</v>
      </c>
      <c r="S172" s="184">
        <v>2512682.86</v>
      </c>
      <c r="T172" s="270">
        <f t="shared" si="369"/>
        <v>11568814.140000001</v>
      </c>
      <c r="V172" s="287">
        <v>30000</v>
      </c>
      <c r="W172" s="287"/>
      <c r="X172" s="261">
        <f t="shared" si="370"/>
        <v>30000</v>
      </c>
      <c r="Y172" s="287">
        <v>12300</v>
      </c>
      <c r="Z172" s="287">
        <v>12300</v>
      </c>
      <c r="AA172" s="261">
        <f t="shared" si="371"/>
        <v>17700</v>
      </c>
      <c r="AC172" s="292">
        <f t="shared" si="273"/>
        <v>14111497</v>
      </c>
      <c r="AD172" s="292">
        <f t="shared" si="274"/>
        <v>0</v>
      </c>
      <c r="AE172" s="292">
        <f t="shared" si="275"/>
        <v>14111497</v>
      </c>
      <c r="AF172" s="292">
        <f t="shared" si="276"/>
        <v>2524982.86</v>
      </c>
      <c r="AG172" s="292">
        <f t="shared" si="277"/>
        <v>2524982.86</v>
      </c>
      <c r="AH172" s="292">
        <f t="shared" si="278"/>
        <v>11586514.140000001</v>
      </c>
      <c r="AI172" s="66"/>
      <c r="AJ172" s="292">
        <f t="shared" si="319"/>
        <v>0</v>
      </c>
      <c r="AK172" s="292">
        <f t="shared" si="320"/>
        <v>0</v>
      </c>
      <c r="AL172" s="292">
        <f t="shared" si="321"/>
        <v>0</v>
      </c>
      <c r="AM172" s="292">
        <f t="shared" si="322"/>
        <v>0</v>
      </c>
      <c r="AN172" s="292">
        <f t="shared" si="323"/>
        <v>0</v>
      </c>
      <c r="AO172" s="292">
        <f t="shared" si="324"/>
        <v>0</v>
      </c>
    </row>
    <row r="173" spans="1:41" x14ac:dyDescent="0.25">
      <c r="A173" s="75"/>
      <c r="B173" s="76"/>
      <c r="C173" s="105">
        <v>32300</v>
      </c>
      <c r="D173" s="177" t="s">
        <v>378</v>
      </c>
      <c r="E173" s="178"/>
      <c r="F173" s="142">
        <f>SUM(F174)</f>
        <v>9479653.3599999994</v>
      </c>
      <c r="G173" s="142">
        <f t="shared" ref="G173:J173" si="394">SUM(G174)</f>
        <v>0</v>
      </c>
      <c r="H173" s="142">
        <f t="shared" si="394"/>
        <v>9479653.3599999994</v>
      </c>
      <c r="I173" s="142">
        <f t="shared" si="394"/>
        <v>1145770.43</v>
      </c>
      <c r="J173" s="142">
        <f t="shared" si="394"/>
        <v>1087341</v>
      </c>
      <c r="K173" s="272">
        <f t="shared" si="334"/>
        <v>8333882.9299999997</v>
      </c>
      <c r="O173" s="142">
        <f t="shared" ref="O173" si="395">SUM(O174)</f>
        <v>4839907</v>
      </c>
      <c r="P173" s="142">
        <f t="shared" ref="P173:T173" si="396">SUM(P174)</f>
        <v>0</v>
      </c>
      <c r="Q173" s="142">
        <f t="shared" si="396"/>
        <v>4839907</v>
      </c>
      <c r="R173" s="142">
        <f t="shared" si="396"/>
        <v>1145770.43</v>
      </c>
      <c r="S173" s="142">
        <f t="shared" si="396"/>
        <v>1087341</v>
      </c>
      <c r="T173" s="272">
        <f t="shared" si="396"/>
        <v>3694136.5700000003</v>
      </c>
      <c r="V173" s="286">
        <f t="shared" ref="V173:AA173" si="397">SUM(V174)</f>
        <v>4639746.3600000003</v>
      </c>
      <c r="W173" s="286">
        <f t="shared" si="397"/>
        <v>0</v>
      </c>
      <c r="X173" s="286">
        <f t="shared" si="397"/>
        <v>4639746.3600000003</v>
      </c>
      <c r="Y173" s="286">
        <f t="shared" si="397"/>
        <v>0</v>
      </c>
      <c r="Z173" s="286">
        <f t="shared" si="397"/>
        <v>0</v>
      </c>
      <c r="AA173" s="286">
        <f t="shared" si="397"/>
        <v>4639746.3600000003</v>
      </c>
      <c r="AC173" s="292">
        <f t="shared" si="273"/>
        <v>9479653.3599999994</v>
      </c>
      <c r="AD173" s="292">
        <f t="shared" si="274"/>
        <v>0</v>
      </c>
      <c r="AE173" s="292">
        <f t="shared" si="275"/>
        <v>9479653.3599999994</v>
      </c>
      <c r="AF173" s="292">
        <f t="shared" si="276"/>
        <v>1145770.43</v>
      </c>
      <c r="AG173" s="292">
        <f t="shared" si="277"/>
        <v>1087341</v>
      </c>
      <c r="AH173" s="292">
        <f t="shared" si="278"/>
        <v>8333882.9300000006</v>
      </c>
      <c r="AI173" s="66"/>
      <c r="AJ173" s="292">
        <f t="shared" si="319"/>
        <v>0</v>
      </c>
      <c r="AK173" s="292">
        <f t="shared" si="320"/>
        <v>0</v>
      </c>
      <c r="AL173" s="292">
        <f t="shared" si="321"/>
        <v>0</v>
      </c>
      <c r="AM173" s="292">
        <f t="shared" si="322"/>
        <v>0</v>
      </c>
      <c r="AN173" s="292">
        <f t="shared" si="323"/>
        <v>0</v>
      </c>
      <c r="AO173" s="292">
        <f t="shared" si="324"/>
        <v>0</v>
      </c>
    </row>
    <row r="174" spans="1:41" ht="45" x14ac:dyDescent="0.25">
      <c r="A174" s="75"/>
      <c r="B174" s="77"/>
      <c r="C174" s="76"/>
      <c r="D174" s="78">
        <v>32301</v>
      </c>
      <c r="E174" s="79" t="s">
        <v>379</v>
      </c>
      <c r="F174" s="184">
        <f t="shared" si="338"/>
        <v>9479653.3599999994</v>
      </c>
      <c r="G174" s="184">
        <f t="shared" si="339"/>
        <v>0</v>
      </c>
      <c r="H174" s="184">
        <f t="shared" si="340"/>
        <v>9479653.3599999994</v>
      </c>
      <c r="I174" s="184">
        <f t="shared" si="341"/>
        <v>1145770.43</v>
      </c>
      <c r="J174" s="184">
        <f t="shared" si="342"/>
        <v>1087341</v>
      </c>
      <c r="K174" s="316">
        <f t="shared" si="334"/>
        <v>8333882.9299999997</v>
      </c>
      <c r="O174" s="184">
        <v>4839907</v>
      </c>
      <c r="P174" s="184"/>
      <c r="Q174" s="184">
        <f>O174+P174</f>
        <v>4839907</v>
      </c>
      <c r="R174" s="184">
        <v>1145770.43</v>
      </c>
      <c r="S174" s="184">
        <v>1087341</v>
      </c>
      <c r="T174" s="270">
        <f t="shared" si="369"/>
        <v>3694136.5700000003</v>
      </c>
      <c r="V174" s="287">
        <v>4639746.3600000003</v>
      </c>
      <c r="W174" s="287"/>
      <c r="X174" s="261">
        <f t="shared" si="370"/>
        <v>4639746.3600000003</v>
      </c>
      <c r="Y174" s="287"/>
      <c r="Z174" s="287"/>
      <c r="AA174" s="261">
        <f t="shared" si="371"/>
        <v>4639746.3600000003</v>
      </c>
      <c r="AC174" s="292">
        <f t="shared" si="273"/>
        <v>9479653.3599999994</v>
      </c>
      <c r="AD174" s="292">
        <f t="shared" si="274"/>
        <v>0</v>
      </c>
      <c r="AE174" s="292">
        <f t="shared" si="275"/>
        <v>9479653.3599999994</v>
      </c>
      <c r="AF174" s="292">
        <f t="shared" si="276"/>
        <v>1145770.43</v>
      </c>
      <c r="AG174" s="292">
        <f t="shared" si="277"/>
        <v>1087341</v>
      </c>
      <c r="AH174" s="292">
        <f t="shared" si="278"/>
        <v>8333882.9300000006</v>
      </c>
      <c r="AI174" s="66"/>
      <c r="AJ174" s="292">
        <f t="shared" si="319"/>
        <v>0</v>
      </c>
      <c r="AK174" s="292">
        <f t="shared" si="320"/>
        <v>0</v>
      </c>
      <c r="AL174" s="292">
        <f t="shared" si="321"/>
        <v>0</v>
      </c>
      <c r="AM174" s="292">
        <f t="shared" si="322"/>
        <v>0</v>
      </c>
      <c r="AN174" s="292">
        <f t="shared" si="323"/>
        <v>0</v>
      </c>
      <c r="AO174" s="292">
        <f t="shared" si="324"/>
        <v>0</v>
      </c>
    </row>
    <row r="175" spans="1:41" x14ac:dyDescent="0.25">
      <c r="A175" s="75"/>
      <c r="B175" s="76"/>
      <c r="C175" s="105">
        <v>32600</v>
      </c>
      <c r="D175" s="177" t="s">
        <v>577</v>
      </c>
      <c r="E175" s="178"/>
      <c r="F175" s="142">
        <f>SUM(F176)</f>
        <v>0</v>
      </c>
      <c r="G175" s="142">
        <f t="shared" ref="G175:J175" si="398">SUM(G176)</f>
        <v>0</v>
      </c>
      <c r="H175" s="142">
        <f t="shared" si="398"/>
        <v>0</v>
      </c>
      <c r="I175" s="142">
        <f t="shared" si="398"/>
        <v>0</v>
      </c>
      <c r="J175" s="142">
        <f t="shared" si="398"/>
        <v>0</v>
      </c>
      <c r="K175" s="272">
        <f t="shared" si="334"/>
        <v>0</v>
      </c>
      <c r="O175" s="142">
        <f>SUM(O176)</f>
        <v>0</v>
      </c>
      <c r="P175" s="142">
        <f t="shared" ref="P175:T175" si="399">SUM(P176)</f>
        <v>0</v>
      </c>
      <c r="Q175" s="142">
        <f t="shared" si="399"/>
        <v>0</v>
      </c>
      <c r="R175" s="142">
        <f t="shared" si="399"/>
        <v>0</v>
      </c>
      <c r="S175" s="142">
        <f t="shared" si="399"/>
        <v>0</v>
      </c>
      <c r="T175" s="272">
        <f t="shared" si="399"/>
        <v>0</v>
      </c>
      <c r="V175" s="287"/>
      <c r="W175" s="287"/>
      <c r="X175" s="261"/>
      <c r="Y175" s="287"/>
      <c r="Z175" s="287"/>
      <c r="AA175" s="261"/>
      <c r="AC175" s="292">
        <f t="shared" si="273"/>
        <v>0</v>
      </c>
      <c r="AD175" s="292">
        <f t="shared" si="274"/>
        <v>0</v>
      </c>
      <c r="AE175" s="292">
        <f t="shared" si="275"/>
        <v>0</v>
      </c>
      <c r="AF175" s="292">
        <f t="shared" si="276"/>
        <v>0</v>
      </c>
      <c r="AG175" s="292">
        <f t="shared" si="277"/>
        <v>0</v>
      </c>
      <c r="AH175" s="292">
        <f t="shared" si="278"/>
        <v>0</v>
      </c>
      <c r="AI175" s="66"/>
      <c r="AJ175" s="292">
        <f t="shared" si="319"/>
        <v>0</v>
      </c>
      <c r="AK175" s="292">
        <f t="shared" si="320"/>
        <v>0</v>
      </c>
      <c r="AL175" s="292">
        <f t="shared" si="321"/>
        <v>0</v>
      </c>
      <c r="AM175" s="292">
        <f t="shared" si="322"/>
        <v>0</v>
      </c>
      <c r="AN175" s="292">
        <f t="shared" si="323"/>
        <v>0</v>
      </c>
      <c r="AO175" s="292">
        <f t="shared" si="324"/>
        <v>0</v>
      </c>
    </row>
    <row r="176" spans="1:41" ht="30" x14ac:dyDescent="0.25">
      <c r="A176" s="75"/>
      <c r="B176" s="77"/>
      <c r="C176" s="76"/>
      <c r="D176" s="85">
        <v>32601</v>
      </c>
      <c r="E176" s="84" t="s">
        <v>584</v>
      </c>
      <c r="F176" s="184">
        <f t="shared" si="338"/>
        <v>0</v>
      </c>
      <c r="G176" s="184">
        <f t="shared" si="339"/>
        <v>0</v>
      </c>
      <c r="H176" s="184">
        <f t="shared" si="340"/>
        <v>0</v>
      </c>
      <c r="I176" s="184">
        <f t="shared" si="341"/>
        <v>0</v>
      </c>
      <c r="J176" s="184">
        <f t="shared" si="342"/>
        <v>0</v>
      </c>
      <c r="K176" s="316">
        <f t="shared" si="334"/>
        <v>0</v>
      </c>
      <c r="O176" s="184"/>
      <c r="P176" s="184"/>
      <c r="Q176" s="184">
        <f>O176+P176</f>
        <v>0</v>
      </c>
      <c r="R176" s="184"/>
      <c r="S176" s="184"/>
      <c r="T176" s="270">
        <f t="shared" si="369"/>
        <v>0</v>
      </c>
      <c r="V176" s="287"/>
      <c r="W176" s="287"/>
      <c r="X176" s="261"/>
      <c r="Y176" s="287"/>
      <c r="Z176" s="287"/>
      <c r="AA176" s="261"/>
      <c r="AC176" s="292">
        <f t="shared" si="273"/>
        <v>0</v>
      </c>
      <c r="AD176" s="292">
        <f t="shared" si="274"/>
        <v>0</v>
      </c>
      <c r="AE176" s="292">
        <f t="shared" si="275"/>
        <v>0</v>
      </c>
      <c r="AF176" s="292">
        <f t="shared" si="276"/>
        <v>0</v>
      </c>
      <c r="AG176" s="292">
        <f t="shared" si="277"/>
        <v>0</v>
      </c>
      <c r="AH176" s="292">
        <f t="shared" si="278"/>
        <v>0</v>
      </c>
      <c r="AI176" s="66"/>
      <c r="AJ176" s="292">
        <f t="shared" si="319"/>
        <v>0</v>
      </c>
      <c r="AK176" s="292">
        <f t="shared" si="320"/>
        <v>0</v>
      </c>
      <c r="AL176" s="292">
        <f t="shared" si="321"/>
        <v>0</v>
      </c>
      <c r="AM176" s="292">
        <f t="shared" si="322"/>
        <v>0</v>
      </c>
      <c r="AN176" s="292">
        <f t="shared" si="323"/>
        <v>0</v>
      </c>
      <c r="AO176" s="292">
        <f t="shared" si="324"/>
        <v>0</v>
      </c>
    </row>
    <row r="177" spans="1:41" x14ac:dyDescent="0.25">
      <c r="A177" s="75"/>
      <c r="B177" s="76"/>
      <c r="C177" s="105">
        <v>32700</v>
      </c>
      <c r="D177" s="177" t="s">
        <v>380</v>
      </c>
      <c r="E177" s="178"/>
      <c r="F177" s="142">
        <f>SUM(F178)</f>
        <v>6285180.4000000004</v>
      </c>
      <c r="G177" s="142">
        <f t="shared" ref="G177:J177" si="400">SUM(G178)</f>
        <v>0</v>
      </c>
      <c r="H177" s="142">
        <f t="shared" si="400"/>
        <v>6285180.4000000004</v>
      </c>
      <c r="I177" s="142">
        <f t="shared" si="400"/>
        <v>3143031.13</v>
      </c>
      <c r="J177" s="142">
        <f t="shared" si="400"/>
        <v>786673.56</v>
      </c>
      <c r="K177" s="272">
        <f t="shared" si="334"/>
        <v>3142149.2700000005</v>
      </c>
      <c r="O177" s="142">
        <f t="shared" ref="O177" si="401">SUM(O178)</f>
        <v>6146185</v>
      </c>
      <c r="P177" s="142">
        <f t="shared" ref="P177:T177" si="402">SUM(P178)</f>
        <v>0</v>
      </c>
      <c r="Q177" s="142">
        <f t="shared" si="402"/>
        <v>6146185</v>
      </c>
      <c r="R177" s="142">
        <f t="shared" si="402"/>
        <v>3143031.13</v>
      </c>
      <c r="S177" s="142">
        <f t="shared" si="402"/>
        <v>786673.56</v>
      </c>
      <c r="T177" s="272">
        <f t="shared" si="402"/>
        <v>3003153.87</v>
      </c>
      <c r="V177" s="286">
        <f t="shared" ref="V177:AA177" si="403">SUM(V178)</f>
        <v>138995.4</v>
      </c>
      <c r="W177" s="286">
        <f t="shared" si="403"/>
        <v>0</v>
      </c>
      <c r="X177" s="286">
        <f t="shared" si="403"/>
        <v>138995.4</v>
      </c>
      <c r="Y177" s="286">
        <f t="shared" si="403"/>
        <v>0</v>
      </c>
      <c r="Z177" s="286">
        <f t="shared" si="403"/>
        <v>0</v>
      </c>
      <c r="AA177" s="286">
        <f t="shared" si="403"/>
        <v>138995.4</v>
      </c>
      <c r="AC177" s="292">
        <f t="shared" si="273"/>
        <v>6285180.4000000004</v>
      </c>
      <c r="AD177" s="292">
        <f t="shared" si="274"/>
        <v>0</v>
      </c>
      <c r="AE177" s="292">
        <f t="shared" si="275"/>
        <v>6285180.4000000004</v>
      </c>
      <c r="AF177" s="292">
        <f t="shared" si="276"/>
        <v>3143031.13</v>
      </c>
      <c r="AG177" s="292">
        <f t="shared" si="277"/>
        <v>786673.56</v>
      </c>
      <c r="AH177" s="292">
        <f t="shared" si="278"/>
        <v>3142149.27</v>
      </c>
      <c r="AI177" s="66"/>
      <c r="AJ177" s="292">
        <f t="shared" si="319"/>
        <v>0</v>
      </c>
      <c r="AK177" s="292">
        <f t="shared" si="320"/>
        <v>0</v>
      </c>
      <c r="AL177" s="292">
        <f t="shared" si="321"/>
        <v>0</v>
      </c>
      <c r="AM177" s="292">
        <f t="shared" si="322"/>
        <v>0</v>
      </c>
      <c r="AN177" s="292">
        <f t="shared" si="323"/>
        <v>0</v>
      </c>
      <c r="AO177" s="292">
        <f t="shared" si="324"/>
        <v>0</v>
      </c>
    </row>
    <row r="178" spans="1:41" x14ac:dyDescent="0.25">
      <c r="A178" s="75"/>
      <c r="B178" s="77"/>
      <c r="C178" s="76"/>
      <c r="D178" s="78">
        <v>32701</v>
      </c>
      <c r="E178" s="79" t="s">
        <v>380</v>
      </c>
      <c r="F178" s="184">
        <f t="shared" si="338"/>
        <v>6285180.4000000004</v>
      </c>
      <c r="G178" s="184">
        <f t="shared" si="339"/>
        <v>0</v>
      </c>
      <c r="H178" s="184">
        <f t="shared" si="340"/>
        <v>6285180.4000000004</v>
      </c>
      <c r="I178" s="184">
        <f t="shared" si="341"/>
        <v>3143031.13</v>
      </c>
      <c r="J178" s="184">
        <f t="shared" si="342"/>
        <v>786673.56</v>
      </c>
      <c r="K178" s="316">
        <f t="shared" si="334"/>
        <v>3142149.2700000005</v>
      </c>
      <c r="O178" s="184">
        <v>6146185</v>
      </c>
      <c r="P178" s="184"/>
      <c r="Q178" s="184">
        <f>O178+P178</f>
        <v>6146185</v>
      </c>
      <c r="R178" s="184">
        <v>3143031.13</v>
      </c>
      <c r="S178" s="184">
        <v>786673.56</v>
      </c>
      <c r="T178" s="270">
        <f t="shared" si="369"/>
        <v>3003153.87</v>
      </c>
      <c r="V178" s="287">
        <v>138995.4</v>
      </c>
      <c r="W178" s="287"/>
      <c r="X178" s="261">
        <f t="shared" si="370"/>
        <v>138995.4</v>
      </c>
      <c r="Y178" s="287"/>
      <c r="Z178" s="287"/>
      <c r="AA178" s="261">
        <f t="shared" si="371"/>
        <v>138995.4</v>
      </c>
      <c r="AC178" s="292">
        <f t="shared" si="273"/>
        <v>6285180.4000000004</v>
      </c>
      <c r="AD178" s="292">
        <f t="shared" si="274"/>
        <v>0</v>
      </c>
      <c r="AE178" s="292">
        <f t="shared" si="275"/>
        <v>6285180.4000000004</v>
      </c>
      <c r="AF178" s="292">
        <f t="shared" si="276"/>
        <v>3143031.13</v>
      </c>
      <c r="AG178" s="292">
        <f t="shared" si="277"/>
        <v>786673.56</v>
      </c>
      <c r="AH178" s="292">
        <f t="shared" si="278"/>
        <v>3142149.27</v>
      </c>
      <c r="AI178" s="66"/>
      <c r="AJ178" s="292">
        <f t="shared" si="319"/>
        <v>0</v>
      </c>
      <c r="AK178" s="292">
        <f t="shared" si="320"/>
        <v>0</v>
      </c>
      <c r="AL178" s="292">
        <f t="shared" si="321"/>
        <v>0</v>
      </c>
      <c r="AM178" s="292">
        <f t="shared" si="322"/>
        <v>0</v>
      </c>
      <c r="AN178" s="292">
        <f t="shared" si="323"/>
        <v>0</v>
      </c>
      <c r="AO178" s="292">
        <f t="shared" si="324"/>
        <v>0</v>
      </c>
    </row>
    <row r="179" spans="1:41" x14ac:dyDescent="0.25">
      <c r="A179" s="75"/>
      <c r="B179" s="76"/>
      <c r="C179" s="105">
        <v>32900</v>
      </c>
      <c r="D179" s="177" t="s">
        <v>381</v>
      </c>
      <c r="E179" s="178"/>
      <c r="F179" s="142">
        <f>SUM(F180)</f>
        <v>159239</v>
      </c>
      <c r="G179" s="142">
        <f t="shared" ref="G179:J179" si="404">SUM(G180)</f>
        <v>0</v>
      </c>
      <c r="H179" s="142">
        <f t="shared" si="404"/>
        <v>159239</v>
      </c>
      <c r="I179" s="142">
        <f t="shared" si="404"/>
        <v>60480</v>
      </c>
      <c r="J179" s="142">
        <f t="shared" si="404"/>
        <v>60480</v>
      </c>
      <c r="K179" s="272">
        <f t="shared" si="334"/>
        <v>98759</v>
      </c>
      <c r="O179" s="142">
        <f t="shared" ref="O179" si="405">SUM(O180)</f>
        <v>159239</v>
      </c>
      <c r="P179" s="142">
        <f t="shared" ref="P179:T179" si="406">SUM(P180)</f>
        <v>0</v>
      </c>
      <c r="Q179" s="142">
        <f t="shared" si="406"/>
        <v>159239</v>
      </c>
      <c r="R179" s="142">
        <f t="shared" si="406"/>
        <v>60480</v>
      </c>
      <c r="S179" s="142">
        <f t="shared" si="406"/>
        <v>60480</v>
      </c>
      <c r="T179" s="272">
        <f t="shared" si="406"/>
        <v>98759</v>
      </c>
      <c r="V179" s="286">
        <f t="shared" ref="V179:AA179" si="407">SUM(V180)</f>
        <v>0</v>
      </c>
      <c r="W179" s="286">
        <f t="shared" si="407"/>
        <v>0</v>
      </c>
      <c r="X179" s="286">
        <f t="shared" si="407"/>
        <v>0</v>
      </c>
      <c r="Y179" s="286">
        <f t="shared" si="407"/>
        <v>0</v>
      </c>
      <c r="Z179" s="286">
        <f t="shared" si="407"/>
        <v>0</v>
      </c>
      <c r="AA179" s="286">
        <f t="shared" si="407"/>
        <v>0</v>
      </c>
      <c r="AC179" s="292">
        <f t="shared" si="273"/>
        <v>159239</v>
      </c>
      <c r="AD179" s="292">
        <f t="shared" si="274"/>
        <v>0</v>
      </c>
      <c r="AE179" s="292">
        <f t="shared" si="275"/>
        <v>159239</v>
      </c>
      <c r="AF179" s="292">
        <f t="shared" si="276"/>
        <v>60480</v>
      </c>
      <c r="AG179" s="292">
        <f t="shared" si="277"/>
        <v>60480</v>
      </c>
      <c r="AH179" s="292">
        <f t="shared" si="278"/>
        <v>98759</v>
      </c>
      <c r="AI179" s="66"/>
      <c r="AJ179" s="292">
        <f t="shared" si="319"/>
        <v>0</v>
      </c>
      <c r="AK179" s="292">
        <f t="shared" si="320"/>
        <v>0</v>
      </c>
      <c r="AL179" s="292">
        <f t="shared" si="321"/>
        <v>0</v>
      </c>
      <c r="AM179" s="292">
        <f t="shared" si="322"/>
        <v>0</v>
      </c>
      <c r="AN179" s="292">
        <f t="shared" si="323"/>
        <v>0</v>
      </c>
      <c r="AO179" s="292">
        <f t="shared" si="324"/>
        <v>0</v>
      </c>
    </row>
    <row r="180" spans="1:41" x14ac:dyDescent="0.25">
      <c r="A180" s="75"/>
      <c r="B180" s="77"/>
      <c r="C180" s="76"/>
      <c r="D180" s="78">
        <v>32901</v>
      </c>
      <c r="E180" s="79" t="s">
        <v>381</v>
      </c>
      <c r="F180" s="184">
        <f t="shared" si="338"/>
        <v>159239</v>
      </c>
      <c r="G180" s="184">
        <f t="shared" si="339"/>
        <v>0</v>
      </c>
      <c r="H180" s="184">
        <f t="shared" si="340"/>
        <v>159239</v>
      </c>
      <c r="I180" s="184">
        <f t="shared" si="341"/>
        <v>60480</v>
      </c>
      <c r="J180" s="184">
        <f t="shared" si="342"/>
        <v>60480</v>
      </c>
      <c r="K180" s="316">
        <f t="shared" si="334"/>
        <v>98759</v>
      </c>
      <c r="O180" s="184">
        <v>159239</v>
      </c>
      <c r="P180" s="184"/>
      <c r="Q180" s="184">
        <f>O180+P180</f>
        <v>159239</v>
      </c>
      <c r="R180" s="184">
        <v>60480</v>
      </c>
      <c r="S180" s="184">
        <v>60480</v>
      </c>
      <c r="T180" s="270">
        <f t="shared" si="369"/>
        <v>98759</v>
      </c>
      <c r="V180" s="287"/>
      <c r="W180" s="287"/>
      <c r="X180" s="261">
        <f t="shared" si="370"/>
        <v>0</v>
      </c>
      <c r="Y180" s="287"/>
      <c r="Z180" s="287"/>
      <c r="AA180" s="261">
        <f t="shared" si="371"/>
        <v>0</v>
      </c>
      <c r="AC180" s="292">
        <f t="shared" si="273"/>
        <v>159239</v>
      </c>
      <c r="AD180" s="292">
        <f t="shared" si="274"/>
        <v>0</v>
      </c>
      <c r="AE180" s="292">
        <f t="shared" si="275"/>
        <v>159239</v>
      </c>
      <c r="AF180" s="292">
        <f t="shared" si="276"/>
        <v>60480</v>
      </c>
      <c r="AG180" s="292">
        <f t="shared" si="277"/>
        <v>60480</v>
      </c>
      <c r="AH180" s="292">
        <f t="shared" si="278"/>
        <v>98759</v>
      </c>
      <c r="AI180" s="66"/>
      <c r="AJ180" s="292">
        <f t="shared" si="319"/>
        <v>0</v>
      </c>
      <c r="AK180" s="292">
        <f t="shared" si="320"/>
        <v>0</v>
      </c>
      <c r="AL180" s="292">
        <f t="shared" si="321"/>
        <v>0</v>
      </c>
      <c r="AM180" s="292">
        <f t="shared" si="322"/>
        <v>0</v>
      </c>
      <c r="AN180" s="292">
        <f t="shared" si="323"/>
        <v>0</v>
      </c>
      <c r="AO180" s="292">
        <f t="shared" si="324"/>
        <v>0</v>
      </c>
    </row>
    <row r="181" spans="1:41" x14ac:dyDescent="0.25">
      <c r="A181" s="75"/>
      <c r="B181" s="179">
        <v>33000</v>
      </c>
      <c r="C181" s="180" t="s">
        <v>382</v>
      </c>
      <c r="D181" s="181"/>
      <c r="E181" s="182"/>
      <c r="F181" s="141">
        <f>SUM(F182,F184,F186,F189,F191,F195)</f>
        <v>61956155.159999996</v>
      </c>
      <c r="G181" s="141">
        <f t="shared" ref="G181:J181" si="408">SUM(G182,G184,G186,G189,G191,G195)</f>
        <v>0</v>
      </c>
      <c r="H181" s="141">
        <f t="shared" si="408"/>
        <v>61956155.159999996</v>
      </c>
      <c r="I181" s="141">
        <f t="shared" si="408"/>
        <v>10583646.220000001</v>
      </c>
      <c r="J181" s="141">
        <f t="shared" si="408"/>
        <v>7943646.2200000007</v>
      </c>
      <c r="K181" s="271">
        <f t="shared" si="334"/>
        <v>51372508.939999998</v>
      </c>
      <c r="O181" s="141">
        <f>SUM(O182,O184,O186,O189,O191,O195)</f>
        <v>52101357</v>
      </c>
      <c r="P181" s="141">
        <f t="shared" ref="P181:T181" si="409">SUM(P182,P184,P186,P189,P191,P195)</f>
        <v>0</v>
      </c>
      <c r="Q181" s="141">
        <f t="shared" si="409"/>
        <v>52101357</v>
      </c>
      <c r="R181" s="141">
        <f t="shared" si="409"/>
        <v>9468870.2200000007</v>
      </c>
      <c r="S181" s="141">
        <f t="shared" si="409"/>
        <v>6828870.2200000007</v>
      </c>
      <c r="T181" s="271">
        <f t="shared" si="409"/>
        <v>42632486.780000001</v>
      </c>
      <c r="V181" s="285">
        <f t="shared" ref="V181:AA181" si="410">SUM(V182,V184,V189,V191,V195)</f>
        <v>9854798.1600000001</v>
      </c>
      <c r="W181" s="285">
        <f t="shared" si="410"/>
        <v>0</v>
      </c>
      <c r="X181" s="285">
        <f t="shared" si="410"/>
        <v>9854798.1600000001</v>
      </c>
      <c r="Y181" s="285">
        <f t="shared" si="410"/>
        <v>1114776</v>
      </c>
      <c r="Z181" s="285">
        <f t="shared" si="410"/>
        <v>1114776</v>
      </c>
      <c r="AA181" s="285">
        <f t="shared" si="410"/>
        <v>8740022.1600000001</v>
      </c>
      <c r="AC181" s="292">
        <f t="shared" si="273"/>
        <v>61956155.159999996</v>
      </c>
      <c r="AD181" s="292">
        <f t="shared" si="274"/>
        <v>0</v>
      </c>
      <c r="AE181" s="292">
        <f t="shared" si="275"/>
        <v>61956155.159999996</v>
      </c>
      <c r="AF181" s="292">
        <f t="shared" si="276"/>
        <v>10583646.220000001</v>
      </c>
      <c r="AG181" s="292">
        <f t="shared" si="277"/>
        <v>7943646.2200000007</v>
      </c>
      <c r="AH181" s="292">
        <f t="shared" si="278"/>
        <v>51372508.939999998</v>
      </c>
      <c r="AI181" s="66"/>
      <c r="AJ181" s="292">
        <f t="shared" si="319"/>
        <v>0</v>
      </c>
      <c r="AK181" s="292">
        <f t="shared" si="320"/>
        <v>0</v>
      </c>
      <c r="AL181" s="292">
        <f t="shared" si="321"/>
        <v>0</v>
      </c>
      <c r="AM181" s="292">
        <f t="shared" si="322"/>
        <v>0</v>
      </c>
      <c r="AN181" s="292">
        <f t="shared" si="323"/>
        <v>0</v>
      </c>
      <c r="AO181" s="292">
        <f t="shared" si="324"/>
        <v>0</v>
      </c>
    </row>
    <row r="182" spans="1:41" x14ac:dyDescent="0.25">
      <c r="A182" s="75"/>
      <c r="B182" s="76"/>
      <c r="C182" s="105">
        <v>33100</v>
      </c>
      <c r="D182" s="177" t="s">
        <v>383</v>
      </c>
      <c r="E182" s="178"/>
      <c r="F182" s="142">
        <f>SUM(F183)</f>
        <v>35450000</v>
      </c>
      <c r="G182" s="142">
        <f t="shared" ref="G182:J182" si="411">SUM(G183)</f>
        <v>0</v>
      </c>
      <c r="H182" s="142">
        <f t="shared" si="411"/>
        <v>35450000</v>
      </c>
      <c r="I182" s="142">
        <f t="shared" si="411"/>
        <v>7962154.4000000004</v>
      </c>
      <c r="J182" s="142">
        <f t="shared" si="411"/>
        <v>5322154.4000000004</v>
      </c>
      <c r="K182" s="272">
        <f t="shared" si="334"/>
        <v>27487845.600000001</v>
      </c>
      <c r="O182" s="142">
        <f t="shared" ref="O182" si="412">SUM(O183)</f>
        <v>35450000</v>
      </c>
      <c r="P182" s="142">
        <f t="shared" ref="P182:T182" si="413">SUM(P183)</f>
        <v>0</v>
      </c>
      <c r="Q182" s="142">
        <f t="shared" si="413"/>
        <v>35450000</v>
      </c>
      <c r="R182" s="142">
        <f t="shared" si="413"/>
        <v>7962154.4000000004</v>
      </c>
      <c r="S182" s="142">
        <f t="shared" si="413"/>
        <v>5322154.4000000004</v>
      </c>
      <c r="T182" s="272">
        <f t="shared" si="413"/>
        <v>27487845.600000001</v>
      </c>
      <c r="V182" s="286">
        <f t="shared" ref="V182:AA182" si="414">SUM(V183)</f>
        <v>0</v>
      </c>
      <c r="W182" s="286">
        <f t="shared" si="414"/>
        <v>0</v>
      </c>
      <c r="X182" s="286">
        <f t="shared" si="414"/>
        <v>0</v>
      </c>
      <c r="Y182" s="286">
        <f t="shared" si="414"/>
        <v>0</v>
      </c>
      <c r="Z182" s="286">
        <f t="shared" si="414"/>
        <v>0</v>
      </c>
      <c r="AA182" s="286">
        <f t="shared" si="414"/>
        <v>0</v>
      </c>
      <c r="AC182" s="292">
        <f t="shared" si="273"/>
        <v>35450000</v>
      </c>
      <c r="AD182" s="292">
        <f t="shared" si="274"/>
        <v>0</v>
      </c>
      <c r="AE182" s="292">
        <f t="shared" si="275"/>
        <v>35450000</v>
      </c>
      <c r="AF182" s="292">
        <f t="shared" si="276"/>
        <v>7962154.4000000004</v>
      </c>
      <c r="AG182" s="292">
        <f t="shared" si="277"/>
        <v>5322154.4000000004</v>
      </c>
      <c r="AH182" s="292">
        <f t="shared" si="278"/>
        <v>27487845.600000001</v>
      </c>
      <c r="AI182" s="66"/>
      <c r="AJ182" s="292">
        <f t="shared" si="319"/>
        <v>0</v>
      </c>
      <c r="AK182" s="292">
        <f t="shared" si="320"/>
        <v>0</v>
      </c>
      <c r="AL182" s="292">
        <f t="shared" si="321"/>
        <v>0</v>
      </c>
      <c r="AM182" s="292">
        <f t="shared" si="322"/>
        <v>0</v>
      </c>
      <c r="AN182" s="292">
        <f t="shared" si="323"/>
        <v>0</v>
      </c>
      <c r="AO182" s="292">
        <f t="shared" si="324"/>
        <v>0</v>
      </c>
    </row>
    <row r="183" spans="1:41" ht="30" x14ac:dyDescent="0.25">
      <c r="A183" s="75"/>
      <c r="B183" s="77"/>
      <c r="C183" s="76"/>
      <c r="D183" s="78">
        <v>33101</v>
      </c>
      <c r="E183" s="79" t="s">
        <v>384</v>
      </c>
      <c r="F183" s="184">
        <f>O183+V183</f>
        <v>35450000</v>
      </c>
      <c r="G183" s="184">
        <f t="shared" si="339"/>
        <v>0</v>
      </c>
      <c r="H183" s="184">
        <f t="shared" si="340"/>
        <v>35450000</v>
      </c>
      <c r="I183" s="184">
        <f t="shared" si="341"/>
        <v>7962154.4000000004</v>
      </c>
      <c r="J183" s="184">
        <f t="shared" si="342"/>
        <v>5322154.4000000004</v>
      </c>
      <c r="K183" s="316">
        <f t="shared" si="334"/>
        <v>27487845.600000001</v>
      </c>
      <c r="O183" s="184">
        <f>34800000+650000</f>
        <v>35450000</v>
      </c>
      <c r="P183" s="184"/>
      <c r="Q183" s="184">
        <f>O183+P183</f>
        <v>35450000</v>
      </c>
      <c r="R183" s="184">
        <v>7962154.4000000004</v>
      </c>
      <c r="S183" s="184">
        <v>5322154.4000000004</v>
      </c>
      <c r="T183" s="270">
        <f t="shared" si="369"/>
        <v>27487845.600000001</v>
      </c>
      <c r="V183" s="287"/>
      <c r="W183" s="287"/>
      <c r="X183" s="261">
        <f t="shared" si="370"/>
        <v>0</v>
      </c>
      <c r="Y183" s="287"/>
      <c r="Z183" s="287"/>
      <c r="AA183" s="261">
        <f t="shared" si="371"/>
        <v>0</v>
      </c>
      <c r="AC183" s="292">
        <f t="shared" si="273"/>
        <v>35450000</v>
      </c>
      <c r="AD183" s="292">
        <f t="shared" si="274"/>
        <v>0</v>
      </c>
      <c r="AE183" s="292">
        <f t="shared" si="275"/>
        <v>35450000</v>
      </c>
      <c r="AF183" s="292">
        <f t="shared" si="276"/>
        <v>7962154.4000000004</v>
      </c>
      <c r="AG183" s="292">
        <f t="shared" si="277"/>
        <v>5322154.4000000004</v>
      </c>
      <c r="AH183" s="292">
        <f t="shared" si="278"/>
        <v>27487845.600000001</v>
      </c>
      <c r="AI183" s="66"/>
      <c r="AJ183" s="292">
        <f t="shared" si="319"/>
        <v>0</v>
      </c>
      <c r="AK183" s="292">
        <f t="shared" si="320"/>
        <v>0</v>
      </c>
      <c r="AL183" s="292">
        <f t="shared" si="321"/>
        <v>0</v>
      </c>
      <c r="AM183" s="292">
        <f t="shared" si="322"/>
        <v>0</v>
      </c>
      <c r="AN183" s="292">
        <f t="shared" si="323"/>
        <v>0</v>
      </c>
      <c r="AO183" s="292">
        <f t="shared" si="324"/>
        <v>0</v>
      </c>
    </row>
    <row r="184" spans="1:41" x14ac:dyDescent="0.25">
      <c r="A184" s="75"/>
      <c r="B184" s="76"/>
      <c r="C184" s="105">
        <v>33200</v>
      </c>
      <c r="D184" s="177" t="s">
        <v>547</v>
      </c>
      <c r="E184" s="178"/>
      <c r="F184" s="142">
        <f>SUM(F185)</f>
        <v>0</v>
      </c>
      <c r="G184" s="142">
        <f t="shared" ref="G184:J184" si="415">SUM(G185)</f>
        <v>0</v>
      </c>
      <c r="H184" s="142">
        <f t="shared" si="415"/>
        <v>0</v>
      </c>
      <c r="I184" s="142">
        <f t="shared" si="415"/>
        <v>0</v>
      </c>
      <c r="J184" s="142">
        <f t="shared" si="415"/>
        <v>0</v>
      </c>
      <c r="K184" s="272">
        <f t="shared" si="334"/>
        <v>0</v>
      </c>
      <c r="O184" s="142">
        <f>SUM(O185)</f>
        <v>0</v>
      </c>
      <c r="P184" s="142">
        <f t="shared" ref="P184:T184" si="416">SUM(P185)</f>
        <v>0</v>
      </c>
      <c r="Q184" s="142">
        <f t="shared" si="416"/>
        <v>0</v>
      </c>
      <c r="R184" s="142">
        <f t="shared" si="416"/>
        <v>0</v>
      </c>
      <c r="S184" s="142">
        <f t="shared" si="416"/>
        <v>0</v>
      </c>
      <c r="T184" s="272">
        <f t="shared" si="416"/>
        <v>0</v>
      </c>
      <c r="V184" s="286">
        <f t="shared" ref="V184:AA184" si="417">SUM(V185)</f>
        <v>0</v>
      </c>
      <c r="W184" s="286">
        <f t="shared" si="417"/>
        <v>0</v>
      </c>
      <c r="X184" s="286">
        <f t="shared" si="417"/>
        <v>0</v>
      </c>
      <c r="Y184" s="286">
        <f t="shared" si="417"/>
        <v>0</v>
      </c>
      <c r="Z184" s="286">
        <f t="shared" si="417"/>
        <v>0</v>
      </c>
      <c r="AA184" s="286">
        <f t="shared" si="417"/>
        <v>0</v>
      </c>
      <c r="AC184" s="292">
        <f t="shared" ref="AC184:AC247" si="418">O184+V184</f>
        <v>0</v>
      </c>
      <c r="AD184" s="292">
        <f t="shared" ref="AD184:AD247" si="419">P184+W184</f>
        <v>0</v>
      </c>
      <c r="AE184" s="292">
        <f t="shared" ref="AE184:AE247" si="420">Q184+X184</f>
        <v>0</v>
      </c>
      <c r="AF184" s="292">
        <f t="shared" ref="AF184:AF247" si="421">R184+Y184</f>
        <v>0</v>
      </c>
      <c r="AG184" s="292">
        <f t="shared" ref="AG184:AG247" si="422">S184+Z184</f>
        <v>0</v>
      </c>
      <c r="AH184" s="292">
        <f t="shared" ref="AH184:AH247" si="423">T184+AA184</f>
        <v>0</v>
      </c>
      <c r="AI184" s="66"/>
      <c r="AJ184" s="292">
        <f t="shared" si="319"/>
        <v>0</v>
      </c>
      <c r="AK184" s="292">
        <f t="shared" si="320"/>
        <v>0</v>
      </c>
      <c r="AL184" s="292">
        <f t="shared" si="321"/>
        <v>0</v>
      </c>
      <c r="AM184" s="292">
        <f t="shared" si="322"/>
        <v>0</v>
      </c>
      <c r="AN184" s="292">
        <f t="shared" si="323"/>
        <v>0</v>
      </c>
      <c r="AO184" s="292">
        <f t="shared" si="324"/>
        <v>0</v>
      </c>
    </row>
    <row r="185" spans="1:41" ht="30" x14ac:dyDescent="0.25">
      <c r="A185" s="75"/>
      <c r="B185" s="77"/>
      <c r="C185" s="76"/>
      <c r="D185" s="78">
        <v>33201</v>
      </c>
      <c r="E185" s="79" t="s">
        <v>548</v>
      </c>
      <c r="F185" s="184">
        <f t="shared" si="338"/>
        <v>0</v>
      </c>
      <c r="G185" s="184">
        <f t="shared" si="339"/>
        <v>0</v>
      </c>
      <c r="H185" s="184">
        <f t="shared" si="340"/>
        <v>0</v>
      </c>
      <c r="I185" s="184">
        <f t="shared" si="341"/>
        <v>0</v>
      </c>
      <c r="J185" s="184">
        <f t="shared" si="342"/>
        <v>0</v>
      </c>
      <c r="K185" s="316">
        <f t="shared" si="334"/>
        <v>0</v>
      </c>
      <c r="O185" s="184"/>
      <c r="P185" s="184"/>
      <c r="Q185" s="184">
        <f>O185+P185</f>
        <v>0</v>
      </c>
      <c r="R185" s="184"/>
      <c r="S185" s="184"/>
      <c r="T185" s="270">
        <f t="shared" si="369"/>
        <v>0</v>
      </c>
      <c r="V185" s="287"/>
      <c r="W185" s="287"/>
      <c r="X185" s="261">
        <f t="shared" si="370"/>
        <v>0</v>
      </c>
      <c r="Y185" s="287"/>
      <c r="Z185" s="287"/>
      <c r="AA185" s="261">
        <f t="shared" si="371"/>
        <v>0</v>
      </c>
      <c r="AC185" s="292">
        <f t="shared" si="418"/>
        <v>0</v>
      </c>
      <c r="AD185" s="292">
        <f t="shared" si="419"/>
        <v>0</v>
      </c>
      <c r="AE185" s="292">
        <f t="shared" si="420"/>
        <v>0</v>
      </c>
      <c r="AF185" s="292">
        <f t="shared" si="421"/>
        <v>0</v>
      </c>
      <c r="AG185" s="292">
        <f t="shared" si="422"/>
        <v>0</v>
      </c>
      <c r="AH185" s="292">
        <f t="shared" si="423"/>
        <v>0</v>
      </c>
      <c r="AI185" s="66"/>
      <c r="AJ185" s="292">
        <f t="shared" si="319"/>
        <v>0</v>
      </c>
      <c r="AK185" s="292">
        <f t="shared" si="320"/>
        <v>0</v>
      </c>
      <c r="AL185" s="292">
        <f t="shared" si="321"/>
        <v>0</v>
      </c>
      <c r="AM185" s="292">
        <f t="shared" si="322"/>
        <v>0</v>
      </c>
      <c r="AN185" s="292">
        <f t="shared" si="323"/>
        <v>0</v>
      </c>
      <c r="AO185" s="292">
        <f t="shared" si="324"/>
        <v>0</v>
      </c>
    </row>
    <row r="186" spans="1:41" x14ac:dyDescent="0.25">
      <c r="A186" s="75"/>
      <c r="B186" s="76"/>
      <c r="C186" s="105">
        <v>33300</v>
      </c>
      <c r="D186" s="177" t="s">
        <v>578</v>
      </c>
      <c r="E186" s="178"/>
      <c r="F186" s="142">
        <f>SUM(F187:F188)</f>
        <v>3160000</v>
      </c>
      <c r="G186" s="142">
        <f t="shared" ref="G186:J186" si="424">SUM(G187:G188)</f>
        <v>0</v>
      </c>
      <c r="H186" s="142">
        <f t="shared" si="424"/>
        <v>3160000</v>
      </c>
      <c r="I186" s="142">
        <f t="shared" si="424"/>
        <v>0</v>
      </c>
      <c r="J186" s="142">
        <f t="shared" si="424"/>
        <v>0</v>
      </c>
      <c r="K186" s="272">
        <f t="shared" si="334"/>
        <v>3160000</v>
      </c>
      <c r="O186" s="142">
        <f>SUM(O187:O188)</f>
        <v>3160000</v>
      </c>
      <c r="P186" s="142">
        <f t="shared" ref="P186:T186" si="425">SUM(P187:P188)</f>
        <v>0</v>
      </c>
      <c r="Q186" s="142">
        <f t="shared" si="425"/>
        <v>3160000</v>
      </c>
      <c r="R186" s="142">
        <f t="shared" si="425"/>
        <v>0</v>
      </c>
      <c r="S186" s="142">
        <f t="shared" si="425"/>
        <v>0</v>
      </c>
      <c r="T186" s="272">
        <f t="shared" si="425"/>
        <v>3160000</v>
      </c>
      <c r="V186" s="286"/>
      <c r="W186" s="286"/>
      <c r="X186" s="286"/>
      <c r="Y186" s="286"/>
      <c r="Z186" s="286"/>
      <c r="AA186" s="286"/>
      <c r="AC186" s="292">
        <f t="shared" si="418"/>
        <v>3160000</v>
      </c>
      <c r="AD186" s="292">
        <f t="shared" si="419"/>
        <v>0</v>
      </c>
      <c r="AE186" s="292">
        <f t="shared" si="420"/>
        <v>3160000</v>
      </c>
      <c r="AF186" s="292">
        <f t="shared" si="421"/>
        <v>0</v>
      </c>
      <c r="AG186" s="292">
        <f t="shared" si="422"/>
        <v>0</v>
      </c>
      <c r="AH186" s="292">
        <f t="shared" si="423"/>
        <v>3160000</v>
      </c>
      <c r="AI186" s="66"/>
      <c r="AJ186" s="292">
        <f t="shared" si="319"/>
        <v>0</v>
      </c>
      <c r="AK186" s="292">
        <f t="shared" si="320"/>
        <v>0</v>
      </c>
      <c r="AL186" s="292">
        <f t="shared" si="321"/>
        <v>0</v>
      </c>
      <c r="AM186" s="292">
        <f t="shared" si="322"/>
        <v>0</v>
      </c>
      <c r="AN186" s="292">
        <f t="shared" si="323"/>
        <v>0</v>
      </c>
      <c r="AO186" s="292">
        <f t="shared" si="324"/>
        <v>0</v>
      </c>
    </row>
    <row r="187" spans="1:41" ht="30" x14ac:dyDescent="0.25">
      <c r="A187" s="75"/>
      <c r="B187" s="77"/>
      <c r="C187" s="76"/>
      <c r="D187" s="85">
        <v>33301</v>
      </c>
      <c r="E187" s="84" t="s">
        <v>594</v>
      </c>
      <c r="F187" s="184">
        <f>O187+V187</f>
        <v>3160000</v>
      </c>
      <c r="G187" s="184">
        <f t="shared" si="339"/>
        <v>0</v>
      </c>
      <c r="H187" s="184">
        <f t="shared" si="340"/>
        <v>3160000</v>
      </c>
      <c r="I187" s="184">
        <f t="shared" si="341"/>
        <v>0</v>
      </c>
      <c r="J187" s="184">
        <f t="shared" si="342"/>
        <v>0</v>
      </c>
      <c r="K187" s="316">
        <f t="shared" si="334"/>
        <v>3160000</v>
      </c>
      <c r="O187" s="184">
        <v>3160000</v>
      </c>
      <c r="P187" s="184"/>
      <c r="Q187" s="184">
        <f>O187+P187</f>
        <v>3160000</v>
      </c>
      <c r="R187" s="184"/>
      <c r="S187" s="184"/>
      <c r="T187" s="270">
        <f t="shared" si="369"/>
        <v>3160000</v>
      </c>
      <c r="V187" s="286"/>
      <c r="W187" s="286"/>
      <c r="X187" s="286"/>
      <c r="Y187" s="286"/>
      <c r="Z187" s="286"/>
      <c r="AA187" s="286"/>
      <c r="AC187" s="292">
        <f t="shared" si="418"/>
        <v>3160000</v>
      </c>
      <c r="AD187" s="292">
        <f t="shared" si="419"/>
        <v>0</v>
      </c>
      <c r="AE187" s="292">
        <f t="shared" si="420"/>
        <v>3160000</v>
      </c>
      <c r="AF187" s="292">
        <f t="shared" si="421"/>
        <v>0</v>
      </c>
      <c r="AG187" s="292">
        <f t="shared" si="422"/>
        <v>0</v>
      </c>
      <c r="AH187" s="292">
        <f t="shared" si="423"/>
        <v>3160000</v>
      </c>
      <c r="AI187" s="66"/>
      <c r="AJ187" s="292">
        <f t="shared" si="319"/>
        <v>0</v>
      </c>
      <c r="AK187" s="292">
        <f t="shared" si="320"/>
        <v>0</v>
      </c>
      <c r="AL187" s="292">
        <f t="shared" si="321"/>
        <v>0</v>
      </c>
      <c r="AM187" s="292">
        <f t="shared" si="322"/>
        <v>0</v>
      </c>
      <c r="AN187" s="292">
        <f t="shared" si="323"/>
        <v>0</v>
      </c>
      <c r="AO187" s="292">
        <f t="shared" si="324"/>
        <v>0</v>
      </c>
    </row>
    <row r="188" spans="1:41" ht="30" x14ac:dyDescent="0.25">
      <c r="A188" s="75"/>
      <c r="B188" s="77"/>
      <c r="C188" s="76"/>
      <c r="D188" s="85">
        <v>33302</v>
      </c>
      <c r="E188" s="84" t="s">
        <v>585</v>
      </c>
      <c r="F188" s="184">
        <f t="shared" si="338"/>
        <v>0</v>
      </c>
      <c r="G188" s="184">
        <f t="shared" si="339"/>
        <v>0</v>
      </c>
      <c r="H188" s="184">
        <f t="shared" si="340"/>
        <v>0</v>
      </c>
      <c r="I188" s="184">
        <f t="shared" si="341"/>
        <v>0</v>
      </c>
      <c r="J188" s="184">
        <f t="shared" si="342"/>
        <v>0</v>
      </c>
      <c r="K188" s="316">
        <f t="shared" si="334"/>
        <v>0</v>
      </c>
      <c r="O188" s="184"/>
      <c r="P188" s="184"/>
      <c r="Q188" s="184">
        <f>O188+P188</f>
        <v>0</v>
      </c>
      <c r="R188" s="184"/>
      <c r="S188" s="184"/>
      <c r="T188" s="270">
        <f t="shared" si="369"/>
        <v>0</v>
      </c>
      <c r="V188" s="287"/>
      <c r="W188" s="287"/>
      <c r="X188" s="261"/>
      <c r="Y188" s="287"/>
      <c r="Z188" s="287"/>
      <c r="AA188" s="261"/>
      <c r="AC188" s="292">
        <f t="shared" si="418"/>
        <v>0</v>
      </c>
      <c r="AD188" s="292">
        <f t="shared" si="419"/>
        <v>0</v>
      </c>
      <c r="AE188" s="292">
        <f t="shared" si="420"/>
        <v>0</v>
      </c>
      <c r="AF188" s="292">
        <f t="shared" si="421"/>
        <v>0</v>
      </c>
      <c r="AG188" s="292">
        <f t="shared" si="422"/>
        <v>0</v>
      </c>
      <c r="AH188" s="292">
        <f t="shared" si="423"/>
        <v>0</v>
      </c>
      <c r="AI188" s="66"/>
      <c r="AJ188" s="292">
        <f t="shared" si="319"/>
        <v>0</v>
      </c>
      <c r="AK188" s="292">
        <f t="shared" si="320"/>
        <v>0</v>
      </c>
      <c r="AL188" s="292">
        <f t="shared" si="321"/>
        <v>0</v>
      </c>
      <c r="AM188" s="292">
        <f t="shared" si="322"/>
        <v>0</v>
      </c>
      <c r="AN188" s="292">
        <f t="shared" si="323"/>
        <v>0</v>
      </c>
      <c r="AO188" s="292">
        <f t="shared" si="324"/>
        <v>0</v>
      </c>
    </row>
    <row r="189" spans="1:41" x14ac:dyDescent="0.25">
      <c r="A189" s="75"/>
      <c r="B189" s="76"/>
      <c r="C189" s="105">
        <v>33400</v>
      </c>
      <c r="D189" s="177" t="s">
        <v>385</v>
      </c>
      <c r="E189" s="178"/>
      <c r="F189" s="142">
        <f>SUM(F190)</f>
        <v>1170000</v>
      </c>
      <c r="G189" s="142">
        <f t="shared" ref="G189:J189" si="426">SUM(G190)</f>
        <v>0</v>
      </c>
      <c r="H189" s="142">
        <f t="shared" si="426"/>
        <v>1170000</v>
      </c>
      <c r="I189" s="142">
        <f t="shared" si="426"/>
        <v>103560.12</v>
      </c>
      <c r="J189" s="142">
        <f t="shared" si="426"/>
        <v>103560.12</v>
      </c>
      <c r="K189" s="272">
        <f t="shared" si="334"/>
        <v>1066439.8799999999</v>
      </c>
      <c r="O189" s="142">
        <f t="shared" ref="O189" si="427">SUM(O190)</f>
        <v>540000</v>
      </c>
      <c r="P189" s="142">
        <f t="shared" ref="P189:T189" si="428">SUM(P190)</f>
        <v>0</v>
      </c>
      <c r="Q189" s="142">
        <f t="shared" si="428"/>
        <v>540000</v>
      </c>
      <c r="R189" s="142">
        <f t="shared" si="428"/>
        <v>103560.12</v>
      </c>
      <c r="S189" s="142">
        <f t="shared" si="428"/>
        <v>103560.12</v>
      </c>
      <c r="T189" s="272">
        <f t="shared" si="428"/>
        <v>436439.88</v>
      </c>
      <c r="V189" s="286">
        <f t="shared" ref="V189:AA189" si="429">SUM(V190)</f>
        <v>630000</v>
      </c>
      <c r="W189" s="286">
        <f t="shared" si="429"/>
        <v>0</v>
      </c>
      <c r="X189" s="286">
        <f t="shared" si="429"/>
        <v>630000</v>
      </c>
      <c r="Y189" s="286">
        <f t="shared" si="429"/>
        <v>0</v>
      </c>
      <c r="Z189" s="286">
        <f t="shared" si="429"/>
        <v>0</v>
      </c>
      <c r="AA189" s="286">
        <f t="shared" si="429"/>
        <v>630000</v>
      </c>
      <c r="AC189" s="292">
        <f t="shared" si="418"/>
        <v>1170000</v>
      </c>
      <c r="AD189" s="292">
        <f t="shared" si="419"/>
        <v>0</v>
      </c>
      <c r="AE189" s="292">
        <f t="shared" si="420"/>
        <v>1170000</v>
      </c>
      <c r="AF189" s="292">
        <f t="shared" si="421"/>
        <v>103560.12</v>
      </c>
      <c r="AG189" s="292">
        <f t="shared" si="422"/>
        <v>103560.12</v>
      </c>
      <c r="AH189" s="292">
        <f t="shared" si="423"/>
        <v>1066439.8799999999</v>
      </c>
      <c r="AI189" s="66"/>
      <c r="AJ189" s="292">
        <f t="shared" si="319"/>
        <v>0</v>
      </c>
      <c r="AK189" s="292">
        <f t="shared" si="320"/>
        <v>0</v>
      </c>
      <c r="AL189" s="292">
        <f t="shared" si="321"/>
        <v>0</v>
      </c>
      <c r="AM189" s="292">
        <f t="shared" si="322"/>
        <v>0</v>
      </c>
      <c r="AN189" s="292">
        <f t="shared" si="323"/>
        <v>0</v>
      </c>
      <c r="AO189" s="292">
        <f t="shared" si="324"/>
        <v>0</v>
      </c>
    </row>
    <row r="190" spans="1:41" x14ac:dyDescent="0.25">
      <c r="A190" s="75"/>
      <c r="B190" s="77"/>
      <c r="C190" s="76"/>
      <c r="D190" s="78">
        <v>33401</v>
      </c>
      <c r="E190" s="79" t="s">
        <v>385</v>
      </c>
      <c r="F190" s="184">
        <f t="shared" si="338"/>
        <v>1170000</v>
      </c>
      <c r="G190" s="184">
        <f t="shared" si="339"/>
        <v>0</v>
      </c>
      <c r="H190" s="184">
        <f t="shared" si="340"/>
        <v>1170000</v>
      </c>
      <c r="I190" s="184">
        <f t="shared" si="341"/>
        <v>103560.12</v>
      </c>
      <c r="J190" s="184">
        <f t="shared" si="342"/>
        <v>103560.12</v>
      </c>
      <c r="K190" s="316">
        <f t="shared" si="334"/>
        <v>1066439.8799999999</v>
      </c>
      <c r="O190" s="184">
        <v>540000</v>
      </c>
      <c r="P190" s="184"/>
      <c r="Q190" s="184">
        <f t="shared" ref="Q190:Q202" si="430">O190+P190</f>
        <v>540000</v>
      </c>
      <c r="R190" s="184">
        <v>103560.12</v>
      </c>
      <c r="S190" s="184">
        <v>103560.12</v>
      </c>
      <c r="T190" s="270">
        <f t="shared" si="369"/>
        <v>436439.88</v>
      </c>
      <c r="V190" s="287">
        <v>630000</v>
      </c>
      <c r="W190" s="287">
        <v>0</v>
      </c>
      <c r="X190" s="261">
        <f t="shared" si="370"/>
        <v>630000</v>
      </c>
      <c r="Y190" s="287"/>
      <c r="Z190" s="287"/>
      <c r="AA190" s="261">
        <f t="shared" si="371"/>
        <v>630000</v>
      </c>
      <c r="AC190" s="292">
        <f t="shared" si="418"/>
        <v>1170000</v>
      </c>
      <c r="AD190" s="292">
        <f t="shared" si="419"/>
        <v>0</v>
      </c>
      <c r="AE190" s="292">
        <f t="shared" si="420"/>
        <v>1170000</v>
      </c>
      <c r="AF190" s="292">
        <f t="shared" si="421"/>
        <v>103560.12</v>
      </c>
      <c r="AG190" s="292">
        <f t="shared" si="422"/>
        <v>103560.12</v>
      </c>
      <c r="AH190" s="292">
        <f t="shared" si="423"/>
        <v>1066439.8799999999</v>
      </c>
      <c r="AI190" s="66"/>
      <c r="AJ190" s="292">
        <f t="shared" si="319"/>
        <v>0</v>
      </c>
      <c r="AK190" s="292">
        <f t="shared" si="320"/>
        <v>0</v>
      </c>
      <c r="AL190" s="292">
        <f t="shared" si="321"/>
        <v>0</v>
      </c>
      <c r="AM190" s="292">
        <f t="shared" si="322"/>
        <v>0</v>
      </c>
      <c r="AN190" s="292">
        <f t="shared" si="323"/>
        <v>0</v>
      </c>
      <c r="AO190" s="292">
        <f t="shared" si="324"/>
        <v>0</v>
      </c>
    </row>
    <row r="191" spans="1:41" x14ac:dyDescent="0.25">
      <c r="A191" s="75"/>
      <c r="B191" s="76"/>
      <c r="C191" s="105">
        <v>33600</v>
      </c>
      <c r="D191" s="177" t="s">
        <v>386</v>
      </c>
      <c r="E191" s="178"/>
      <c r="F191" s="142">
        <f>SUM(F192:F194)</f>
        <v>681793</v>
      </c>
      <c r="G191" s="142">
        <f t="shared" ref="G191:J191" si="431">SUM(G192:G194)</f>
        <v>0</v>
      </c>
      <c r="H191" s="142">
        <f t="shared" si="431"/>
        <v>681793</v>
      </c>
      <c r="I191" s="142">
        <f t="shared" si="431"/>
        <v>156721.70000000001</v>
      </c>
      <c r="J191" s="142">
        <f t="shared" si="431"/>
        <v>156721.70000000001</v>
      </c>
      <c r="K191" s="272">
        <f t="shared" si="334"/>
        <v>525071.30000000005</v>
      </c>
      <c r="O191" s="142">
        <f>SUM(O192:O194)</f>
        <v>657793</v>
      </c>
      <c r="P191" s="142">
        <f t="shared" ref="P191:T191" si="432">SUM(P192:P194)</f>
        <v>0</v>
      </c>
      <c r="Q191" s="142">
        <f t="shared" si="432"/>
        <v>657793</v>
      </c>
      <c r="R191" s="142">
        <f t="shared" si="432"/>
        <v>156721.70000000001</v>
      </c>
      <c r="S191" s="142">
        <f t="shared" si="432"/>
        <v>156721.70000000001</v>
      </c>
      <c r="T191" s="272">
        <f t="shared" si="432"/>
        <v>501071.3</v>
      </c>
      <c r="V191" s="286">
        <f t="shared" ref="V191:AA191" si="433">SUM(V192:V194)</f>
        <v>24000</v>
      </c>
      <c r="W191" s="286">
        <f t="shared" si="433"/>
        <v>0</v>
      </c>
      <c r="X191" s="286">
        <f t="shared" si="433"/>
        <v>24000</v>
      </c>
      <c r="Y191" s="286"/>
      <c r="Z191" s="286"/>
      <c r="AA191" s="286">
        <f t="shared" si="433"/>
        <v>24000</v>
      </c>
      <c r="AC191" s="292">
        <f t="shared" si="418"/>
        <v>681793</v>
      </c>
      <c r="AD191" s="292">
        <f t="shared" si="419"/>
        <v>0</v>
      </c>
      <c r="AE191" s="292">
        <f t="shared" si="420"/>
        <v>681793</v>
      </c>
      <c r="AF191" s="292">
        <f t="shared" si="421"/>
        <v>156721.70000000001</v>
      </c>
      <c r="AG191" s="292">
        <f t="shared" si="422"/>
        <v>156721.70000000001</v>
      </c>
      <c r="AH191" s="292">
        <f t="shared" si="423"/>
        <v>525071.30000000005</v>
      </c>
      <c r="AI191" s="66"/>
      <c r="AJ191" s="292">
        <f t="shared" si="319"/>
        <v>0</v>
      </c>
      <c r="AK191" s="292">
        <f t="shared" si="320"/>
        <v>0</v>
      </c>
      <c r="AL191" s="292">
        <f t="shared" si="321"/>
        <v>0</v>
      </c>
      <c r="AM191" s="292">
        <f t="shared" si="322"/>
        <v>0</v>
      </c>
      <c r="AN191" s="292">
        <f t="shared" si="323"/>
        <v>0</v>
      </c>
      <c r="AO191" s="292">
        <f t="shared" si="324"/>
        <v>0</v>
      </c>
    </row>
    <row r="192" spans="1:41" ht="30" x14ac:dyDescent="0.25">
      <c r="A192" s="75"/>
      <c r="B192" s="77"/>
      <c r="C192" s="76"/>
      <c r="D192" s="78">
        <v>33601</v>
      </c>
      <c r="E192" s="79" t="s">
        <v>516</v>
      </c>
      <c r="F192" s="184">
        <f t="shared" si="338"/>
        <v>3000</v>
      </c>
      <c r="G192" s="184">
        <f t="shared" si="339"/>
        <v>0</v>
      </c>
      <c r="H192" s="184">
        <f t="shared" si="340"/>
        <v>3000</v>
      </c>
      <c r="I192" s="184">
        <f t="shared" si="341"/>
        <v>2421</v>
      </c>
      <c r="J192" s="184">
        <f t="shared" si="342"/>
        <v>2421</v>
      </c>
      <c r="K192" s="316">
        <f t="shared" si="334"/>
        <v>579</v>
      </c>
      <c r="O192" s="184">
        <v>3000</v>
      </c>
      <c r="P192" s="184"/>
      <c r="Q192" s="184">
        <f>O192+P192</f>
        <v>3000</v>
      </c>
      <c r="R192" s="184">
        <v>2421</v>
      </c>
      <c r="S192" s="184">
        <v>2421</v>
      </c>
      <c r="T192" s="270">
        <f t="shared" si="369"/>
        <v>579</v>
      </c>
      <c r="V192" s="287"/>
      <c r="W192" s="287">
        <v>0</v>
      </c>
      <c r="X192" s="261">
        <f t="shared" si="370"/>
        <v>0</v>
      </c>
      <c r="Y192" s="287"/>
      <c r="Z192" s="287"/>
      <c r="AA192" s="261">
        <f t="shared" si="371"/>
        <v>0</v>
      </c>
      <c r="AC192" s="292">
        <f t="shared" si="418"/>
        <v>3000</v>
      </c>
      <c r="AD192" s="292">
        <f t="shared" si="419"/>
        <v>0</v>
      </c>
      <c r="AE192" s="292">
        <f t="shared" si="420"/>
        <v>3000</v>
      </c>
      <c r="AF192" s="292">
        <f t="shared" si="421"/>
        <v>2421</v>
      </c>
      <c r="AG192" s="292">
        <f t="shared" si="422"/>
        <v>2421</v>
      </c>
      <c r="AH192" s="292">
        <f t="shared" si="423"/>
        <v>579</v>
      </c>
      <c r="AI192" s="66"/>
      <c r="AJ192" s="292">
        <f t="shared" si="319"/>
        <v>0</v>
      </c>
      <c r="AK192" s="292">
        <f t="shared" si="320"/>
        <v>0</v>
      </c>
      <c r="AL192" s="292">
        <f t="shared" si="321"/>
        <v>0</v>
      </c>
      <c r="AM192" s="292">
        <f t="shared" si="322"/>
        <v>0</v>
      </c>
      <c r="AN192" s="292">
        <f t="shared" si="323"/>
        <v>0</v>
      </c>
      <c r="AO192" s="292">
        <f t="shared" si="324"/>
        <v>0</v>
      </c>
    </row>
    <row r="193" spans="1:41" x14ac:dyDescent="0.25">
      <c r="A193" s="75"/>
      <c r="B193" s="77"/>
      <c r="C193" s="76"/>
      <c r="D193" s="78">
        <v>33602</v>
      </c>
      <c r="E193" s="79" t="s">
        <v>387</v>
      </c>
      <c r="F193" s="184">
        <f t="shared" si="338"/>
        <v>67751</v>
      </c>
      <c r="G193" s="184">
        <f t="shared" si="339"/>
        <v>0</v>
      </c>
      <c r="H193" s="184">
        <f t="shared" si="340"/>
        <v>67751</v>
      </c>
      <c r="I193" s="184">
        <f t="shared" si="341"/>
        <v>34885.08</v>
      </c>
      <c r="J193" s="184">
        <f t="shared" si="342"/>
        <v>34885.08</v>
      </c>
      <c r="K193" s="316">
        <f t="shared" si="334"/>
        <v>32865.919999999998</v>
      </c>
      <c r="O193" s="184">
        <v>43751</v>
      </c>
      <c r="P193" s="184"/>
      <c r="Q193" s="184">
        <f>O193+P193</f>
        <v>43751</v>
      </c>
      <c r="R193" s="184">
        <v>34885.08</v>
      </c>
      <c r="S193" s="184">
        <v>34885.08</v>
      </c>
      <c r="T193" s="270">
        <f t="shared" si="369"/>
        <v>8865.9199999999983</v>
      </c>
      <c r="V193" s="287">
        <v>24000</v>
      </c>
      <c r="W193" s="287">
        <v>0</v>
      </c>
      <c r="X193" s="261">
        <f t="shared" si="370"/>
        <v>24000</v>
      </c>
      <c r="Y193" s="287"/>
      <c r="Z193" s="287"/>
      <c r="AA193" s="261">
        <f t="shared" si="371"/>
        <v>24000</v>
      </c>
      <c r="AC193" s="292">
        <f t="shared" si="418"/>
        <v>67751</v>
      </c>
      <c r="AD193" s="292">
        <f t="shared" si="419"/>
        <v>0</v>
      </c>
      <c r="AE193" s="292">
        <f t="shared" si="420"/>
        <v>67751</v>
      </c>
      <c r="AF193" s="292">
        <f t="shared" si="421"/>
        <v>34885.08</v>
      </c>
      <c r="AG193" s="292">
        <f t="shared" si="422"/>
        <v>34885.08</v>
      </c>
      <c r="AH193" s="292">
        <f t="shared" si="423"/>
        <v>32865.919999999998</v>
      </c>
      <c r="AI193" s="66"/>
      <c r="AJ193" s="292">
        <f t="shared" si="319"/>
        <v>0</v>
      </c>
      <c r="AK193" s="292">
        <f t="shared" si="320"/>
        <v>0</v>
      </c>
      <c r="AL193" s="292">
        <f t="shared" si="321"/>
        <v>0</v>
      </c>
      <c r="AM193" s="292">
        <f t="shared" si="322"/>
        <v>0</v>
      </c>
      <c r="AN193" s="292">
        <f t="shared" si="323"/>
        <v>0</v>
      </c>
      <c r="AO193" s="292">
        <f t="shared" si="324"/>
        <v>0</v>
      </c>
    </row>
    <row r="194" spans="1:41" x14ac:dyDescent="0.25">
      <c r="A194" s="75"/>
      <c r="B194" s="77"/>
      <c r="C194" s="76"/>
      <c r="D194" s="78">
        <v>33604</v>
      </c>
      <c r="E194" s="79" t="s">
        <v>388</v>
      </c>
      <c r="F194" s="184">
        <f t="shared" si="338"/>
        <v>611042</v>
      </c>
      <c r="G194" s="184">
        <f t="shared" si="339"/>
        <v>0</v>
      </c>
      <c r="H194" s="184">
        <f t="shared" si="340"/>
        <v>611042</v>
      </c>
      <c r="I194" s="184">
        <f t="shared" si="341"/>
        <v>119415.62</v>
      </c>
      <c r="J194" s="184">
        <f t="shared" si="342"/>
        <v>119415.62</v>
      </c>
      <c r="K194" s="316">
        <f t="shared" si="334"/>
        <v>491626.38</v>
      </c>
      <c r="O194" s="184">
        <v>611042</v>
      </c>
      <c r="P194" s="184"/>
      <c r="Q194" s="184">
        <f>O194+P194</f>
        <v>611042</v>
      </c>
      <c r="R194" s="184">
        <v>119415.62</v>
      </c>
      <c r="S194" s="184">
        <v>119415.62</v>
      </c>
      <c r="T194" s="270">
        <f t="shared" si="369"/>
        <v>491626.38</v>
      </c>
      <c r="V194" s="287"/>
      <c r="W194" s="287"/>
      <c r="X194" s="261">
        <f t="shared" si="370"/>
        <v>0</v>
      </c>
      <c r="Y194" s="287"/>
      <c r="Z194" s="287"/>
      <c r="AA194" s="261">
        <f t="shared" si="371"/>
        <v>0</v>
      </c>
      <c r="AC194" s="292">
        <f t="shared" si="418"/>
        <v>611042</v>
      </c>
      <c r="AD194" s="292">
        <f t="shared" si="419"/>
        <v>0</v>
      </c>
      <c r="AE194" s="292">
        <f t="shared" si="420"/>
        <v>611042</v>
      </c>
      <c r="AF194" s="292">
        <f t="shared" si="421"/>
        <v>119415.62</v>
      </c>
      <c r="AG194" s="292">
        <f t="shared" si="422"/>
        <v>119415.62</v>
      </c>
      <c r="AH194" s="292">
        <f t="shared" si="423"/>
        <v>491626.38</v>
      </c>
      <c r="AI194" s="66"/>
      <c r="AJ194" s="292">
        <f t="shared" si="319"/>
        <v>0</v>
      </c>
      <c r="AK194" s="292">
        <f t="shared" si="320"/>
        <v>0</v>
      </c>
      <c r="AL194" s="292">
        <f t="shared" si="321"/>
        <v>0</v>
      </c>
      <c r="AM194" s="292">
        <f t="shared" si="322"/>
        <v>0</v>
      </c>
      <c r="AN194" s="292">
        <f t="shared" si="323"/>
        <v>0</v>
      </c>
      <c r="AO194" s="292">
        <f t="shared" si="324"/>
        <v>0</v>
      </c>
    </row>
    <row r="195" spans="1:41" x14ac:dyDescent="0.25">
      <c r="A195" s="75"/>
      <c r="B195" s="76"/>
      <c r="C195" s="105">
        <v>33800</v>
      </c>
      <c r="D195" s="177" t="s">
        <v>389</v>
      </c>
      <c r="E195" s="178"/>
      <c r="F195" s="142">
        <f>SUM(F196)</f>
        <v>21494362.16</v>
      </c>
      <c r="G195" s="142">
        <f t="shared" ref="G195:J195" si="434">SUM(G196)</f>
        <v>0</v>
      </c>
      <c r="H195" s="142">
        <f t="shared" si="434"/>
        <v>21494362.16</v>
      </c>
      <c r="I195" s="142">
        <f t="shared" si="434"/>
        <v>2361210</v>
      </c>
      <c r="J195" s="142">
        <f t="shared" si="434"/>
        <v>2361210</v>
      </c>
      <c r="K195" s="272">
        <f t="shared" si="334"/>
        <v>19133152.16</v>
      </c>
      <c r="O195" s="142">
        <f t="shared" ref="O195" si="435">SUM(O196)</f>
        <v>12293564</v>
      </c>
      <c r="P195" s="142">
        <f t="shared" ref="P195:T195" si="436">SUM(P196)</f>
        <v>0</v>
      </c>
      <c r="Q195" s="142">
        <f t="shared" si="436"/>
        <v>12293564</v>
      </c>
      <c r="R195" s="142">
        <f t="shared" si="436"/>
        <v>1246434</v>
      </c>
      <c r="S195" s="142">
        <f t="shared" si="436"/>
        <v>1246434</v>
      </c>
      <c r="T195" s="272">
        <f t="shared" si="436"/>
        <v>11047130</v>
      </c>
      <c r="V195" s="286">
        <f t="shared" ref="V195:AA195" si="437">SUM(V196)</f>
        <v>9200798.1600000001</v>
      </c>
      <c r="W195" s="286">
        <f t="shared" si="437"/>
        <v>0</v>
      </c>
      <c r="X195" s="286">
        <f t="shared" si="437"/>
        <v>9200798.1600000001</v>
      </c>
      <c r="Y195" s="286">
        <f t="shared" si="437"/>
        <v>1114776</v>
      </c>
      <c r="Z195" s="286">
        <f t="shared" si="437"/>
        <v>1114776</v>
      </c>
      <c r="AA195" s="286">
        <f t="shared" si="437"/>
        <v>8086022.1600000001</v>
      </c>
      <c r="AC195" s="292">
        <f t="shared" si="418"/>
        <v>21494362.16</v>
      </c>
      <c r="AD195" s="292">
        <f t="shared" si="419"/>
        <v>0</v>
      </c>
      <c r="AE195" s="292">
        <f t="shared" si="420"/>
        <v>21494362.16</v>
      </c>
      <c r="AF195" s="292">
        <f t="shared" si="421"/>
        <v>2361210</v>
      </c>
      <c r="AG195" s="292">
        <f t="shared" si="422"/>
        <v>2361210</v>
      </c>
      <c r="AH195" s="292">
        <f t="shared" si="423"/>
        <v>19133152.16</v>
      </c>
      <c r="AI195" s="66"/>
      <c r="AJ195" s="292">
        <f t="shared" si="319"/>
        <v>0</v>
      </c>
      <c r="AK195" s="292">
        <f t="shared" si="320"/>
        <v>0</v>
      </c>
      <c r="AL195" s="292">
        <f t="shared" si="321"/>
        <v>0</v>
      </c>
      <c r="AM195" s="292">
        <f t="shared" si="322"/>
        <v>0</v>
      </c>
      <c r="AN195" s="292">
        <f t="shared" si="323"/>
        <v>0</v>
      </c>
      <c r="AO195" s="292">
        <f t="shared" si="324"/>
        <v>0</v>
      </c>
    </row>
    <row r="196" spans="1:41" x14ac:dyDescent="0.25">
      <c r="A196" s="75"/>
      <c r="B196" s="77"/>
      <c r="C196" s="76"/>
      <c r="D196" s="78">
        <v>33801</v>
      </c>
      <c r="E196" s="79" t="s">
        <v>390</v>
      </c>
      <c r="F196" s="184">
        <f t="shared" si="338"/>
        <v>21494362.16</v>
      </c>
      <c r="G196" s="184">
        <f t="shared" si="339"/>
        <v>0</v>
      </c>
      <c r="H196" s="184">
        <f t="shared" si="340"/>
        <v>21494362.16</v>
      </c>
      <c r="I196" s="184">
        <f t="shared" si="341"/>
        <v>2361210</v>
      </c>
      <c r="J196" s="184">
        <f t="shared" si="342"/>
        <v>2361210</v>
      </c>
      <c r="K196" s="316">
        <f t="shared" si="334"/>
        <v>19133152.16</v>
      </c>
      <c r="O196" s="184">
        <v>12293564</v>
      </c>
      <c r="P196" s="184"/>
      <c r="Q196" s="184">
        <f>O196+P196</f>
        <v>12293564</v>
      </c>
      <c r="R196" s="184">
        <v>1246434</v>
      </c>
      <c r="S196" s="184">
        <v>1246434</v>
      </c>
      <c r="T196" s="270">
        <f t="shared" si="369"/>
        <v>11047130</v>
      </c>
      <c r="V196" s="287">
        <v>9200798.1600000001</v>
      </c>
      <c r="W196" s="287"/>
      <c r="X196" s="261">
        <f t="shared" si="370"/>
        <v>9200798.1600000001</v>
      </c>
      <c r="Y196" s="287">
        <v>1114776</v>
      </c>
      <c r="Z196" s="287">
        <v>1114776</v>
      </c>
      <c r="AA196" s="261">
        <f t="shared" si="371"/>
        <v>8086022.1600000001</v>
      </c>
      <c r="AC196" s="292">
        <f t="shared" si="418"/>
        <v>21494362.16</v>
      </c>
      <c r="AD196" s="292">
        <f t="shared" si="419"/>
        <v>0</v>
      </c>
      <c r="AE196" s="292">
        <f t="shared" si="420"/>
        <v>21494362.16</v>
      </c>
      <c r="AF196" s="292">
        <f t="shared" si="421"/>
        <v>2361210</v>
      </c>
      <c r="AG196" s="292">
        <f t="shared" si="422"/>
        <v>2361210</v>
      </c>
      <c r="AH196" s="292">
        <f t="shared" si="423"/>
        <v>19133152.16</v>
      </c>
      <c r="AI196" s="66"/>
      <c r="AJ196" s="292">
        <f t="shared" si="319"/>
        <v>0</v>
      </c>
      <c r="AK196" s="292">
        <f t="shared" si="320"/>
        <v>0</v>
      </c>
      <c r="AL196" s="292">
        <f t="shared" si="321"/>
        <v>0</v>
      </c>
      <c r="AM196" s="292">
        <f t="shared" si="322"/>
        <v>0</v>
      </c>
      <c r="AN196" s="292">
        <f t="shared" si="323"/>
        <v>0</v>
      </c>
      <c r="AO196" s="292">
        <f t="shared" si="324"/>
        <v>0</v>
      </c>
    </row>
    <row r="197" spans="1:41" x14ac:dyDescent="0.25">
      <c r="A197" s="75"/>
      <c r="B197" s="179">
        <v>34000</v>
      </c>
      <c r="C197" s="180" t="s">
        <v>391</v>
      </c>
      <c r="D197" s="181"/>
      <c r="E197" s="182"/>
      <c r="F197" s="141">
        <f>SUM(F198,F201,F203,F205)</f>
        <v>1946939.84</v>
      </c>
      <c r="G197" s="141">
        <f t="shared" ref="G197:J197" si="438">SUM(G198,G201,G203,G205)</f>
        <v>0</v>
      </c>
      <c r="H197" s="141">
        <f t="shared" si="438"/>
        <v>1946939.84</v>
      </c>
      <c r="I197" s="141">
        <f t="shared" si="438"/>
        <v>468594.25</v>
      </c>
      <c r="J197" s="141">
        <f t="shared" si="438"/>
        <v>381956.32</v>
      </c>
      <c r="K197" s="271">
        <f t="shared" si="334"/>
        <v>1478345.59</v>
      </c>
      <c r="O197" s="141">
        <f>SUM(O198,O201,O203,O205)</f>
        <v>1043663</v>
      </c>
      <c r="P197" s="141">
        <f t="shared" ref="P197:T197" si="439">SUM(P198,P201,P203,P205)</f>
        <v>0</v>
      </c>
      <c r="Q197" s="141">
        <f t="shared" si="439"/>
        <v>1043663</v>
      </c>
      <c r="R197" s="141">
        <f t="shared" si="439"/>
        <v>212313.14</v>
      </c>
      <c r="S197" s="141">
        <f t="shared" si="439"/>
        <v>125675.21</v>
      </c>
      <c r="T197" s="271">
        <f t="shared" si="439"/>
        <v>831349.8600000001</v>
      </c>
      <c r="V197" s="285">
        <f t="shared" ref="V197:AA197" si="440">SUM(V198,V201,V203,V205)</f>
        <v>903276.84000000008</v>
      </c>
      <c r="W197" s="285">
        <f t="shared" si="440"/>
        <v>0</v>
      </c>
      <c r="X197" s="285">
        <f t="shared" si="440"/>
        <v>903276.84000000008</v>
      </c>
      <c r="Y197" s="285">
        <f t="shared" si="440"/>
        <v>256281.11</v>
      </c>
      <c r="Z197" s="285">
        <f t="shared" si="440"/>
        <v>256281.11</v>
      </c>
      <c r="AA197" s="285">
        <f t="shared" si="440"/>
        <v>646995.7300000001</v>
      </c>
      <c r="AC197" s="292">
        <f t="shared" si="418"/>
        <v>1946939.84</v>
      </c>
      <c r="AD197" s="292">
        <f t="shared" si="419"/>
        <v>0</v>
      </c>
      <c r="AE197" s="292">
        <f t="shared" si="420"/>
        <v>1946939.84</v>
      </c>
      <c r="AF197" s="292">
        <f t="shared" si="421"/>
        <v>468594.25</v>
      </c>
      <c r="AG197" s="292">
        <f t="shared" si="422"/>
        <v>381956.32</v>
      </c>
      <c r="AH197" s="292">
        <f t="shared" si="423"/>
        <v>1478345.5900000003</v>
      </c>
      <c r="AI197" s="66"/>
      <c r="AJ197" s="292">
        <f t="shared" si="319"/>
        <v>0</v>
      </c>
      <c r="AK197" s="292">
        <f t="shared" si="320"/>
        <v>0</v>
      </c>
      <c r="AL197" s="292">
        <f t="shared" si="321"/>
        <v>0</v>
      </c>
      <c r="AM197" s="292">
        <f t="shared" si="322"/>
        <v>0</v>
      </c>
      <c r="AN197" s="292">
        <f t="shared" si="323"/>
        <v>0</v>
      </c>
      <c r="AO197" s="292">
        <f t="shared" si="324"/>
        <v>0</v>
      </c>
    </row>
    <row r="198" spans="1:41" x14ac:dyDescent="0.25">
      <c r="A198" s="75"/>
      <c r="B198" s="76"/>
      <c r="C198" s="105">
        <v>34100</v>
      </c>
      <c r="D198" s="177" t="s">
        <v>392</v>
      </c>
      <c r="E198" s="178"/>
      <c r="F198" s="142">
        <f>SUM(F199:F200)</f>
        <v>270000.04000000004</v>
      </c>
      <c r="G198" s="142">
        <f t="shared" ref="G198:J198" si="441">SUM(G199:G200)</f>
        <v>0</v>
      </c>
      <c r="H198" s="142">
        <f t="shared" si="441"/>
        <v>270000.04000000004</v>
      </c>
      <c r="I198" s="142">
        <f t="shared" si="441"/>
        <v>228775.03999999998</v>
      </c>
      <c r="J198" s="142">
        <f t="shared" si="441"/>
        <v>142137.10999999999</v>
      </c>
      <c r="K198" s="272">
        <f t="shared" si="334"/>
        <v>41225.000000000058</v>
      </c>
      <c r="O198" s="142">
        <f>SUM(O199)</f>
        <v>100000</v>
      </c>
      <c r="P198" s="142">
        <f t="shared" ref="P198:T198" si="442">SUM(P199)</f>
        <v>0</v>
      </c>
      <c r="Q198" s="142">
        <f t="shared" si="442"/>
        <v>100000</v>
      </c>
      <c r="R198" s="142">
        <f t="shared" si="442"/>
        <v>86637.93</v>
      </c>
      <c r="S198" s="142">
        <f t="shared" si="442"/>
        <v>0</v>
      </c>
      <c r="T198" s="272">
        <f t="shared" si="442"/>
        <v>13362.070000000007</v>
      </c>
      <c r="V198" s="286">
        <f t="shared" ref="V198:AA198" si="443">SUM(V199:V200)</f>
        <v>170000.04</v>
      </c>
      <c r="W198" s="286">
        <f t="shared" si="443"/>
        <v>0</v>
      </c>
      <c r="X198" s="286">
        <f t="shared" si="443"/>
        <v>170000.04</v>
      </c>
      <c r="Y198" s="286">
        <f t="shared" si="443"/>
        <v>142137.10999999999</v>
      </c>
      <c r="Z198" s="286">
        <f t="shared" si="443"/>
        <v>142137.10999999999</v>
      </c>
      <c r="AA198" s="286">
        <f t="shared" si="443"/>
        <v>27862.930000000022</v>
      </c>
      <c r="AC198" s="292">
        <f t="shared" si="418"/>
        <v>270000.04000000004</v>
      </c>
      <c r="AD198" s="292">
        <f t="shared" si="419"/>
        <v>0</v>
      </c>
      <c r="AE198" s="292">
        <f t="shared" si="420"/>
        <v>270000.04000000004</v>
      </c>
      <c r="AF198" s="292">
        <f t="shared" si="421"/>
        <v>228775.03999999998</v>
      </c>
      <c r="AG198" s="292">
        <f t="shared" si="422"/>
        <v>142137.10999999999</v>
      </c>
      <c r="AH198" s="292">
        <f t="shared" si="423"/>
        <v>41225.000000000029</v>
      </c>
      <c r="AI198" s="66"/>
      <c r="AJ198" s="292">
        <f t="shared" si="319"/>
        <v>0</v>
      </c>
      <c r="AK198" s="292">
        <f t="shared" si="320"/>
        <v>0</v>
      </c>
      <c r="AL198" s="292">
        <f t="shared" si="321"/>
        <v>0</v>
      </c>
      <c r="AM198" s="292">
        <f t="shared" si="322"/>
        <v>0</v>
      </c>
      <c r="AN198" s="292">
        <f t="shared" si="323"/>
        <v>0</v>
      </c>
      <c r="AO198" s="292">
        <f t="shared" si="324"/>
        <v>0</v>
      </c>
    </row>
    <row r="199" spans="1:41" ht="30" x14ac:dyDescent="0.25">
      <c r="A199" s="75"/>
      <c r="B199" s="77"/>
      <c r="C199" s="76"/>
      <c r="D199" s="78">
        <v>34101</v>
      </c>
      <c r="E199" s="79" t="s">
        <v>393</v>
      </c>
      <c r="F199" s="184">
        <f t="shared" si="338"/>
        <v>270000.04000000004</v>
      </c>
      <c r="G199" s="184">
        <f t="shared" si="339"/>
        <v>0</v>
      </c>
      <c r="H199" s="184">
        <f t="shared" si="340"/>
        <v>270000.04000000004</v>
      </c>
      <c r="I199" s="184">
        <f t="shared" si="341"/>
        <v>228775.03999999998</v>
      </c>
      <c r="J199" s="184">
        <f t="shared" si="342"/>
        <v>142137.10999999999</v>
      </c>
      <c r="K199" s="316">
        <f t="shared" si="334"/>
        <v>41225.000000000058</v>
      </c>
      <c r="O199" s="184">
        <v>100000</v>
      </c>
      <c r="P199" s="184"/>
      <c r="Q199" s="184">
        <f>O199+P199</f>
        <v>100000</v>
      </c>
      <c r="R199" s="184">
        <v>86637.93</v>
      </c>
      <c r="S199" s="184"/>
      <c r="T199" s="270">
        <f t="shared" si="369"/>
        <v>13362.070000000007</v>
      </c>
      <c r="V199" s="287">
        <v>170000.04</v>
      </c>
      <c r="W199" s="287">
        <v>0</v>
      </c>
      <c r="X199" s="261">
        <f t="shared" si="370"/>
        <v>170000.04</v>
      </c>
      <c r="Y199" s="287">
        <v>142137.10999999999</v>
      </c>
      <c r="Z199" s="287">
        <v>142137.10999999999</v>
      </c>
      <c r="AA199" s="261">
        <f t="shared" si="371"/>
        <v>27862.930000000022</v>
      </c>
      <c r="AC199" s="292">
        <f t="shared" si="418"/>
        <v>270000.04000000004</v>
      </c>
      <c r="AD199" s="292">
        <f t="shared" si="419"/>
        <v>0</v>
      </c>
      <c r="AE199" s="292">
        <f t="shared" si="420"/>
        <v>270000.04000000004</v>
      </c>
      <c r="AF199" s="292">
        <f t="shared" si="421"/>
        <v>228775.03999999998</v>
      </c>
      <c r="AG199" s="292">
        <f t="shared" si="422"/>
        <v>142137.10999999999</v>
      </c>
      <c r="AH199" s="292">
        <f t="shared" si="423"/>
        <v>41225.000000000029</v>
      </c>
      <c r="AI199" s="66"/>
      <c r="AJ199" s="292">
        <f t="shared" si="319"/>
        <v>0</v>
      </c>
      <c r="AK199" s="292">
        <f t="shared" si="320"/>
        <v>0</v>
      </c>
      <c r="AL199" s="292">
        <f t="shared" si="321"/>
        <v>0</v>
      </c>
      <c r="AM199" s="292">
        <f t="shared" si="322"/>
        <v>0</v>
      </c>
      <c r="AN199" s="292">
        <f t="shared" si="323"/>
        <v>0</v>
      </c>
      <c r="AO199" s="292">
        <f t="shared" si="324"/>
        <v>0</v>
      </c>
    </row>
    <row r="200" spans="1:41" ht="30" x14ac:dyDescent="0.25">
      <c r="A200" s="75"/>
      <c r="B200" s="77"/>
      <c r="C200" s="76"/>
      <c r="D200" s="85">
        <v>34102</v>
      </c>
      <c r="E200" s="84" t="s">
        <v>549</v>
      </c>
      <c r="F200" s="184">
        <f t="shared" si="338"/>
        <v>0</v>
      </c>
      <c r="G200" s="184">
        <f t="shared" si="339"/>
        <v>0</v>
      </c>
      <c r="H200" s="184">
        <f t="shared" si="340"/>
        <v>0</v>
      </c>
      <c r="I200" s="184">
        <f t="shared" si="341"/>
        <v>0</v>
      </c>
      <c r="J200" s="184">
        <f t="shared" si="342"/>
        <v>0</v>
      </c>
      <c r="K200" s="316">
        <f t="shared" si="334"/>
        <v>0</v>
      </c>
      <c r="O200" s="184"/>
      <c r="P200" s="184"/>
      <c r="Q200" s="184">
        <f>O200+P200</f>
        <v>0</v>
      </c>
      <c r="R200" s="184"/>
      <c r="S200" s="184"/>
      <c r="T200" s="270">
        <f t="shared" si="369"/>
        <v>0</v>
      </c>
      <c r="V200" s="287"/>
      <c r="W200" s="287"/>
      <c r="X200" s="261">
        <f t="shared" si="370"/>
        <v>0</v>
      </c>
      <c r="Y200" s="287"/>
      <c r="Z200" s="287"/>
      <c r="AA200" s="261">
        <f t="shared" si="371"/>
        <v>0</v>
      </c>
      <c r="AC200" s="292">
        <f t="shared" si="418"/>
        <v>0</v>
      </c>
      <c r="AD200" s="292">
        <f t="shared" si="419"/>
        <v>0</v>
      </c>
      <c r="AE200" s="292">
        <f t="shared" si="420"/>
        <v>0</v>
      </c>
      <c r="AF200" s="292">
        <f t="shared" si="421"/>
        <v>0</v>
      </c>
      <c r="AG200" s="292">
        <f t="shared" si="422"/>
        <v>0</v>
      </c>
      <c r="AH200" s="292">
        <f t="shared" si="423"/>
        <v>0</v>
      </c>
      <c r="AI200" s="66"/>
      <c r="AJ200" s="292">
        <f t="shared" si="319"/>
        <v>0</v>
      </c>
      <c r="AK200" s="292">
        <f t="shared" si="320"/>
        <v>0</v>
      </c>
      <c r="AL200" s="292">
        <f t="shared" si="321"/>
        <v>0</v>
      </c>
      <c r="AM200" s="292">
        <f t="shared" si="322"/>
        <v>0</v>
      </c>
      <c r="AN200" s="292">
        <f t="shared" si="323"/>
        <v>0</v>
      </c>
      <c r="AO200" s="292">
        <f t="shared" si="324"/>
        <v>0</v>
      </c>
    </row>
    <row r="201" spans="1:41" x14ac:dyDescent="0.25">
      <c r="A201" s="75"/>
      <c r="B201" s="76"/>
      <c r="C201" s="105">
        <v>34300</v>
      </c>
      <c r="D201" s="177" t="s">
        <v>394</v>
      </c>
      <c r="E201" s="178"/>
      <c r="F201" s="142">
        <f>SUM(F202)</f>
        <v>733276.8</v>
      </c>
      <c r="G201" s="142">
        <f t="shared" ref="G201:J201" si="444">SUM(G202)</f>
        <v>0</v>
      </c>
      <c r="H201" s="142">
        <f t="shared" si="444"/>
        <v>733276.8</v>
      </c>
      <c r="I201" s="142">
        <f t="shared" si="444"/>
        <v>114144</v>
      </c>
      <c r="J201" s="142">
        <f t="shared" si="444"/>
        <v>114144</v>
      </c>
      <c r="K201" s="272">
        <f t="shared" si="334"/>
        <v>619132.80000000005</v>
      </c>
      <c r="O201" s="142"/>
      <c r="P201" s="142">
        <f t="shared" ref="P201:T201" si="445">SUM(P202)</f>
        <v>0</v>
      </c>
      <c r="Q201" s="142">
        <f t="shared" si="445"/>
        <v>0</v>
      </c>
      <c r="R201" s="142"/>
      <c r="S201" s="142"/>
      <c r="T201" s="272">
        <f t="shared" si="445"/>
        <v>0</v>
      </c>
      <c r="V201" s="286">
        <f t="shared" ref="V201:AA201" si="446">SUM(V202)</f>
        <v>733276.8</v>
      </c>
      <c r="W201" s="286">
        <f t="shared" si="446"/>
        <v>0</v>
      </c>
      <c r="X201" s="286">
        <f t="shared" si="446"/>
        <v>733276.8</v>
      </c>
      <c r="Y201" s="286">
        <f t="shared" si="446"/>
        <v>114144</v>
      </c>
      <c r="Z201" s="286">
        <f t="shared" si="446"/>
        <v>114144</v>
      </c>
      <c r="AA201" s="286">
        <f t="shared" si="446"/>
        <v>619132.80000000005</v>
      </c>
      <c r="AC201" s="292">
        <f t="shared" si="418"/>
        <v>733276.8</v>
      </c>
      <c r="AD201" s="292">
        <f t="shared" si="419"/>
        <v>0</v>
      </c>
      <c r="AE201" s="292">
        <f t="shared" si="420"/>
        <v>733276.8</v>
      </c>
      <c r="AF201" s="292">
        <f t="shared" si="421"/>
        <v>114144</v>
      </c>
      <c r="AG201" s="292">
        <f t="shared" si="422"/>
        <v>114144</v>
      </c>
      <c r="AH201" s="292">
        <f t="shared" si="423"/>
        <v>619132.80000000005</v>
      </c>
      <c r="AI201" s="66"/>
      <c r="AJ201" s="292">
        <f t="shared" si="319"/>
        <v>0</v>
      </c>
      <c r="AK201" s="292">
        <f t="shared" si="320"/>
        <v>0</v>
      </c>
      <c r="AL201" s="292">
        <f t="shared" si="321"/>
        <v>0</v>
      </c>
      <c r="AM201" s="292">
        <f t="shared" si="322"/>
        <v>0</v>
      </c>
      <c r="AN201" s="292">
        <f t="shared" si="323"/>
        <v>0</v>
      </c>
      <c r="AO201" s="292">
        <f t="shared" si="324"/>
        <v>0</v>
      </c>
    </row>
    <row r="202" spans="1:41" x14ac:dyDescent="0.25">
      <c r="A202" s="75"/>
      <c r="B202" s="77"/>
      <c r="C202" s="76"/>
      <c r="D202" s="78">
        <v>34302</v>
      </c>
      <c r="E202" s="79" t="s">
        <v>395</v>
      </c>
      <c r="F202" s="184">
        <f t="shared" si="338"/>
        <v>733276.8</v>
      </c>
      <c r="G202" s="184">
        <f t="shared" si="339"/>
        <v>0</v>
      </c>
      <c r="H202" s="184">
        <f t="shared" si="340"/>
        <v>733276.8</v>
      </c>
      <c r="I202" s="184">
        <f t="shared" si="341"/>
        <v>114144</v>
      </c>
      <c r="J202" s="184">
        <f t="shared" si="342"/>
        <v>114144</v>
      </c>
      <c r="K202" s="316">
        <f t="shared" si="334"/>
        <v>619132.80000000005</v>
      </c>
      <c r="O202" s="184"/>
      <c r="P202" s="184"/>
      <c r="Q202" s="184">
        <f t="shared" si="430"/>
        <v>0</v>
      </c>
      <c r="R202" s="184">
        <v>0</v>
      </c>
      <c r="S202" s="184">
        <v>0</v>
      </c>
      <c r="T202" s="270">
        <f t="shared" si="369"/>
        <v>0</v>
      </c>
      <c r="V202" s="287">
        <v>733276.8</v>
      </c>
      <c r="W202" s="287">
        <v>0</v>
      </c>
      <c r="X202" s="261">
        <f t="shared" si="370"/>
        <v>733276.8</v>
      </c>
      <c r="Y202" s="287">
        <v>114144</v>
      </c>
      <c r="Z202" s="287">
        <v>114144</v>
      </c>
      <c r="AA202" s="261">
        <f t="shared" si="371"/>
        <v>619132.80000000005</v>
      </c>
      <c r="AC202" s="292">
        <f t="shared" si="418"/>
        <v>733276.8</v>
      </c>
      <c r="AD202" s="292">
        <f t="shared" si="419"/>
        <v>0</v>
      </c>
      <c r="AE202" s="292">
        <f t="shared" si="420"/>
        <v>733276.8</v>
      </c>
      <c r="AF202" s="292">
        <f t="shared" si="421"/>
        <v>114144</v>
      </c>
      <c r="AG202" s="292">
        <f t="shared" si="422"/>
        <v>114144</v>
      </c>
      <c r="AH202" s="292">
        <f t="shared" si="423"/>
        <v>619132.80000000005</v>
      </c>
      <c r="AI202" s="66"/>
      <c r="AJ202" s="292">
        <f t="shared" si="319"/>
        <v>0</v>
      </c>
      <c r="AK202" s="292">
        <f t="shared" si="320"/>
        <v>0</v>
      </c>
      <c r="AL202" s="292">
        <f t="shared" si="321"/>
        <v>0</v>
      </c>
      <c r="AM202" s="292">
        <f t="shared" si="322"/>
        <v>0</v>
      </c>
      <c r="AN202" s="292">
        <f t="shared" si="323"/>
        <v>0</v>
      </c>
      <c r="AO202" s="292">
        <f t="shared" si="324"/>
        <v>0</v>
      </c>
    </row>
    <row r="203" spans="1:41" x14ac:dyDescent="0.25">
      <c r="A203" s="75"/>
      <c r="B203" s="76"/>
      <c r="C203" s="105">
        <v>34400</v>
      </c>
      <c r="D203" s="177" t="s">
        <v>396</v>
      </c>
      <c r="E203" s="178"/>
      <c r="F203" s="142">
        <f>SUM(F204)</f>
        <v>0</v>
      </c>
      <c r="G203" s="142">
        <f t="shared" ref="G203:J203" si="447">SUM(G204)</f>
        <v>0</v>
      </c>
      <c r="H203" s="142">
        <f t="shared" si="447"/>
        <v>0</v>
      </c>
      <c r="I203" s="142">
        <f t="shared" si="447"/>
        <v>0</v>
      </c>
      <c r="J203" s="142">
        <f t="shared" si="447"/>
        <v>0</v>
      </c>
      <c r="K203" s="272">
        <f t="shared" si="334"/>
        <v>0</v>
      </c>
      <c r="O203" s="142"/>
      <c r="P203" s="142">
        <f t="shared" ref="P203:T203" si="448">SUM(P204)</f>
        <v>0</v>
      </c>
      <c r="Q203" s="142">
        <f t="shared" si="448"/>
        <v>0</v>
      </c>
      <c r="R203" s="142">
        <f t="shared" si="448"/>
        <v>0</v>
      </c>
      <c r="S203" s="142">
        <f t="shared" si="448"/>
        <v>0</v>
      </c>
      <c r="T203" s="272">
        <f t="shared" si="448"/>
        <v>0</v>
      </c>
      <c r="V203" s="286"/>
      <c r="W203" s="286"/>
      <c r="X203" s="286">
        <f t="shared" ref="X203:AA203" si="449">SUM(X204)</f>
        <v>0</v>
      </c>
      <c r="Y203" s="286"/>
      <c r="Z203" s="286"/>
      <c r="AA203" s="286">
        <f t="shared" si="449"/>
        <v>0</v>
      </c>
      <c r="AC203" s="292">
        <f t="shared" si="418"/>
        <v>0</v>
      </c>
      <c r="AD203" s="292">
        <f t="shared" si="419"/>
        <v>0</v>
      </c>
      <c r="AE203" s="292">
        <f t="shared" si="420"/>
        <v>0</v>
      </c>
      <c r="AF203" s="292">
        <f t="shared" si="421"/>
        <v>0</v>
      </c>
      <c r="AG203" s="292">
        <f t="shared" si="422"/>
        <v>0</v>
      </c>
      <c r="AH203" s="292">
        <f t="shared" si="423"/>
        <v>0</v>
      </c>
      <c r="AI203" s="66"/>
      <c r="AJ203" s="292">
        <f t="shared" si="319"/>
        <v>0</v>
      </c>
      <c r="AK203" s="292">
        <f t="shared" si="320"/>
        <v>0</v>
      </c>
      <c r="AL203" s="292">
        <f t="shared" si="321"/>
        <v>0</v>
      </c>
      <c r="AM203" s="292">
        <f t="shared" si="322"/>
        <v>0</v>
      </c>
      <c r="AN203" s="292">
        <f t="shared" si="323"/>
        <v>0</v>
      </c>
      <c r="AO203" s="292">
        <f t="shared" si="324"/>
        <v>0</v>
      </c>
    </row>
    <row r="204" spans="1:41" ht="30" x14ac:dyDescent="0.25">
      <c r="A204" s="75"/>
      <c r="B204" s="77"/>
      <c r="C204" s="76"/>
      <c r="D204" s="78">
        <v>34401</v>
      </c>
      <c r="E204" s="79" t="s">
        <v>396</v>
      </c>
      <c r="F204" s="184">
        <f t="shared" si="338"/>
        <v>0</v>
      </c>
      <c r="G204" s="184">
        <f t="shared" si="339"/>
        <v>0</v>
      </c>
      <c r="H204" s="184">
        <f t="shared" si="340"/>
        <v>0</v>
      </c>
      <c r="I204" s="184">
        <f t="shared" si="341"/>
        <v>0</v>
      </c>
      <c r="J204" s="184">
        <f t="shared" si="342"/>
        <v>0</v>
      </c>
      <c r="K204" s="316">
        <f t="shared" si="334"/>
        <v>0</v>
      </c>
      <c r="O204" s="184"/>
      <c r="P204" s="184"/>
      <c r="Q204" s="184">
        <f>O204+P204</f>
        <v>0</v>
      </c>
      <c r="R204" s="184"/>
      <c r="S204" s="184"/>
      <c r="T204" s="270">
        <f t="shared" si="369"/>
        <v>0</v>
      </c>
      <c r="V204" s="287"/>
      <c r="W204" s="287"/>
      <c r="X204" s="261">
        <f t="shared" si="370"/>
        <v>0</v>
      </c>
      <c r="Y204" s="287"/>
      <c r="Z204" s="287"/>
      <c r="AA204" s="261">
        <f t="shared" si="371"/>
        <v>0</v>
      </c>
      <c r="AC204" s="292">
        <f t="shared" si="418"/>
        <v>0</v>
      </c>
      <c r="AD204" s="292">
        <f t="shared" si="419"/>
        <v>0</v>
      </c>
      <c r="AE204" s="292">
        <f t="shared" si="420"/>
        <v>0</v>
      </c>
      <c r="AF204" s="292">
        <f t="shared" si="421"/>
        <v>0</v>
      </c>
      <c r="AG204" s="292">
        <f t="shared" si="422"/>
        <v>0</v>
      </c>
      <c r="AH204" s="292">
        <f t="shared" si="423"/>
        <v>0</v>
      </c>
      <c r="AI204" s="66"/>
      <c r="AJ204" s="292">
        <f t="shared" ref="AJ204:AJ267" si="450">F204-AC204</f>
        <v>0</v>
      </c>
      <c r="AK204" s="292">
        <f t="shared" ref="AK204:AK267" si="451">G204-AD204</f>
        <v>0</v>
      </c>
      <c r="AL204" s="292">
        <f t="shared" ref="AL204:AL267" si="452">H204-AE204</f>
        <v>0</v>
      </c>
      <c r="AM204" s="292">
        <f t="shared" ref="AM204:AM267" si="453">I204-AF204</f>
        <v>0</v>
      </c>
      <c r="AN204" s="292">
        <f t="shared" ref="AN204:AN267" si="454">J204-AG204</f>
        <v>0</v>
      </c>
      <c r="AO204" s="292">
        <f t="shared" ref="AO204:AO267" si="455">K204-AH204</f>
        <v>0</v>
      </c>
    </row>
    <row r="205" spans="1:41" x14ac:dyDescent="0.25">
      <c r="A205" s="75"/>
      <c r="B205" s="76"/>
      <c r="C205" s="105">
        <v>34500</v>
      </c>
      <c r="D205" s="177" t="s">
        <v>397</v>
      </c>
      <c r="E205" s="178"/>
      <c r="F205" s="142">
        <f>SUM(F206)</f>
        <v>943663</v>
      </c>
      <c r="G205" s="142">
        <f t="shared" ref="G205:J205" si="456">SUM(G206)</f>
        <v>0</v>
      </c>
      <c r="H205" s="142">
        <f t="shared" si="456"/>
        <v>943663</v>
      </c>
      <c r="I205" s="142">
        <f t="shared" si="456"/>
        <v>125675.21</v>
      </c>
      <c r="J205" s="142">
        <f t="shared" si="456"/>
        <v>125675.21</v>
      </c>
      <c r="K205" s="272">
        <f t="shared" si="334"/>
        <v>817987.79</v>
      </c>
      <c r="O205" s="142">
        <f t="shared" ref="O205" si="457">SUM(O206)</f>
        <v>943663</v>
      </c>
      <c r="P205" s="142">
        <f t="shared" ref="P205:T205" si="458">SUM(P206)</f>
        <v>0</v>
      </c>
      <c r="Q205" s="142">
        <f t="shared" si="458"/>
        <v>943663</v>
      </c>
      <c r="R205" s="142">
        <f t="shared" si="458"/>
        <v>125675.21</v>
      </c>
      <c r="S205" s="142">
        <f t="shared" si="458"/>
        <v>125675.21</v>
      </c>
      <c r="T205" s="272">
        <f t="shared" si="458"/>
        <v>817987.79</v>
      </c>
      <c r="V205" s="286"/>
      <c r="W205" s="286"/>
      <c r="X205" s="286">
        <f t="shared" ref="X205:AA205" si="459">SUM(X206)</f>
        <v>0</v>
      </c>
      <c r="Y205" s="286"/>
      <c r="Z205" s="286"/>
      <c r="AA205" s="286">
        <f t="shared" si="459"/>
        <v>0</v>
      </c>
      <c r="AC205" s="292">
        <f t="shared" si="418"/>
        <v>943663</v>
      </c>
      <c r="AD205" s="292">
        <f t="shared" si="419"/>
        <v>0</v>
      </c>
      <c r="AE205" s="292">
        <f t="shared" si="420"/>
        <v>943663</v>
      </c>
      <c r="AF205" s="292">
        <f t="shared" si="421"/>
        <v>125675.21</v>
      </c>
      <c r="AG205" s="292">
        <f t="shared" si="422"/>
        <v>125675.21</v>
      </c>
      <c r="AH205" s="292">
        <f t="shared" si="423"/>
        <v>817987.79</v>
      </c>
      <c r="AI205" s="66"/>
      <c r="AJ205" s="292">
        <f t="shared" si="450"/>
        <v>0</v>
      </c>
      <c r="AK205" s="292">
        <f t="shared" si="451"/>
        <v>0</v>
      </c>
      <c r="AL205" s="292">
        <f t="shared" si="452"/>
        <v>0</v>
      </c>
      <c r="AM205" s="292">
        <f t="shared" si="453"/>
        <v>0</v>
      </c>
      <c r="AN205" s="292">
        <f t="shared" si="454"/>
        <v>0</v>
      </c>
      <c r="AO205" s="292">
        <f t="shared" si="455"/>
        <v>0</v>
      </c>
    </row>
    <row r="206" spans="1:41" x14ac:dyDescent="0.25">
      <c r="A206" s="75"/>
      <c r="B206" s="77"/>
      <c r="C206" s="76"/>
      <c r="D206" s="78">
        <v>34501</v>
      </c>
      <c r="E206" s="79" t="s">
        <v>398</v>
      </c>
      <c r="F206" s="184">
        <f t="shared" si="338"/>
        <v>943663</v>
      </c>
      <c r="G206" s="184">
        <f t="shared" si="339"/>
        <v>0</v>
      </c>
      <c r="H206" s="184">
        <f t="shared" si="340"/>
        <v>943663</v>
      </c>
      <c r="I206" s="184">
        <f t="shared" si="341"/>
        <v>125675.21</v>
      </c>
      <c r="J206" s="184">
        <f t="shared" si="342"/>
        <v>125675.21</v>
      </c>
      <c r="K206" s="316">
        <f t="shared" si="334"/>
        <v>817987.79</v>
      </c>
      <c r="O206" s="184">
        <v>943663</v>
      </c>
      <c r="P206" s="184"/>
      <c r="Q206" s="184">
        <f>O206+P206</f>
        <v>943663</v>
      </c>
      <c r="R206" s="184">
        <v>125675.21</v>
      </c>
      <c r="S206" s="184">
        <v>125675.21</v>
      </c>
      <c r="T206" s="270">
        <f t="shared" si="369"/>
        <v>817987.79</v>
      </c>
      <c r="V206" s="287"/>
      <c r="W206" s="287"/>
      <c r="X206" s="261">
        <f t="shared" si="370"/>
        <v>0</v>
      </c>
      <c r="Y206" s="287"/>
      <c r="Z206" s="287"/>
      <c r="AA206" s="261">
        <f t="shared" si="371"/>
        <v>0</v>
      </c>
      <c r="AC206" s="292">
        <f t="shared" si="418"/>
        <v>943663</v>
      </c>
      <c r="AD206" s="292">
        <f t="shared" si="419"/>
        <v>0</v>
      </c>
      <c r="AE206" s="292">
        <f t="shared" si="420"/>
        <v>943663</v>
      </c>
      <c r="AF206" s="292">
        <f t="shared" si="421"/>
        <v>125675.21</v>
      </c>
      <c r="AG206" s="292">
        <f t="shared" si="422"/>
        <v>125675.21</v>
      </c>
      <c r="AH206" s="292">
        <f t="shared" si="423"/>
        <v>817987.79</v>
      </c>
      <c r="AI206" s="66"/>
      <c r="AJ206" s="292">
        <f t="shared" si="450"/>
        <v>0</v>
      </c>
      <c r="AK206" s="292">
        <f t="shared" si="451"/>
        <v>0</v>
      </c>
      <c r="AL206" s="292">
        <f t="shared" si="452"/>
        <v>0</v>
      </c>
      <c r="AM206" s="292">
        <f t="shared" si="453"/>
        <v>0</v>
      </c>
      <c r="AN206" s="292">
        <f t="shared" si="454"/>
        <v>0</v>
      </c>
      <c r="AO206" s="292">
        <f t="shared" si="455"/>
        <v>0</v>
      </c>
    </row>
    <row r="207" spans="1:41" x14ac:dyDescent="0.25">
      <c r="A207" s="75"/>
      <c r="B207" s="179">
        <v>35000</v>
      </c>
      <c r="C207" s="180" t="s">
        <v>399</v>
      </c>
      <c r="D207" s="181"/>
      <c r="E207" s="182"/>
      <c r="F207" s="141">
        <f>SUM(F208,F210,F212,F214,F216,F218,F223,F227)</f>
        <v>24525306.02</v>
      </c>
      <c r="G207" s="141">
        <f t="shared" ref="G207:J207" si="460">SUM(G208,G210,G212,G214,G216,G218,G223,G227)</f>
        <v>0</v>
      </c>
      <c r="H207" s="141">
        <f t="shared" si="460"/>
        <v>24525306.02</v>
      </c>
      <c r="I207" s="141">
        <f t="shared" si="460"/>
        <v>4105828.24</v>
      </c>
      <c r="J207" s="141">
        <f t="shared" si="460"/>
        <v>3943658.58</v>
      </c>
      <c r="K207" s="271">
        <f t="shared" si="334"/>
        <v>20419477.780000001</v>
      </c>
      <c r="O207" s="141">
        <f>SUM(O208,O210,O212,O214,O216,O218,O223,O227)</f>
        <v>24513306</v>
      </c>
      <c r="P207" s="141">
        <f t="shared" ref="P207:T207" si="461">SUM(P208,P210,P212,P214,P216,P218,P223,P227)</f>
        <v>0</v>
      </c>
      <c r="Q207" s="141">
        <f t="shared" si="461"/>
        <v>24513306</v>
      </c>
      <c r="R207" s="141">
        <f t="shared" si="461"/>
        <v>4105828.24</v>
      </c>
      <c r="S207" s="141">
        <f t="shared" si="461"/>
        <v>3943658.58</v>
      </c>
      <c r="T207" s="271">
        <f t="shared" si="461"/>
        <v>20407477.760000002</v>
      </c>
      <c r="V207" s="285">
        <f t="shared" ref="V207:AA207" si="462">SUM(V208,V210,V212,V214,V216,V218,V223,V227)</f>
        <v>12000.02</v>
      </c>
      <c r="W207" s="285">
        <f t="shared" si="462"/>
        <v>0</v>
      </c>
      <c r="X207" s="285">
        <f t="shared" si="462"/>
        <v>12000.02</v>
      </c>
      <c r="Y207" s="285">
        <f t="shared" si="462"/>
        <v>0</v>
      </c>
      <c r="Z207" s="285">
        <f t="shared" si="462"/>
        <v>0</v>
      </c>
      <c r="AA207" s="285">
        <f t="shared" si="462"/>
        <v>12000.02</v>
      </c>
      <c r="AC207" s="292">
        <f t="shared" si="418"/>
        <v>24525306.02</v>
      </c>
      <c r="AD207" s="292">
        <f t="shared" si="419"/>
        <v>0</v>
      </c>
      <c r="AE207" s="292">
        <f t="shared" si="420"/>
        <v>24525306.02</v>
      </c>
      <c r="AF207" s="292">
        <f t="shared" si="421"/>
        <v>4105828.24</v>
      </c>
      <c r="AG207" s="292">
        <f t="shared" si="422"/>
        <v>3943658.58</v>
      </c>
      <c r="AH207" s="292">
        <f t="shared" si="423"/>
        <v>20419477.780000001</v>
      </c>
      <c r="AI207" s="66"/>
      <c r="AJ207" s="292">
        <f t="shared" si="450"/>
        <v>0</v>
      </c>
      <c r="AK207" s="292">
        <f t="shared" si="451"/>
        <v>0</v>
      </c>
      <c r="AL207" s="292">
        <f t="shared" si="452"/>
        <v>0</v>
      </c>
      <c r="AM207" s="292">
        <f t="shared" si="453"/>
        <v>0</v>
      </c>
      <c r="AN207" s="292">
        <f t="shared" si="454"/>
        <v>0</v>
      </c>
      <c r="AO207" s="292">
        <f t="shared" si="455"/>
        <v>0</v>
      </c>
    </row>
    <row r="208" spans="1:41" x14ac:dyDescent="0.25">
      <c r="A208" s="75"/>
      <c r="B208" s="76"/>
      <c r="C208" s="105">
        <v>35100</v>
      </c>
      <c r="D208" s="177" t="s">
        <v>400</v>
      </c>
      <c r="E208" s="178"/>
      <c r="F208" s="142">
        <f>SUM(F209)</f>
        <v>8146820</v>
      </c>
      <c r="G208" s="142">
        <f t="shared" ref="G208:J208" si="463">SUM(G209)</f>
        <v>0</v>
      </c>
      <c r="H208" s="142">
        <f t="shared" si="463"/>
        <v>8146820</v>
      </c>
      <c r="I208" s="142">
        <f t="shared" si="463"/>
        <v>1605810.02</v>
      </c>
      <c r="J208" s="142">
        <f t="shared" si="463"/>
        <v>1583945.44</v>
      </c>
      <c r="K208" s="272">
        <f t="shared" si="334"/>
        <v>6541009.9800000004</v>
      </c>
      <c r="O208" s="142">
        <f t="shared" ref="O208" si="464">SUM(O209)</f>
        <v>8146820</v>
      </c>
      <c r="P208" s="142">
        <f t="shared" ref="P208:T208" si="465">SUM(P209)</f>
        <v>0</v>
      </c>
      <c r="Q208" s="142">
        <f t="shared" si="465"/>
        <v>8146820</v>
      </c>
      <c r="R208" s="142">
        <f t="shared" si="465"/>
        <v>1605810.02</v>
      </c>
      <c r="S208" s="142">
        <f t="shared" si="465"/>
        <v>1583945.44</v>
      </c>
      <c r="T208" s="272">
        <f t="shared" si="465"/>
        <v>6541009.9800000004</v>
      </c>
      <c r="V208" s="286">
        <f t="shared" ref="V208:AA208" si="466">SUM(V209)</f>
        <v>0</v>
      </c>
      <c r="W208" s="286">
        <f t="shared" si="466"/>
        <v>0</v>
      </c>
      <c r="X208" s="286">
        <f t="shared" si="466"/>
        <v>0</v>
      </c>
      <c r="Y208" s="286">
        <f t="shared" si="466"/>
        <v>0</v>
      </c>
      <c r="Z208" s="286">
        <f t="shared" si="466"/>
        <v>0</v>
      </c>
      <c r="AA208" s="286">
        <f t="shared" si="466"/>
        <v>0</v>
      </c>
      <c r="AC208" s="292">
        <f t="shared" si="418"/>
        <v>8146820</v>
      </c>
      <c r="AD208" s="292">
        <f t="shared" si="419"/>
        <v>0</v>
      </c>
      <c r="AE208" s="292">
        <f t="shared" si="420"/>
        <v>8146820</v>
      </c>
      <c r="AF208" s="292">
        <f t="shared" si="421"/>
        <v>1605810.02</v>
      </c>
      <c r="AG208" s="292">
        <f t="shared" si="422"/>
        <v>1583945.44</v>
      </c>
      <c r="AH208" s="292">
        <f t="shared" si="423"/>
        <v>6541009.9800000004</v>
      </c>
      <c r="AI208" s="66"/>
      <c r="AJ208" s="292">
        <f t="shared" si="450"/>
        <v>0</v>
      </c>
      <c r="AK208" s="292">
        <f t="shared" si="451"/>
        <v>0</v>
      </c>
      <c r="AL208" s="292">
        <f t="shared" si="452"/>
        <v>0</v>
      </c>
      <c r="AM208" s="292">
        <f t="shared" si="453"/>
        <v>0</v>
      </c>
      <c r="AN208" s="292">
        <f t="shared" si="454"/>
        <v>0</v>
      </c>
      <c r="AO208" s="292">
        <f t="shared" si="455"/>
        <v>0</v>
      </c>
    </row>
    <row r="209" spans="1:41" ht="30" x14ac:dyDescent="0.25">
      <c r="A209" s="75"/>
      <c r="B209" s="77"/>
      <c r="C209" s="76"/>
      <c r="D209" s="78">
        <v>35101</v>
      </c>
      <c r="E209" s="79" t="s">
        <v>517</v>
      </c>
      <c r="F209" s="184">
        <f t="shared" si="338"/>
        <v>8146820</v>
      </c>
      <c r="G209" s="184">
        <f t="shared" si="339"/>
        <v>0</v>
      </c>
      <c r="H209" s="184">
        <f t="shared" si="340"/>
        <v>8146820</v>
      </c>
      <c r="I209" s="184">
        <f t="shared" si="341"/>
        <v>1605810.02</v>
      </c>
      <c r="J209" s="184">
        <f t="shared" si="342"/>
        <v>1583945.44</v>
      </c>
      <c r="K209" s="316">
        <f t="shared" si="334"/>
        <v>6541009.9800000004</v>
      </c>
      <c r="O209" s="184">
        <v>8146820</v>
      </c>
      <c r="P209" s="184"/>
      <c r="Q209" s="184">
        <f>O209+P209</f>
        <v>8146820</v>
      </c>
      <c r="R209" s="184">
        <v>1605810.02</v>
      </c>
      <c r="S209" s="184">
        <v>1583945.44</v>
      </c>
      <c r="T209" s="270">
        <f t="shared" si="369"/>
        <v>6541009.9800000004</v>
      </c>
      <c r="V209" s="287"/>
      <c r="W209" s="287">
        <v>0</v>
      </c>
      <c r="X209" s="261">
        <f t="shared" si="370"/>
        <v>0</v>
      </c>
      <c r="Y209" s="287"/>
      <c r="Z209" s="287"/>
      <c r="AA209" s="261">
        <f t="shared" si="371"/>
        <v>0</v>
      </c>
      <c r="AC209" s="292">
        <f t="shared" si="418"/>
        <v>8146820</v>
      </c>
      <c r="AD209" s="292">
        <f t="shared" si="419"/>
        <v>0</v>
      </c>
      <c r="AE209" s="292">
        <f t="shared" si="420"/>
        <v>8146820</v>
      </c>
      <c r="AF209" s="292">
        <f t="shared" si="421"/>
        <v>1605810.02</v>
      </c>
      <c r="AG209" s="292">
        <f t="shared" si="422"/>
        <v>1583945.44</v>
      </c>
      <c r="AH209" s="292">
        <f t="shared" si="423"/>
        <v>6541009.9800000004</v>
      </c>
      <c r="AI209" s="66"/>
      <c r="AJ209" s="292">
        <f t="shared" si="450"/>
        <v>0</v>
      </c>
      <c r="AK209" s="292">
        <f t="shared" si="451"/>
        <v>0</v>
      </c>
      <c r="AL209" s="292">
        <f t="shared" si="452"/>
        <v>0</v>
      </c>
      <c r="AM209" s="292">
        <f t="shared" si="453"/>
        <v>0</v>
      </c>
      <c r="AN209" s="292">
        <f t="shared" si="454"/>
        <v>0</v>
      </c>
      <c r="AO209" s="292">
        <f t="shared" si="455"/>
        <v>0</v>
      </c>
    </row>
    <row r="210" spans="1:41" x14ac:dyDescent="0.25">
      <c r="A210" s="75"/>
      <c r="B210" s="76"/>
      <c r="C210" s="105">
        <v>35200</v>
      </c>
      <c r="D210" s="177" t="s">
        <v>401</v>
      </c>
      <c r="E210" s="178"/>
      <c r="F210" s="142">
        <f>SUM(F211)</f>
        <v>616652</v>
      </c>
      <c r="G210" s="142">
        <f t="shared" ref="G210:J210" si="467">SUM(G211)</f>
        <v>0</v>
      </c>
      <c r="H210" s="142">
        <f t="shared" si="467"/>
        <v>616652</v>
      </c>
      <c r="I210" s="142">
        <f t="shared" si="467"/>
        <v>180630</v>
      </c>
      <c r="J210" s="142">
        <f t="shared" si="467"/>
        <v>180630</v>
      </c>
      <c r="K210" s="272">
        <f t="shared" ref="K210:K273" si="468">H210-I210</f>
        <v>436022</v>
      </c>
      <c r="O210" s="142">
        <f t="shared" ref="O210" si="469">SUM(O211)</f>
        <v>614652</v>
      </c>
      <c r="P210" s="142">
        <f t="shared" ref="P210:T210" si="470">SUM(P211)</f>
        <v>0</v>
      </c>
      <c r="Q210" s="142">
        <f t="shared" si="470"/>
        <v>614652</v>
      </c>
      <c r="R210" s="142">
        <f t="shared" si="470"/>
        <v>180630</v>
      </c>
      <c r="S210" s="142">
        <f t="shared" si="470"/>
        <v>180630</v>
      </c>
      <c r="T210" s="272">
        <f t="shared" si="470"/>
        <v>434022</v>
      </c>
      <c r="V210" s="286">
        <f t="shared" ref="V210:AA210" si="471">SUM(V211)</f>
        <v>2000</v>
      </c>
      <c r="W210" s="286">
        <f t="shared" si="471"/>
        <v>0</v>
      </c>
      <c r="X210" s="286">
        <f t="shared" si="471"/>
        <v>2000</v>
      </c>
      <c r="Y210" s="286">
        <f t="shared" si="471"/>
        <v>0</v>
      </c>
      <c r="Z210" s="286">
        <f t="shared" si="471"/>
        <v>0</v>
      </c>
      <c r="AA210" s="286">
        <f t="shared" si="471"/>
        <v>2000</v>
      </c>
      <c r="AC210" s="292">
        <f t="shared" si="418"/>
        <v>616652</v>
      </c>
      <c r="AD210" s="292">
        <f t="shared" si="419"/>
        <v>0</v>
      </c>
      <c r="AE210" s="292">
        <f t="shared" si="420"/>
        <v>616652</v>
      </c>
      <c r="AF210" s="292">
        <f t="shared" si="421"/>
        <v>180630</v>
      </c>
      <c r="AG210" s="292">
        <f t="shared" si="422"/>
        <v>180630</v>
      </c>
      <c r="AH210" s="292">
        <f t="shared" si="423"/>
        <v>436022</v>
      </c>
      <c r="AI210" s="66"/>
      <c r="AJ210" s="292">
        <f t="shared" si="450"/>
        <v>0</v>
      </c>
      <c r="AK210" s="292">
        <f t="shared" si="451"/>
        <v>0</v>
      </c>
      <c r="AL210" s="292">
        <f t="shared" si="452"/>
        <v>0</v>
      </c>
      <c r="AM210" s="292">
        <f t="shared" si="453"/>
        <v>0</v>
      </c>
      <c r="AN210" s="292">
        <f t="shared" si="454"/>
        <v>0</v>
      </c>
      <c r="AO210" s="292">
        <f t="shared" si="455"/>
        <v>0</v>
      </c>
    </row>
    <row r="211" spans="1:41" ht="45" x14ac:dyDescent="0.25">
      <c r="A211" s="75"/>
      <c r="B211" s="77"/>
      <c r="C211" s="76"/>
      <c r="D211" s="78">
        <v>35201</v>
      </c>
      <c r="E211" s="79" t="s">
        <v>402</v>
      </c>
      <c r="F211" s="184">
        <f t="shared" ref="F211:F273" si="472">O211+V211</f>
        <v>616652</v>
      </c>
      <c r="G211" s="184">
        <f t="shared" ref="G211:G273" si="473">P211+W211</f>
        <v>0</v>
      </c>
      <c r="H211" s="184">
        <f t="shared" ref="H211:H273" si="474">F211+G211</f>
        <v>616652</v>
      </c>
      <c r="I211" s="184">
        <f t="shared" ref="I211:I273" si="475">R211+Y211</f>
        <v>180630</v>
      </c>
      <c r="J211" s="184">
        <f t="shared" ref="J211:J273" si="476">S211+Z211</f>
        <v>180630</v>
      </c>
      <c r="K211" s="316">
        <f t="shared" si="468"/>
        <v>436022</v>
      </c>
      <c r="O211" s="184">
        <v>614652</v>
      </c>
      <c r="P211" s="184"/>
      <c r="Q211" s="184">
        <f>O211+P211</f>
        <v>614652</v>
      </c>
      <c r="R211" s="184">
        <v>180630</v>
      </c>
      <c r="S211" s="184">
        <v>180630</v>
      </c>
      <c r="T211" s="270">
        <f t="shared" si="369"/>
        <v>434022</v>
      </c>
      <c r="V211" s="287">
        <v>2000</v>
      </c>
      <c r="W211" s="287">
        <v>0</v>
      </c>
      <c r="X211" s="261">
        <f t="shared" si="370"/>
        <v>2000</v>
      </c>
      <c r="Y211" s="287"/>
      <c r="Z211" s="287"/>
      <c r="AA211" s="261">
        <f t="shared" si="371"/>
        <v>2000</v>
      </c>
      <c r="AC211" s="292">
        <f t="shared" si="418"/>
        <v>616652</v>
      </c>
      <c r="AD211" s="292">
        <f t="shared" si="419"/>
        <v>0</v>
      </c>
      <c r="AE211" s="292">
        <f t="shared" si="420"/>
        <v>616652</v>
      </c>
      <c r="AF211" s="292">
        <f t="shared" si="421"/>
        <v>180630</v>
      </c>
      <c r="AG211" s="292">
        <f t="shared" si="422"/>
        <v>180630</v>
      </c>
      <c r="AH211" s="292">
        <f t="shared" si="423"/>
        <v>436022</v>
      </c>
      <c r="AI211" s="66"/>
      <c r="AJ211" s="292">
        <f t="shared" si="450"/>
        <v>0</v>
      </c>
      <c r="AK211" s="292">
        <f t="shared" si="451"/>
        <v>0</v>
      </c>
      <c r="AL211" s="292">
        <f t="shared" si="452"/>
        <v>0</v>
      </c>
      <c r="AM211" s="292">
        <f t="shared" si="453"/>
        <v>0</v>
      </c>
      <c r="AN211" s="292">
        <f t="shared" si="454"/>
        <v>0</v>
      </c>
      <c r="AO211" s="292">
        <f t="shared" si="455"/>
        <v>0</v>
      </c>
    </row>
    <row r="212" spans="1:41" x14ac:dyDescent="0.25">
      <c r="A212" s="75"/>
      <c r="B212" s="76"/>
      <c r="C212" s="105">
        <v>35300</v>
      </c>
      <c r="D212" s="177" t="s">
        <v>403</v>
      </c>
      <c r="E212" s="178"/>
      <c r="F212" s="142">
        <f>SUM(F213)</f>
        <v>1806091</v>
      </c>
      <c r="G212" s="142">
        <f t="shared" ref="G212:J212" si="477">SUM(G213)</f>
        <v>0</v>
      </c>
      <c r="H212" s="142">
        <f t="shared" si="477"/>
        <v>1806091</v>
      </c>
      <c r="I212" s="142">
        <f t="shared" si="477"/>
        <v>406944.4</v>
      </c>
      <c r="J212" s="142">
        <f t="shared" si="477"/>
        <v>406944.4</v>
      </c>
      <c r="K212" s="272">
        <f t="shared" si="468"/>
        <v>1399146.6</v>
      </c>
      <c r="O212" s="142">
        <f t="shared" ref="O212" si="478">SUM(O213)</f>
        <v>1806091</v>
      </c>
      <c r="P212" s="142">
        <f t="shared" ref="P212:T212" si="479">SUM(P213)</f>
        <v>0</v>
      </c>
      <c r="Q212" s="142">
        <f t="shared" si="479"/>
        <v>1806091</v>
      </c>
      <c r="R212" s="142">
        <f t="shared" si="479"/>
        <v>406944.4</v>
      </c>
      <c r="S212" s="142">
        <f t="shared" si="479"/>
        <v>406944.4</v>
      </c>
      <c r="T212" s="272">
        <f t="shared" si="479"/>
        <v>1399146.6</v>
      </c>
      <c r="V212" s="286">
        <f t="shared" ref="V212:AA212" si="480">SUM(V213)</f>
        <v>0</v>
      </c>
      <c r="W212" s="286">
        <f t="shared" si="480"/>
        <v>0</v>
      </c>
      <c r="X212" s="286">
        <f t="shared" si="480"/>
        <v>0</v>
      </c>
      <c r="Y212" s="286">
        <f t="shared" si="480"/>
        <v>0</v>
      </c>
      <c r="Z212" s="286">
        <f t="shared" si="480"/>
        <v>0</v>
      </c>
      <c r="AA212" s="286">
        <f t="shared" si="480"/>
        <v>0</v>
      </c>
      <c r="AC212" s="292">
        <f t="shared" si="418"/>
        <v>1806091</v>
      </c>
      <c r="AD212" s="292">
        <f t="shared" si="419"/>
        <v>0</v>
      </c>
      <c r="AE212" s="292">
        <f t="shared" si="420"/>
        <v>1806091</v>
      </c>
      <c r="AF212" s="292">
        <f t="shared" si="421"/>
        <v>406944.4</v>
      </c>
      <c r="AG212" s="292">
        <f t="shared" si="422"/>
        <v>406944.4</v>
      </c>
      <c r="AH212" s="292">
        <f t="shared" si="423"/>
        <v>1399146.6</v>
      </c>
      <c r="AI212" s="66"/>
      <c r="AJ212" s="292">
        <f t="shared" si="450"/>
        <v>0</v>
      </c>
      <c r="AK212" s="292">
        <f t="shared" si="451"/>
        <v>0</v>
      </c>
      <c r="AL212" s="292">
        <f t="shared" si="452"/>
        <v>0</v>
      </c>
      <c r="AM212" s="292">
        <f t="shared" si="453"/>
        <v>0</v>
      </c>
      <c r="AN212" s="292">
        <f t="shared" si="454"/>
        <v>0</v>
      </c>
      <c r="AO212" s="292">
        <f t="shared" si="455"/>
        <v>0</v>
      </c>
    </row>
    <row r="213" spans="1:41" ht="45" x14ac:dyDescent="0.25">
      <c r="A213" s="75"/>
      <c r="B213" s="77"/>
      <c r="C213" s="76"/>
      <c r="D213" s="78">
        <v>35301</v>
      </c>
      <c r="E213" s="79" t="s">
        <v>403</v>
      </c>
      <c r="F213" s="184">
        <f t="shared" si="472"/>
        <v>1806091</v>
      </c>
      <c r="G213" s="184">
        <f t="shared" si="473"/>
        <v>0</v>
      </c>
      <c r="H213" s="184">
        <f t="shared" si="474"/>
        <v>1806091</v>
      </c>
      <c r="I213" s="184">
        <f t="shared" si="475"/>
        <v>406944.4</v>
      </c>
      <c r="J213" s="184">
        <f t="shared" si="476"/>
        <v>406944.4</v>
      </c>
      <c r="K213" s="316">
        <f t="shared" si="468"/>
        <v>1399146.6</v>
      </c>
      <c r="O213" s="184">
        <v>1806091</v>
      </c>
      <c r="P213" s="184"/>
      <c r="Q213" s="184">
        <f>O213+P213</f>
        <v>1806091</v>
      </c>
      <c r="R213" s="184">
        <v>406944.4</v>
      </c>
      <c r="S213" s="184">
        <v>406944.4</v>
      </c>
      <c r="T213" s="270">
        <f t="shared" si="369"/>
        <v>1399146.6</v>
      </c>
      <c r="V213" s="287"/>
      <c r="W213" s="287"/>
      <c r="X213" s="261">
        <f t="shared" si="370"/>
        <v>0</v>
      </c>
      <c r="Y213" s="287"/>
      <c r="Z213" s="287"/>
      <c r="AA213" s="261">
        <f t="shared" si="371"/>
        <v>0</v>
      </c>
      <c r="AC213" s="292">
        <f t="shared" si="418"/>
        <v>1806091</v>
      </c>
      <c r="AD213" s="292">
        <f t="shared" si="419"/>
        <v>0</v>
      </c>
      <c r="AE213" s="292">
        <f t="shared" si="420"/>
        <v>1806091</v>
      </c>
      <c r="AF213" s="292">
        <f t="shared" si="421"/>
        <v>406944.4</v>
      </c>
      <c r="AG213" s="292">
        <f t="shared" si="422"/>
        <v>406944.4</v>
      </c>
      <c r="AH213" s="292">
        <f t="shared" si="423"/>
        <v>1399146.6</v>
      </c>
      <c r="AI213" s="66"/>
      <c r="AJ213" s="292">
        <f t="shared" si="450"/>
        <v>0</v>
      </c>
      <c r="AK213" s="292">
        <f t="shared" si="451"/>
        <v>0</v>
      </c>
      <c r="AL213" s="292">
        <f t="shared" si="452"/>
        <v>0</v>
      </c>
      <c r="AM213" s="292">
        <f t="shared" si="453"/>
        <v>0</v>
      </c>
      <c r="AN213" s="292">
        <f t="shared" si="454"/>
        <v>0</v>
      </c>
      <c r="AO213" s="292">
        <f t="shared" si="455"/>
        <v>0</v>
      </c>
    </row>
    <row r="214" spans="1:41" x14ac:dyDescent="0.25">
      <c r="A214" s="75"/>
      <c r="B214" s="76"/>
      <c r="C214" s="105">
        <v>35400</v>
      </c>
      <c r="D214" s="177" t="s">
        <v>404</v>
      </c>
      <c r="E214" s="178"/>
      <c r="F214" s="142">
        <f>SUM(F215)</f>
        <v>0</v>
      </c>
      <c r="G214" s="142">
        <f t="shared" ref="G214:J214" si="481">SUM(G215)</f>
        <v>0</v>
      </c>
      <c r="H214" s="142">
        <f t="shared" si="481"/>
        <v>0</v>
      </c>
      <c r="I214" s="142">
        <f t="shared" si="481"/>
        <v>0</v>
      </c>
      <c r="J214" s="142">
        <f t="shared" si="481"/>
        <v>0</v>
      </c>
      <c r="K214" s="272">
        <f t="shared" si="468"/>
        <v>0</v>
      </c>
      <c r="O214" s="142">
        <f t="shared" ref="O214" si="482">SUM(O215)</f>
        <v>0</v>
      </c>
      <c r="P214" s="142">
        <f t="shared" ref="P214:T214" si="483">SUM(P215)</f>
        <v>0</v>
      </c>
      <c r="Q214" s="142">
        <f t="shared" si="483"/>
        <v>0</v>
      </c>
      <c r="R214" s="142">
        <f t="shared" si="483"/>
        <v>0</v>
      </c>
      <c r="S214" s="142">
        <f t="shared" si="483"/>
        <v>0</v>
      </c>
      <c r="T214" s="272">
        <f t="shared" si="483"/>
        <v>0</v>
      </c>
      <c r="V214" s="286">
        <f t="shared" ref="V214:AA214" si="484">SUM(V215)</f>
        <v>0</v>
      </c>
      <c r="W214" s="286">
        <f t="shared" si="484"/>
        <v>0</v>
      </c>
      <c r="X214" s="286">
        <f t="shared" si="484"/>
        <v>0</v>
      </c>
      <c r="Y214" s="286">
        <f t="shared" si="484"/>
        <v>0</v>
      </c>
      <c r="Z214" s="286">
        <f t="shared" si="484"/>
        <v>0</v>
      </c>
      <c r="AA214" s="286">
        <f t="shared" si="484"/>
        <v>0</v>
      </c>
      <c r="AC214" s="292">
        <f t="shared" si="418"/>
        <v>0</v>
      </c>
      <c r="AD214" s="292">
        <f t="shared" si="419"/>
        <v>0</v>
      </c>
      <c r="AE214" s="292">
        <f t="shared" si="420"/>
        <v>0</v>
      </c>
      <c r="AF214" s="292">
        <f t="shared" si="421"/>
        <v>0</v>
      </c>
      <c r="AG214" s="292">
        <f t="shared" si="422"/>
        <v>0</v>
      </c>
      <c r="AH214" s="292">
        <f t="shared" si="423"/>
        <v>0</v>
      </c>
      <c r="AI214" s="66"/>
      <c r="AJ214" s="292">
        <f t="shared" si="450"/>
        <v>0</v>
      </c>
      <c r="AK214" s="292">
        <f t="shared" si="451"/>
        <v>0</v>
      </c>
      <c r="AL214" s="292">
        <f t="shared" si="452"/>
        <v>0</v>
      </c>
      <c r="AM214" s="292">
        <f t="shared" si="453"/>
        <v>0</v>
      </c>
      <c r="AN214" s="292">
        <f t="shared" si="454"/>
        <v>0</v>
      </c>
      <c r="AO214" s="292">
        <f t="shared" si="455"/>
        <v>0</v>
      </c>
    </row>
    <row r="215" spans="1:41" ht="45" x14ac:dyDescent="0.25">
      <c r="A215" s="75"/>
      <c r="B215" s="77"/>
      <c r="C215" s="76"/>
      <c r="D215" s="78">
        <v>35401</v>
      </c>
      <c r="E215" s="79" t="s">
        <v>404</v>
      </c>
      <c r="F215" s="184">
        <f t="shared" si="472"/>
        <v>0</v>
      </c>
      <c r="G215" s="184">
        <f t="shared" si="473"/>
        <v>0</v>
      </c>
      <c r="H215" s="184">
        <f t="shared" si="474"/>
        <v>0</v>
      </c>
      <c r="I215" s="184">
        <f t="shared" si="475"/>
        <v>0</v>
      </c>
      <c r="J215" s="184">
        <f t="shared" si="476"/>
        <v>0</v>
      </c>
      <c r="K215" s="316">
        <f t="shared" si="468"/>
        <v>0</v>
      </c>
      <c r="O215" s="184"/>
      <c r="P215" s="184"/>
      <c r="Q215" s="184">
        <f>O215+P215</f>
        <v>0</v>
      </c>
      <c r="R215" s="184"/>
      <c r="S215" s="184"/>
      <c r="T215" s="270">
        <f t="shared" si="369"/>
        <v>0</v>
      </c>
      <c r="V215" s="287"/>
      <c r="W215" s="287"/>
      <c r="X215" s="261">
        <f t="shared" si="370"/>
        <v>0</v>
      </c>
      <c r="Y215" s="287"/>
      <c r="Z215" s="287"/>
      <c r="AA215" s="261">
        <f t="shared" si="371"/>
        <v>0</v>
      </c>
      <c r="AC215" s="292">
        <f t="shared" si="418"/>
        <v>0</v>
      </c>
      <c r="AD215" s="292">
        <f t="shared" si="419"/>
        <v>0</v>
      </c>
      <c r="AE215" s="292">
        <f t="shared" si="420"/>
        <v>0</v>
      </c>
      <c r="AF215" s="292">
        <f t="shared" si="421"/>
        <v>0</v>
      </c>
      <c r="AG215" s="292">
        <f t="shared" si="422"/>
        <v>0</v>
      </c>
      <c r="AH215" s="292">
        <f t="shared" si="423"/>
        <v>0</v>
      </c>
      <c r="AI215" s="66"/>
      <c r="AJ215" s="292">
        <f t="shared" si="450"/>
        <v>0</v>
      </c>
      <c r="AK215" s="292">
        <f t="shared" si="451"/>
        <v>0</v>
      </c>
      <c r="AL215" s="292">
        <f t="shared" si="452"/>
        <v>0</v>
      </c>
      <c r="AM215" s="292">
        <f t="shared" si="453"/>
        <v>0</v>
      </c>
      <c r="AN215" s="292">
        <f t="shared" si="454"/>
        <v>0</v>
      </c>
      <c r="AO215" s="292">
        <f t="shared" si="455"/>
        <v>0</v>
      </c>
    </row>
    <row r="216" spans="1:41" x14ac:dyDescent="0.25">
      <c r="A216" s="75"/>
      <c r="B216" s="76"/>
      <c r="C216" s="105">
        <v>35500</v>
      </c>
      <c r="D216" s="177" t="s">
        <v>405</v>
      </c>
      <c r="E216" s="178"/>
      <c r="F216" s="142">
        <f>SUM(F217)</f>
        <v>1914000</v>
      </c>
      <c r="G216" s="142">
        <f t="shared" ref="G216:J216" si="485">SUM(G217)</f>
        <v>0</v>
      </c>
      <c r="H216" s="142">
        <f t="shared" si="485"/>
        <v>1914000</v>
      </c>
      <c r="I216" s="142">
        <f t="shared" si="485"/>
        <v>478883.45</v>
      </c>
      <c r="J216" s="142">
        <f t="shared" si="485"/>
        <v>395588.37</v>
      </c>
      <c r="K216" s="272">
        <f t="shared" si="468"/>
        <v>1435116.55</v>
      </c>
      <c r="O216" s="142">
        <f t="shared" ref="O216" si="486">SUM(O217)</f>
        <v>1914000</v>
      </c>
      <c r="P216" s="142">
        <f t="shared" ref="P216:T216" si="487">SUM(P217)</f>
        <v>0</v>
      </c>
      <c r="Q216" s="142">
        <f t="shared" si="487"/>
        <v>1914000</v>
      </c>
      <c r="R216" s="142">
        <f t="shared" si="487"/>
        <v>478883.45</v>
      </c>
      <c r="S216" s="142">
        <f t="shared" si="487"/>
        <v>395588.37</v>
      </c>
      <c r="T216" s="272">
        <f t="shared" si="487"/>
        <v>1435116.55</v>
      </c>
      <c r="V216" s="286">
        <f t="shared" ref="V216:AA216" si="488">SUM(V217)</f>
        <v>0</v>
      </c>
      <c r="W216" s="286">
        <f t="shared" si="488"/>
        <v>0</v>
      </c>
      <c r="X216" s="286">
        <f t="shared" si="488"/>
        <v>0</v>
      </c>
      <c r="Y216" s="286">
        <f t="shared" si="488"/>
        <v>0</v>
      </c>
      <c r="Z216" s="286">
        <f t="shared" si="488"/>
        <v>0</v>
      </c>
      <c r="AA216" s="286">
        <f t="shared" si="488"/>
        <v>0</v>
      </c>
      <c r="AC216" s="292">
        <f t="shared" si="418"/>
        <v>1914000</v>
      </c>
      <c r="AD216" s="292">
        <f t="shared" si="419"/>
        <v>0</v>
      </c>
      <c r="AE216" s="292">
        <f t="shared" si="420"/>
        <v>1914000</v>
      </c>
      <c r="AF216" s="292">
        <f t="shared" si="421"/>
        <v>478883.45</v>
      </c>
      <c r="AG216" s="292">
        <f t="shared" si="422"/>
        <v>395588.37</v>
      </c>
      <c r="AH216" s="292">
        <f t="shared" si="423"/>
        <v>1435116.55</v>
      </c>
      <c r="AI216" s="66"/>
      <c r="AJ216" s="292">
        <f t="shared" si="450"/>
        <v>0</v>
      </c>
      <c r="AK216" s="292">
        <f t="shared" si="451"/>
        <v>0</v>
      </c>
      <c r="AL216" s="292">
        <f t="shared" si="452"/>
        <v>0</v>
      </c>
      <c r="AM216" s="292">
        <f t="shared" si="453"/>
        <v>0</v>
      </c>
      <c r="AN216" s="292">
        <f t="shared" si="454"/>
        <v>0</v>
      </c>
      <c r="AO216" s="292">
        <f t="shared" si="455"/>
        <v>0</v>
      </c>
    </row>
    <row r="217" spans="1:41" ht="30" x14ac:dyDescent="0.25">
      <c r="A217" s="75"/>
      <c r="B217" s="77"/>
      <c r="C217" s="76"/>
      <c r="D217" s="78">
        <v>35501</v>
      </c>
      <c r="E217" s="79" t="s">
        <v>405</v>
      </c>
      <c r="F217" s="184">
        <f t="shared" si="472"/>
        <v>1914000</v>
      </c>
      <c r="G217" s="184">
        <f t="shared" si="473"/>
        <v>0</v>
      </c>
      <c r="H217" s="184">
        <f t="shared" si="474"/>
        <v>1914000</v>
      </c>
      <c r="I217" s="184">
        <f t="shared" si="475"/>
        <v>478883.45</v>
      </c>
      <c r="J217" s="184">
        <f t="shared" si="476"/>
        <v>395588.37</v>
      </c>
      <c r="K217" s="316">
        <f t="shared" si="468"/>
        <v>1435116.55</v>
      </c>
      <c r="O217" s="184">
        <v>1914000</v>
      </c>
      <c r="P217" s="184"/>
      <c r="Q217" s="184">
        <f>O217+P217</f>
        <v>1914000</v>
      </c>
      <c r="R217" s="184">
        <v>478883.45</v>
      </c>
      <c r="S217" s="184">
        <v>395588.37</v>
      </c>
      <c r="T217" s="270">
        <f t="shared" si="369"/>
        <v>1435116.55</v>
      </c>
      <c r="V217" s="287"/>
      <c r="W217" s="287"/>
      <c r="X217" s="261">
        <f t="shared" si="370"/>
        <v>0</v>
      </c>
      <c r="Y217" s="287"/>
      <c r="Z217" s="287"/>
      <c r="AA217" s="261">
        <f t="shared" si="371"/>
        <v>0</v>
      </c>
      <c r="AC217" s="292">
        <f t="shared" si="418"/>
        <v>1914000</v>
      </c>
      <c r="AD217" s="292">
        <f t="shared" si="419"/>
        <v>0</v>
      </c>
      <c r="AE217" s="292">
        <f t="shared" si="420"/>
        <v>1914000</v>
      </c>
      <c r="AF217" s="292">
        <f t="shared" si="421"/>
        <v>478883.45</v>
      </c>
      <c r="AG217" s="292">
        <f t="shared" si="422"/>
        <v>395588.37</v>
      </c>
      <c r="AH217" s="292">
        <f t="shared" si="423"/>
        <v>1435116.55</v>
      </c>
      <c r="AI217" s="66"/>
      <c r="AJ217" s="292">
        <f t="shared" si="450"/>
        <v>0</v>
      </c>
      <c r="AK217" s="292">
        <f t="shared" si="451"/>
        <v>0</v>
      </c>
      <c r="AL217" s="292">
        <f t="shared" si="452"/>
        <v>0</v>
      </c>
      <c r="AM217" s="292">
        <f t="shared" si="453"/>
        <v>0</v>
      </c>
      <c r="AN217" s="292">
        <f t="shared" si="454"/>
        <v>0</v>
      </c>
      <c r="AO217" s="292">
        <f t="shared" si="455"/>
        <v>0</v>
      </c>
    </row>
    <row r="218" spans="1:41" x14ac:dyDescent="0.25">
      <c r="A218" s="75"/>
      <c r="B218" s="76"/>
      <c r="C218" s="105">
        <v>35700</v>
      </c>
      <c r="D218" s="177" t="s">
        <v>406</v>
      </c>
      <c r="E218" s="178"/>
      <c r="F218" s="142">
        <f>SUM(F219:F222)</f>
        <v>6827328</v>
      </c>
      <c r="G218" s="142">
        <f t="shared" ref="G218:J218" si="489">SUM(G219:G222)</f>
        <v>0</v>
      </c>
      <c r="H218" s="142">
        <f t="shared" si="489"/>
        <v>6827328</v>
      </c>
      <c r="I218" s="142">
        <f t="shared" si="489"/>
        <v>939110.7</v>
      </c>
      <c r="J218" s="142">
        <f t="shared" si="489"/>
        <v>900460.7</v>
      </c>
      <c r="K218" s="272">
        <f t="shared" si="468"/>
        <v>5888217.2999999998</v>
      </c>
      <c r="O218" s="142">
        <f t="shared" ref="O218" si="490">SUM(O219:O222)</f>
        <v>6827328</v>
      </c>
      <c r="P218" s="142">
        <f t="shared" ref="P218:T218" si="491">SUM(P219:P222)</f>
        <v>0</v>
      </c>
      <c r="Q218" s="142">
        <f t="shared" si="491"/>
        <v>6827328</v>
      </c>
      <c r="R218" s="142">
        <f t="shared" si="491"/>
        <v>939110.7</v>
      </c>
      <c r="S218" s="142">
        <f t="shared" si="491"/>
        <v>900460.7</v>
      </c>
      <c r="T218" s="272">
        <f t="shared" si="491"/>
        <v>5888217.2999999998</v>
      </c>
      <c r="V218" s="286">
        <f t="shared" ref="V218:AA218" si="492">SUM(V219:V222)</f>
        <v>0</v>
      </c>
      <c r="W218" s="286">
        <f t="shared" si="492"/>
        <v>0</v>
      </c>
      <c r="X218" s="286">
        <f t="shared" si="492"/>
        <v>0</v>
      </c>
      <c r="Y218" s="286">
        <f t="shared" si="492"/>
        <v>0</v>
      </c>
      <c r="Z218" s="286">
        <f t="shared" si="492"/>
        <v>0</v>
      </c>
      <c r="AA218" s="286">
        <f t="shared" si="492"/>
        <v>0</v>
      </c>
      <c r="AC218" s="292">
        <f t="shared" si="418"/>
        <v>6827328</v>
      </c>
      <c r="AD218" s="292">
        <f t="shared" si="419"/>
        <v>0</v>
      </c>
      <c r="AE218" s="292">
        <f t="shared" si="420"/>
        <v>6827328</v>
      </c>
      <c r="AF218" s="292">
        <f t="shared" si="421"/>
        <v>939110.7</v>
      </c>
      <c r="AG218" s="292">
        <f t="shared" si="422"/>
        <v>900460.7</v>
      </c>
      <c r="AH218" s="292">
        <f t="shared" si="423"/>
        <v>5888217.2999999998</v>
      </c>
      <c r="AI218" s="66"/>
      <c r="AJ218" s="292">
        <f t="shared" si="450"/>
        <v>0</v>
      </c>
      <c r="AK218" s="292">
        <f t="shared" si="451"/>
        <v>0</v>
      </c>
      <c r="AL218" s="292">
        <f t="shared" si="452"/>
        <v>0</v>
      </c>
      <c r="AM218" s="292">
        <f t="shared" si="453"/>
        <v>0</v>
      </c>
      <c r="AN218" s="292">
        <f t="shared" si="454"/>
        <v>0</v>
      </c>
      <c r="AO218" s="292">
        <f t="shared" si="455"/>
        <v>0</v>
      </c>
    </row>
    <row r="219" spans="1:41" ht="45" x14ac:dyDescent="0.25">
      <c r="A219" s="75"/>
      <c r="B219" s="77"/>
      <c r="C219" s="76"/>
      <c r="D219" s="78">
        <v>35704</v>
      </c>
      <c r="E219" s="79" t="s">
        <v>518</v>
      </c>
      <c r="F219" s="184">
        <f t="shared" si="472"/>
        <v>2915940</v>
      </c>
      <c r="G219" s="184">
        <f t="shared" si="473"/>
        <v>0</v>
      </c>
      <c r="H219" s="184">
        <f t="shared" si="474"/>
        <v>2915940</v>
      </c>
      <c r="I219" s="184">
        <f t="shared" si="475"/>
        <v>382121.24</v>
      </c>
      <c r="J219" s="184">
        <f t="shared" si="476"/>
        <v>343471.24</v>
      </c>
      <c r="K219" s="316">
        <f t="shared" si="468"/>
        <v>2533818.7599999998</v>
      </c>
      <c r="O219" s="184">
        <v>2915940</v>
      </c>
      <c r="P219" s="184"/>
      <c r="Q219" s="184">
        <f>O219+P219</f>
        <v>2915940</v>
      </c>
      <c r="R219" s="184">
        <v>382121.24</v>
      </c>
      <c r="S219" s="184">
        <v>343471.24</v>
      </c>
      <c r="T219" s="270">
        <f t="shared" si="369"/>
        <v>2533818.7599999998</v>
      </c>
      <c r="V219" s="287"/>
      <c r="W219" s="287"/>
      <c r="X219" s="261">
        <f t="shared" si="370"/>
        <v>0</v>
      </c>
      <c r="Y219" s="287"/>
      <c r="Z219" s="287"/>
      <c r="AA219" s="261">
        <f t="shared" si="371"/>
        <v>0</v>
      </c>
      <c r="AC219" s="292">
        <f t="shared" si="418"/>
        <v>2915940</v>
      </c>
      <c r="AD219" s="292">
        <f t="shared" si="419"/>
        <v>0</v>
      </c>
      <c r="AE219" s="292">
        <f t="shared" si="420"/>
        <v>2915940</v>
      </c>
      <c r="AF219" s="292">
        <f t="shared" si="421"/>
        <v>382121.24</v>
      </c>
      <c r="AG219" s="292">
        <f t="shared" si="422"/>
        <v>343471.24</v>
      </c>
      <c r="AH219" s="292">
        <f t="shared" si="423"/>
        <v>2533818.7599999998</v>
      </c>
      <c r="AI219" s="66"/>
      <c r="AJ219" s="292">
        <f t="shared" si="450"/>
        <v>0</v>
      </c>
      <c r="AK219" s="292">
        <f t="shared" si="451"/>
        <v>0</v>
      </c>
      <c r="AL219" s="292">
        <f t="shared" si="452"/>
        <v>0</v>
      </c>
      <c r="AM219" s="292">
        <f t="shared" si="453"/>
        <v>0</v>
      </c>
      <c r="AN219" s="292">
        <f t="shared" si="454"/>
        <v>0</v>
      </c>
      <c r="AO219" s="292">
        <f t="shared" si="455"/>
        <v>0</v>
      </c>
    </row>
    <row r="220" spans="1:41" ht="45" x14ac:dyDescent="0.25">
      <c r="A220" s="75"/>
      <c r="B220" s="77"/>
      <c r="C220" s="76"/>
      <c r="D220" s="78">
        <v>35705</v>
      </c>
      <c r="E220" s="79" t="s">
        <v>407</v>
      </c>
      <c r="F220" s="184">
        <f t="shared" si="472"/>
        <v>77000</v>
      </c>
      <c r="G220" s="184">
        <f t="shared" si="473"/>
        <v>0</v>
      </c>
      <c r="H220" s="184">
        <f t="shared" si="474"/>
        <v>77000</v>
      </c>
      <c r="I220" s="184">
        <f t="shared" si="475"/>
        <v>0</v>
      </c>
      <c r="J220" s="184">
        <f t="shared" si="476"/>
        <v>0</v>
      </c>
      <c r="K220" s="316">
        <f t="shared" si="468"/>
        <v>77000</v>
      </c>
      <c r="O220" s="184">
        <v>77000</v>
      </c>
      <c r="P220" s="184"/>
      <c r="Q220" s="184">
        <f>O220+P220</f>
        <v>77000</v>
      </c>
      <c r="R220" s="184"/>
      <c r="S220" s="184"/>
      <c r="T220" s="270">
        <f t="shared" si="369"/>
        <v>77000</v>
      </c>
      <c r="V220" s="287"/>
      <c r="W220" s="287"/>
      <c r="X220" s="261">
        <f t="shared" si="370"/>
        <v>0</v>
      </c>
      <c r="Y220" s="287"/>
      <c r="Z220" s="287"/>
      <c r="AA220" s="261">
        <f t="shared" si="371"/>
        <v>0</v>
      </c>
      <c r="AC220" s="292">
        <f t="shared" si="418"/>
        <v>77000</v>
      </c>
      <c r="AD220" s="292">
        <f t="shared" si="419"/>
        <v>0</v>
      </c>
      <c r="AE220" s="292">
        <f t="shared" si="420"/>
        <v>77000</v>
      </c>
      <c r="AF220" s="292">
        <f t="shared" si="421"/>
        <v>0</v>
      </c>
      <c r="AG220" s="292">
        <f t="shared" si="422"/>
        <v>0</v>
      </c>
      <c r="AH220" s="292">
        <f t="shared" si="423"/>
        <v>77000</v>
      </c>
      <c r="AI220" s="66"/>
      <c r="AJ220" s="292">
        <f t="shared" si="450"/>
        <v>0</v>
      </c>
      <c r="AK220" s="292">
        <f t="shared" si="451"/>
        <v>0</v>
      </c>
      <c r="AL220" s="292">
        <f t="shared" si="452"/>
        <v>0</v>
      </c>
      <c r="AM220" s="292">
        <f t="shared" si="453"/>
        <v>0</v>
      </c>
      <c r="AN220" s="292">
        <f t="shared" si="454"/>
        <v>0</v>
      </c>
      <c r="AO220" s="292">
        <f t="shared" si="455"/>
        <v>0</v>
      </c>
    </row>
    <row r="221" spans="1:41" ht="45" x14ac:dyDescent="0.25">
      <c r="A221" s="75"/>
      <c r="B221" s="77"/>
      <c r="C221" s="76"/>
      <c r="D221" s="78">
        <v>35706</v>
      </c>
      <c r="E221" s="79" t="s">
        <v>408</v>
      </c>
      <c r="F221" s="184">
        <f t="shared" si="472"/>
        <v>2833612</v>
      </c>
      <c r="G221" s="184">
        <f t="shared" si="473"/>
        <v>0</v>
      </c>
      <c r="H221" s="184">
        <f t="shared" si="474"/>
        <v>2833612</v>
      </c>
      <c r="I221" s="184">
        <f t="shared" si="475"/>
        <v>387911.12</v>
      </c>
      <c r="J221" s="184">
        <f t="shared" si="476"/>
        <v>387911.12</v>
      </c>
      <c r="K221" s="316">
        <f t="shared" si="468"/>
        <v>2445700.88</v>
      </c>
      <c r="O221" s="184">
        <v>2833612</v>
      </c>
      <c r="P221" s="184"/>
      <c r="Q221" s="184">
        <f t="shared" ref="Q221:Q222" si="493">O221+P221</f>
        <v>2833612</v>
      </c>
      <c r="R221" s="184">
        <v>387911.12</v>
      </c>
      <c r="S221" s="184">
        <v>387911.12</v>
      </c>
      <c r="T221" s="270">
        <f t="shared" si="369"/>
        <v>2445700.88</v>
      </c>
      <c r="V221" s="287"/>
      <c r="W221" s="287"/>
      <c r="X221" s="261">
        <f t="shared" si="370"/>
        <v>0</v>
      </c>
      <c r="Y221" s="287"/>
      <c r="Z221" s="287"/>
      <c r="AA221" s="261">
        <f t="shared" si="371"/>
        <v>0</v>
      </c>
      <c r="AC221" s="292">
        <f t="shared" si="418"/>
        <v>2833612</v>
      </c>
      <c r="AD221" s="292">
        <f t="shared" si="419"/>
        <v>0</v>
      </c>
      <c r="AE221" s="292">
        <f t="shared" si="420"/>
        <v>2833612</v>
      </c>
      <c r="AF221" s="292">
        <f t="shared" si="421"/>
        <v>387911.12</v>
      </c>
      <c r="AG221" s="292">
        <f t="shared" si="422"/>
        <v>387911.12</v>
      </c>
      <c r="AH221" s="292">
        <f t="shared" si="423"/>
        <v>2445700.88</v>
      </c>
      <c r="AI221" s="66"/>
      <c r="AJ221" s="292">
        <f t="shared" si="450"/>
        <v>0</v>
      </c>
      <c r="AK221" s="292">
        <f t="shared" si="451"/>
        <v>0</v>
      </c>
      <c r="AL221" s="292">
        <f t="shared" si="452"/>
        <v>0</v>
      </c>
      <c r="AM221" s="292">
        <f t="shared" si="453"/>
        <v>0</v>
      </c>
      <c r="AN221" s="292">
        <f t="shared" si="454"/>
        <v>0</v>
      </c>
      <c r="AO221" s="292">
        <f t="shared" si="455"/>
        <v>0</v>
      </c>
    </row>
    <row r="222" spans="1:41" ht="30" x14ac:dyDescent="0.25">
      <c r="A222" s="75"/>
      <c r="B222" s="77"/>
      <c r="C222" s="76"/>
      <c r="D222" s="78">
        <v>35708</v>
      </c>
      <c r="E222" s="79" t="s">
        <v>409</v>
      </c>
      <c r="F222" s="184">
        <f t="shared" si="472"/>
        <v>1000776</v>
      </c>
      <c r="G222" s="184">
        <f t="shared" si="473"/>
        <v>0</v>
      </c>
      <c r="H222" s="184">
        <f t="shared" si="474"/>
        <v>1000776</v>
      </c>
      <c r="I222" s="184">
        <f t="shared" si="475"/>
        <v>169078.34</v>
      </c>
      <c r="J222" s="184">
        <f t="shared" si="476"/>
        <v>169078.34</v>
      </c>
      <c r="K222" s="316">
        <f t="shared" si="468"/>
        <v>831697.66</v>
      </c>
      <c r="O222" s="184">
        <v>1000776</v>
      </c>
      <c r="P222" s="184"/>
      <c r="Q222" s="184">
        <f t="shared" si="493"/>
        <v>1000776</v>
      </c>
      <c r="R222" s="184">
        <v>169078.34</v>
      </c>
      <c r="S222" s="184">
        <v>169078.34</v>
      </c>
      <c r="T222" s="270">
        <f t="shared" si="369"/>
        <v>831697.66</v>
      </c>
      <c r="V222" s="287"/>
      <c r="W222" s="287"/>
      <c r="X222" s="261">
        <f t="shared" si="370"/>
        <v>0</v>
      </c>
      <c r="Y222" s="287"/>
      <c r="Z222" s="287"/>
      <c r="AA222" s="261">
        <f t="shared" si="371"/>
        <v>0</v>
      </c>
      <c r="AC222" s="292">
        <f t="shared" si="418"/>
        <v>1000776</v>
      </c>
      <c r="AD222" s="292">
        <f t="shared" si="419"/>
        <v>0</v>
      </c>
      <c r="AE222" s="292">
        <f t="shared" si="420"/>
        <v>1000776</v>
      </c>
      <c r="AF222" s="292">
        <f t="shared" si="421"/>
        <v>169078.34</v>
      </c>
      <c r="AG222" s="292">
        <f t="shared" si="422"/>
        <v>169078.34</v>
      </c>
      <c r="AH222" s="292">
        <f t="shared" si="423"/>
        <v>831697.66</v>
      </c>
      <c r="AI222" s="66"/>
      <c r="AJ222" s="292">
        <f t="shared" si="450"/>
        <v>0</v>
      </c>
      <c r="AK222" s="292">
        <f t="shared" si="451"/>
        <v>0</v>
      </c>
      <c r="AL222" s="292">
        <f t="shared" si="452"/>
        <v>0</v>
      </c>
      <c r="AM222" s="292">
        <f t="shared" si="453"/>
        <v>0</v>
      </c>
      <c r="AN222" s="292">
        <f t="shared" si="454"/>
        <v>0</v>
      </c>
      <c r="AO222" s="292">
        <f t="shared" si="455"/>
        <v>0</v>
      </c>
    </row>
    <row r="223" spans="1:41" x14ac:dyDescent="0.25">
      <c r="A223" s="75"/>
      <c r="B223" s="76"/>
      <c r="C223" s="105">
        <v>35800</v>
      </c>
      <c r="D223" s="177" t="s">
        <v>410</v>
      </c>
      <c r="E223" s="178"/>
      <c r="F223" s="142">
        <f>SUM(F224:F226)</f>
        <v>4599802.0199999996</v>
      </c>
      <c r="G223" s="142">
        <f t="shared" ref="G223:J223" si="494">SUM(G224:G226)</f>
        <v>0</v>
      </c>
      <c r="H223" s="142">
        <f t="shared" si="494"/>
        <v>4599802.0199999996</v>
      </c>
      <c r="I223" s="142">
        <f t="shared" si="494"/>
        <v>457038.47</v>
      </c>
      <c r="J223" s="142">
        <f t="shared" si="494"/>
        <v>457038.47</v>
      </c>
      <c r="K223" s="272">
        <f t="shared" si="468"/>
        <v>4142763.55</v>
      </c>
      <c r="O223" s="142">
        <f>SUM(O224:O226)</f>
        <v>4589802</v>
      </c>
      <c r="P223" s="142">
        <f t="shared" ref="P223:T223" si="495">SUM(P224:P226)</f>
        <v>0</v>
      </c>
      <c r="Q223" s="142">
        <f t="shared" si="495"/>
        <v>4589802</v>
      </c>
      <c r="R223" s="142">
        <f t="shared" si="495"/>
        <v>457038.47</v>
      </c>
      <c r="S223" s="142">
        <f t="shared" si="495"/>
        <v>457038.47</v>
      </c>
      <c r="T223" s="272">
        <f t="shared" si="495"/>
        <v>4132763.53</v>
      </c>
      <c r="V223" s="286">
        <f t="shared" ref="V223:AA223" si="496">SUM(V224:V226)</f>
        <v>10000.02</v>
      </c>
      <c r="W223" s="286">
        <f t="shared" si="496"/>
        <v>0</v>
      </c>
      <c r="X223" s="286">
        <f t="shared" si="496"/>
        <v>10000.02</v>
      </c>
      <c r="Y223" s="286">
        <f t="shared" si="496"/>
        <v>0</v>
      </c>
      <c r="Z223" s="286">
        <f t="shared" si="496"/>
        <v>0</v>
      </c>
      <c r="AA223" s="286">
        <f t="shared" si="496"/>
        <v>10000.02</v>
      </c>
      <c r="AC223" s="292">
        <f t="shared" si="418"/>
        <v>4599802.0199999996</v>
      </c>
      <c r="AD223" s="292">
        <f t="shared" si="419"/>
        <v>0</v>
      </c>
      <c r="AE223" s="292">
        <f t="shared" si="420"/>
        <v>4599802.0199999996</v>
      </c>
      <c r="AF223" s="292">
        <f t="shared" si="421"/>
        <v>457038.47</v>
      </c>
      <c r="AG223" s="292">
        <f t="shared" si="422"/>
        <v>457038.47</v>
      </c>
      <c r="AH223" s="292">
        <f t="shared" si="423"/>
        <v>4142763.55</v>
      </c>
      <c r="AI223" s="66"/>
      <c r="AJ223" s="292">
        <f t="shared" si="450"/>
        <v>0</v>
      </c>
      <c r="AK223" s="292">
        <f t="shared" si="451"/>
        <v>0</v>
      </c>
      <c r="AL223" s="292">
        <f t="shared" si="452"/>
        <v>0</v>
      </c>
      <c r="AM223" s="292">
        <f t="shared" si="453"/>
        <v>0</v>
      </c>
      <c r="AN223" s="292">
        <f t="shared" si="454"/>
        <v>0</v>
      </c>
      <c r="AO223" s="292">
        <f t="shared" si="455"/>
        <v>0</v>
      </c>
    </row>
    <row r="224" spans="1:41" x14ac:dyDescent="0.25">
      <c r="A224" s="75"/>
      <c r="B224" s="77"/>
      <c r="C224" s="76"/>
      <c r="D224" s="78">
        <v>35801</v>
      </c>
      <c r="E224" s="79" t="s">
        <v>411</v>
      </c>
      <c r="F224" s="184">
        <f t="shared" si="472"/>
        <v>1500372</v>
      </c>
      <c r="G224" s="184">
        <f t="shared" si="473"/>
        <v>0</v>
      </c>
      <c r="H224" s="184">
        <f t="shared" si="474"/>
        <v>1500372</v>
      </c>
      <c r="I224" s="184">
        <f t="shared" si="475"/>
        <v>101425.60000000001</v>
      </c>
      <c r="J224" s="184">
        <f t="shared" si="476"/>
        <v>101425.60000000001</v>
      </c>
      <c r="K224" s="316">
        <f t="shared" si="468"/>
        <v>1398946.4</v>
      </c>
      <c r="O224" s="184">
        <v>1500372</v>
      </c>
      <c r="P224" s="184"/>
      <c r="Q224" s="184">
        <f t="shared" ref="Q224:Q226" si="497">O224+P224</f>
        <v>1500372</v>
      </c>
      <c r="R224" s="184">
        <v>101425.60000000001</v>
      </c>
      <c r="S224" s="184">
        <v>101425.60000000001</v>
      </c>
      <c r="T224" s="270">
        <f t="shared" si="369"/>
        <v>1398946.4</v>
      </c>
      <c r="V224" s="287"/>
      <c r="W224" s="287"/>
      <c r="X224" s="261">
        <f t="shared" si="370"/>
        <v>0</v>
      </c>
      <c r="Y224" s="287"/>
      <c r="Z224" s="287"/>
      <c r="AA224" s="261">
        <f t="shared" si="371"/>
        <v>0</v>
      </c>
      <c r="AC224" s="292">
        <f t="shared" si="418"/>
        <v>1500372</v>
      </c>
      <c r="AD224" s="292">
        <f t="shared" si="419"/>
        <v>0</v>
      </c>
      <c r="AE224" s="292">
        <f t="shared" si="420"/>
        <v>1500372</v>
      </c>
      <c r="AF224" s="292">
        <f t="shared" si="421"/>
        <v>101425.60000000001</v>
      </c>
      <c r="AG224" s="292">
        <f t="shared" si="422"/>
        <v>101425.60000000001</v>
      </c>
      <c r="AH224" s="292">
        <f t="shared" si="423"/>
        <v>1398946.4</v>
      </c>
      <c r="AI224" s="66"/>
      <c r="AJ224" s="292">
        <f t="shared" si="450"/>
        <v>0</v>
      </c>
      <c r="AK224" s="292">
        <f t="shared" si="451"/>
        <v>0</v>
      </c>
      <c r="AL224" s="292">
        <f t="shared" si="452"/>
        <v>0</v>
      </c>
      <c r="AM224" s="292">
        <f t="shared" si="453"/>
        <v>0</v>
      </c>
      <c r="AN224" s="292">
        <f t="shared" si="454"/>
        <v>0</v>
      </c>
      <c r="AO224" s="292">
        <f t="shared" si="455"/>
        <v>0</v>
      </c>
    </row>
    <row r="225" spans="1:41" x14ac:dyDescent="0.25">
      <c r="A225" s="75"/>
      <c r="B225" s="77"/>
      <c r="C225" s="76"/>
      <c r="D225" s="78">
        <v>35802</v>
      </c>
      <c r="E225" s="79" t="s">
        <v>519</v>
      </c>
      <c r="F225" s="184">
        <f t="shared" si="472"/>
        <v>27593.02</v>
      </c>
      <c r="G225" s="184">
        <f t="shared" si="473"/>
        <v>0</v>
      </c>
      <c r="H225" s="184">
        <f t="shared" si="474"/>
        <v>27593.02</v>
      </c>
      <c r="I225" s="184">
        <f t="shared" si="475"/>
        <v>0</v>
      </c>
      <c r="J225" s="184">
        <f t="shared" si="476"/>
        <v>0</v>
      </c>
      <c r="K225" s="316">
        <f t="shared" si="468"/>
        <v>27593.02</v>
      </c>
      <c r="O225" s="184">
        <v>17593</v>
      </c>
      <c r="P225" s="184"/>
      <c r="Q225" s="184">
        <f t="shared" si="497"/>
        <v>17593</v>
      </c>
      <c r="R225" s="184"/>
      <c r="S225" s="184"/>
      <c r="T225" s="270">
        <f t="shared" si="369"/>
        <v>17593</v>
      </c>
      <c r="V225" s="287">
        <v>10000.02</v>
      </c>
      <c r="W225" s="287">
        <v>0</v>
      </c>
      <c r="X225" s="261">
        <f t="shared" si="370"/>
        <v>10000.02</v>
      </c>
      <c r="Y225" s="287">
        <v>0</v>
      </c>
      <c r="Z225" s="287">
        <v>0</v>
      </c>
      <c r="AA225" s="261">
        <f t="shared" si="371"/>
        <v>10000.02</v>
      </c>
      <c r="AC225" s="292">
        <f t="shared" si="418"/>
        <v>27593.02</v>
      </c>
      <c r="AD225" s="292">
        <f t="shared" si="419"/>
        <v>0</v>
      </c>
      <c r="AE225" s="292">
        <f t="shared" si="420"/>
        <v>27593.02</v>
      </c>
      <c r="AF225" s="292">
        <f t="shared" si="421"/>
        <v>0</v>
      </c>
      <c r="AG225" s="292">
        <f t="shared" si="422"/>
        <v>0</v>
      </c>
      <c r="AH225" s="292">
        <f t="shared" si="423"/>
        <v>27593.02</v>
      </c>
      <c r="AI225" s="66"/>
      <c r="AJ225" s="292">
        <f t="shared" si="450"/>
        <v>0</v>
      </c>
      <c r="AK225" s="292">
        <f t="shared" si="451"/>
        <v>0</v>
      </c>
      <c r="AL225" s="292">
        <f t="shared" si="452"/>
        <v>0</v>
      </c>
      <c r="AM225" s="292">
        <f t="shared" si="453"/>
        <v>0</v>
      </c>
      <c r="AN225" s="292">
        <f t="shared" si="454"/>
        <v>0</v>
      </c>
      <c r="AO225" s="292">
        <f t="shared" si="455"/>
        <v>0</v>
      </c>
    </row>
    <row r="226" spans="1:41" ht="30" x14ac:dyDescent="0.25">
      <c r="A226" s="75"/>
      <c r="B226" s="77"/>
      <c r="C226" s="76"/>
      <c r="D226" s="78">
        <v>35804</v>
      </c>
      <c r="E226" s="79" t="s">
        <v>412</v>
      </c>
      <c r="F226" s="184">
        <f t="shared" si="472"/>
        <v>3071837</v>
      </c>
      <c r="G226" s="184">
        <f t="shared" si="473"/>
        <v>0</v>
      </c>
      <c r="H226" s="184">
        <f t="shared" si="474"/>
        <v>3071837</v>
      </c>
      <c r="I226" s="184">
        <f t="shared" si="475"/>
        <v>355612.87</v>
      </c>
      <c r="J226" s="184">
        <f t="shared" si="476"/>
        <v>355612.87</v>
      </c>
      <c r="K226" s="316">
        <f t="shared" si="468"/>
        <v>2716224.13</v>
      </c>
      <c r="O226" s="184">
        <v>3071837</v>
      </c>
      <c r="P226" s="184"/>
      <c r="Q226" s="184">
        <f t="shared" si="497"/>
        <v>3071837</v>
      </c>
      <c r="R226" s="184">
        <v>355612.87</v>
      </c>
      <c r="S226" s="184">
        <v>355612.87</v>
      </c>
      <c r="T226" s="270">
        <f t="shared" si="369"/>
        <v>2716224.13</v>
      </c>
      <c r="V226" s="287"/>
      <c r="W226" s="287"/>
      <c r="X226" s="261">
        <f t="shared" si="370"/>
        <v>0</v>
      </c>
      <c r="Y226" s="287"/>
      <c r="Z226" s="287"/>
      <c r="AA226" s="261">
        <f t="shared" si="371"/>
        <v>0</v>
      </c>
      <c r="AC226" s="292">
        <f t="shared" si="418"/>
        <v>3071837</v>
      </c>
      <c r="AD226" s="292">
        <f t="shared" si="419"/>
        <v>0</v>
      </c>
      <c r="AE226" s="292">
        <f t="shared" si="420"/>
        <v>3071837</v>
      </c>
      <c r="AF226" s="292">
        <f t="shared" si="421"/>
        <v>355612.87</v>
      </c>
      <c r="AG226" s="292">
        <f t="shared" si="422"/>
        <v>355612.87</v>
      </c>
      <c r="AH226" s="292">
        <f t="shared" si="423"/>
        <v>2716224.13</v>
      </c>
      <c r="AI226" s="66"/>
      <c r="AJ226" s="292">
        <f t="shared" si="450"/>
        <v>0</v>
      </c>
      <c r="AK226" s="292">
        <f t="shared" si="451"/>
        <v>0</v>
      </c>
      <c r="AL226" s="292">
        <f t="shared" si="452"/>
        <v>0</v>
      </c>
      <c r="AM226" s="292">
        <f t="shared" si="453"/>
        <v>0</v>
      </c>
      <c r="AN226" s="292">
        <f t="shared" si="454"/>
        <v>0</v>
      </c>
      <c r="AO226" s="292">
        <f t="shared" si="455"/>
        <v>0</v>
      </c>
    </row>
    <row r="227" spans="1:41" x14ac:dyDescent="0.25">
      <c r="A227" s="75"/>
      <c r="B227" s="76"/>
      <c r="C227" s="105">
        <v>35900</v>
      </c>
      <c r="D227" s="177" t="s">
        <v>413</v>
      </c>
      <c r="E227" s="178"/>
      <c r="F227" s="142">
        <f>SUM(F228:F229)</f>
        <v>614613</v>
      </c>
      <c r="G227" s="142">
        <f t="shared" ref="G227:J227" si="498">SUM(G228:G229)</f>
        <v>0</v>
      </c>
      <c r="H227" s="142">
        <f t="shared" si="498"/>
        <v>614613</v>
      </c>
      <c r="I227" s="142">
        <f t="shared" si="498"/>
        <v>37411.199999999997</v>
      </c>
      <c r="J227" s="142">
        <f t="shared" si="498"/>
        <v>19051.2</v>
      </c>
      <c r="K227" s="272">
        <f t="shared" si="468"/>
        <v>577201.80000000005</v>
      </c>
      <c r="O227" s="142">
        <f t="shared" ref="O227" si="499">SUM(O228:O229)</f>
        <v>614613</v>
      </c>
      <c r="P227" s="142">
        <f t="shared" ref="P227:T227" si="500">SUM(P228:P229)</f>
        <v>0</v>
      </c>
      <c r="Q227" s="142">
        <f t="shared" si="500"/>
        <v>614613</v>
      </c>
      <c r="R227" s="142">
        <f t="shared" si="500"/>
        <v>37411.199999999997</v>
      </c>
      <c r="S227" s="142">
        <f t="shared" si="500"/>
        <v>19051.2</v>
      </c>
      <c r="T227" s="272">
        <f t="shared" si="500"/>
        <v>577201.80000000005</v>
      </c>
      <c r="V227" s="286"/>
      <c r="W227" s="286"/>
      <c r="X227" s="286">
        <f t="shared" ref="X227:AA227" si="501">SUM(X228:X229)</f>
        <v>0</v>
      </c>
      <c r="Y227" s="286"/>
      <c r="Z227" s="286"/>
      <c r="AA227" s="286">
        <f t="shared" si="501"/>
        <v>0</v>
      </c>
      <c r="AC227" s="292">
        <f t="shared" si="418"/>
        <v>614613</v>
      </c>
      <c r="AD227" s="292">
        <f t="shared" si="419"/>
        <v>0</v>
      </c>
      <c r="AE227" s="292">
        <f t="shared" si="420"/>
        <v>614613</v>
      </c>
      <c r="AF227" s="292">
        <f t="shared" si="421"/>
        <v>37411.199999999997</v>
      </c>
      <c r="AG227" s="292">
        <f t="shared" si="422"/>
        <v>19051.2</v>
      </c>
      <c r="AH227" s="292">
        <f t="shared" si="423"/>
        <v>577201.80000000005</v>
      </c>
      <c r="AI227" s="66"/>
      <c r="AJ227" s="292">
        <f t="shared" si="450"/>
        <v>0</v>
      </c>
      <c r="AK227" s="292">
        <f t="shared" si="451"/>
        <v>0</v>
      </c>
      <c r="AL227" s="292">
        <f t="shared" si="452"/>
        <v>0</v>
      </c>
      <c r="AM227" s="292">
        <f t="shared" si="453"/>
        <v>0</v>
      </c>
      <c r="AN227" s="292">
        <f t="shared" si="454"/>
        <v>0</v>
      </c>
      <c r="AO227" s="292">
        <f t="shared" si="455"/>
        <v>0</v>
      </c>
    </row>
    <row r="228" spans="1:41" x14ac:dyDescent="0.25">
      <c r="A228" s="75"/>
      <c r="B228" s="77"/>
      <c r="C228" s="76"/>
      <c r="D228" s="78">
        <v>35901</v>
      </c>
      <c r="E228" s="79" t="s">
        <v>414</v>
      </c>
      <c r="F228" s="184">
        <f t="shared" si="472"/>
        <v>287332</v>
      </c>
      <c r="G228" s="184">
        <f t="shared" si="473"/>
        <v>0</v>
      </c>
      <c r="H228" s="184">
        <f t="shared" si="474"/>
        <v>287332</v>
      </c>
      <c r="I228" s="184">
        <f t="shared" si="475"/>
        <v>3877.2</v>
      </c>
      <c r="J228" s="184">
        <f t="shared" si="476"/>
        <v>3877.2</v>
      </c>
      <c r="K228" s="316">
        <f t="shared" si="468"/>
        <v>283454.8</v>
      </c>
      <c r="O228" s="184">
        <v>287332</v>
      </c>
      <c r="P228" s="184"/>
      <c r="Q228" s="184">
        <f t="shared" ref="Q228:Q229" si="502">O228+P228</f>
        <v>287332</v>
      </c>
      <c r="R228" s="184">
        <v>3877.2</v>
      </c>
      <c r="S228" s="184">
        <v>3877.2</v>
      </c>
      <c r="T228" s="270">
        <f t="shared" si="369"/>
        <v>283454.8</v>
      </c>
      <c r="V228" s="287"/>
      <c r="W228" s="287"/>
      <c r="X228" s="261">
        <f t="shared" si="370"/>
        <v>0</v>
      </c>
      <c r="Y228" s="287"/>
      <c r="Z228" s="287"/>
      <c r="AA228" s="261">
        <f t="shared" si="371"/>
        <v>0</v>
      </c>
      <c r="AC228" s="292">
        <f t="shared" si="418"/>
        <v>287332</v>
      </c>
      <c r="AD228" s="292">
        <f t="shared" si="419"/>
        <v>0</v>
      </c>
      <c r="AE228" s="292">
        <f t="shared" si="420"/>
        <v>287332</v>
      </c>
      <c r="AF228" s="292">
        <f t="shared" si="421"/>
        <v>3877.2</v>
      </c>
      <c r="AG228" s="292">
        <f t="shared" si="422"/>
        <v>3877.2</v>
      </c>
      <c r="AH228" s="292">
        <f t="shared" si="423"/>
        <v>283454.8</v>
      </c>
      <c r="AI228" s="66"/>
      <c r="AJ228" s="292">
        <f t="shared" si="450"/>
        <v>0</v>
      </c>
      <c r="AK228" s="292">
        <f t="shared" si="451"/>
        <v>0</v>
      </c>
      <c r="AL228" s="292">
        <f t="shared" si="452"/>
        <v>0</v>
      </c>
      <c r="AM228" s="292">
        <f t="shared" si="453"/>
        <v>0</v>
      </c>
      <c r="AN228" s="292">
        <f t="shared" si="454"/>
        <v>0</v>
      </c>
      <c r="AO228" s="292">
        <f t="shared" si="455"/>
        <v>0</v>
      </c>
    </row>
    <row r="229" spans="1:41" x14ac:dyDescent="0.25">
      <c r="A229" s="75"/>
      <c r="B229" s="77"/>
      <c r="C229" s="76"/>
      <c r="D229" s="78">
        <v>35902</v>
      </c>
      <c r="E229" s="79" t="s">
        <v>415</v>
      </c>
      <c r="F229" s="184">
        <f t="shared" si="472"/>
        <v>327281</v>
      </c>
      <c r="G229" s="184">
        <f t="shared" si="473"/>
        <v>0</v>
      </c>
      <c r="H229" s="184">
        <f t="shared" si="474"/>
        <v>327281</v>
      </c>
      <c r="I229" s="184">
        <f t="shared" si="475"/>
        <v>33534</v>
      </c>
      <c r="J229" s="184">
        <f t="shared" si="476"/>
        <v>15174</v>
      </c>
      <c r="K229" s="316">
        <f t="shared" si="468"/>
        <v>293747</v>
      </c>
      <c r="O229" s="184">
        <v>327281</v>
      </c>
      <c r="P229" s="184"/>
      <c r="Q229" s="184">
        <f t="shared" si="502"/>
        <v>327281</v>
      </c>
      <c r="R229" s="184">
        <v>33534</v>
      </c>
      <c r="S229" s="288">
        <v>15174</v>
      </c>
      <c r="T229" s="270">
        <f t="shared" si="369"/>
        <v>293747</v>
      </c>
      <c r="V229" s="287"/>
      <c r="W229" s="287"/>
      <c r="X229" s="261">
        <f t="shared" si="370"/>
        <v>0</v>
      </c>
      <c r="Y229" s="287"/>
      <c r="Z229" s="287"/>
      <c r="AA229" s="261">
        <f t="shared" si="371"/>
        <v>0</v>
      </c>
      <c r="AC229" s="292">
        <f t="shared" si="418"/>
        <v>327281</v>
      </c>
      <c r="AD229" s="292">
        <f t="shared" si="419"/>
        <v>0</v>
      </c>
      <c r="AE229" s="292">
        <f t="shared" si="420"/>
        <v>327281</v>
      </c>
      <c r="AF229" s="292">
        <f t="shared" si="421"/>
        <v>33534</v>
      </c>
      <c r="AG229" s="292">
        <f t="shared" si="422"/>
        <v>15174</v>
      </c>
      <c r="AH229" s="292">
        <f t="shared" si="423"/>
        <v>293747</v>
      </c>
      <c r="AI229" s="66"/>
      <c r="AJ229" s="292">
        <f t="shared" si="450"/>
        <v>0</v>
      </c>
      <c r="AK229" s="292">
        <f t="shared" si="451"/>
        <v>0</v>
      </c>
      <c r="AL229" s="292">
        <f t="shared" si="452"/>
        <v>0</v>
      </c>
      <c r="AM229" s="292">
        <f t="shared" si="453"/>
        <v>0</v>
      </c>
      <c r="AN229" s="292">
        <f t="shared" si="454"/>
        <v>0</v>
      </c>
      <c r="AO229" s="292">
        <f t="shared" si="455"/>
        <v>0</v>
      </c>
    </row>
    <row r="230" spans="1:41" x14ac:dyDescent="0.25">
      <c r="A230" s="75"/>
      <c r="B230" s="179">
        <v>36000</v>
      </c>
      <c r="C230" s="180" t="s">
        <v>416</v>
      </c>
      <c r="D230" s="181"/>
      <c r="E230" s="182"/>
      <c r="F230" s="141">
        <f>SUM(F231)</f>
        <v>0</v>
      </c>
      <c r="G230" s="141">
        <f t="shared" ref="G230:J231" si="503">SUM(G231)</f>
        <v>0</v>
      </c>
      <c r="H230" s="141">
        <f t="shared" si="503"/>
        <v>0</v>
      </c>
      <c r="I230" s="141">
        <f t="shared" si="503"/>
        <v>0</v>
      </c>
      <c r="J230" s="141">
        <f t="shared" si="503"/>
        <v>0</v>
      </c>
      <c r="K230" s="271">
        <f t="shared" si="468"/>
        <v>0</v>
      </c>
      <c r="O230" s="141">
        <f t="shared" ref="O230" si="504">SUM(O231)</f>
        <v>0</v>
      </c>
      <c r="P230" s="141">
        <f t="shared" ref="P230:T231" si="505">SUM(P231)</f>
        <v>0</v>
      </c>
      <c r="Q230" s="141">
        <f t="shared" si="505"/>
        <v>0</v>
      </c>
      <c r="R230" s="141">
        <f t="shared" si="505"/>
        <v>0</v>
      </c>
      <c r="S230" s="141">
        <f t="shared" si="505"/>
        <v>0</v>
      </c>
      <c r="T230" s="271">
        <f t="shared" si="505"/>
        <v>0</v>
      </c>
      <c r="V230" s="285"/>
      <c r="W230" s="285"/>
      <c r="X230" s="285">
        <f t="shared" ref="X230:AA231" si="506">SUM(X231)</f>
        <v>0</v>
      </c>
      <c r="Y230" s="285"/>
      <c r="Z230" s="285"/>
      <c r="AA230" s="285">
        <f t="shared" si="506"/>
        <v>0</v>
      </c>
      <c r="AC230" s="292">
        <f t="shared" si="418"/>
        <v>0</v>
      </c>
      <c r="AD230" s="292">
        <f t="shared" si="419"/>
        <v>0</v>
      </c>
      <c r="AE230" s="292">
        <f t="shared" si="420"/>
        <v>0</v>
      </c>
      <c r="AF230" s="292">
        <f t="shared" si="421"/>
        <v>0</v>
      </c>
      <c r="AG230" s="292">
        <f t="shared" si="422"/>
        <v>0</v>
      </c>
      <c r="AH230" s="292">
        <f t="shared" si="423"/>
        <v>0</v>
      </c>
      <c r="AI230" s="66"/>
      <c r="AJ230" s="292">
        <f t="shared" si="450"/>
        <v>0</v>
      </c>
      <c r="AK230" s="292">
        <f t="shared" si="451"/>
        <v>0</v>
      </c>
      <c r="AL230" s="292">
        <f t="shared" si="452"/>
        <v>0</v>
      </c>
      <c r="AM230" s="292">
        <f t="shared" si="453"/>
        <v>0</v>
      </c>
      <c r="AN230" s="292">
        <f t="shared" si="454"/>
        <v>0</v>
      </c>
      <c r="AO230" s="292">
        <f t="shared" si="455"/>
        <v>0</v>
      </c>
    </row>
    <row r="231" spans="1:41" x14ac:dyDescent="0.25">
      <c r="A231" s="75"/>
      <c r="B231" s="76"/>
      <c r="C231" s="105">
        <v>36100</v>
      </c>
      <c r="D231" s="177" t="s">
        <v>417</v>
      </c>
      <c r="E231" s="178"/>
      <c r="F231" s="142">
        <f>SUM(F232)</f>
        <v>0</v>
      </c>
      <c r="G231" s="142">
        <f t="shared" si="503"/>
        <v>0</v>
      </c>
      <c r="H231" s="142">
        <f t="shared" si="503"/>
        <v>0</v>
      </c>
      <c r="I231" s="142">
        <f t="shared" si="503"/>
        <v>0</v>
      </c>
      <c r="J231" s="142">
        <f t="shared" si="503"/>
        <v>0</v>
      </c>
      <c r="K231" s="272">
        <f t="shared" si="468"/>
        <v>0</v>
      </c>
      <c r="O231" s="142"/>
      <c r="P231" s="142">
        <f t="shared" si="505"/>
        <v>0</v>
      </c>
      <c r="Q231" s="142">
        <f t="shared" si="505"/>
        <v>0</v>
      </c>
      <c r="R231" s="142">
        <f t="shared" si="505"/>
        <v>0</v>
      </c>
      <c r="S231" s="142">
        <f t="shared" si="505"/>
        <v>0</v>
      </c>
      <c r="T231" s="272">
        <f t="shared" si="505"/>
        <v>0</v>
      </c>
      <c r="V231" s="286"/>
      <c r="W231" s="286"/>
      <c r="X231" s="286">
        <f t="shared" si="506"/>
        <v>0</v>
      </c>
      <c r="Y231" s="286"/>
      <c r="Z231" s="286"/>
      <c r="AA231" s="286">
        <f t="shared" si="506"/>
        <v>0</v>
      </c>
      <c r="AC231" s="292">
        <f t="shared" si="418"/>
        <v>0</v>
      </c>
      <c r="AD231" s="292">
        <f t="shared" si="419"/>
        <v>0</v>
      </c>
      <c r="AE231" s="292">
        <f t="shared" si="420"/>
        <v>0</v>
      </c>
      <c r="AF231" s="292">
        <f t="shared" si="421"/>
        <v>0</v>
      </c>
      <c r="AG231" s="292">
        <f t="shared" si="422"/>
        <v>0</v>
      </c>
      <c r="AH231" s="292">
        <f t="shared" si="423"/>
        <v>0</v>
      </c>
      <c r="AI231" s="66"/>
      <c r="AJ231" s="292">
        <f t="shared" si="450"/>
        <v>0</v>
      </c>
      <c r="AK231" s="292">
        <f t="shared" si="451"/>
        <v>0</v>
      </c>
      <c r="AL231" s="292">
        <f t="shared" si="452"/>
        <v>0</v>
      </c>
      <c r="AM231" s="292">
        <f t="shared" si="453"/>
        <v>0</v>
      </c>
      <c r="AN231" s="292">
        <f t="shared" si="454"/>
        <v>0</v>
      </c>
      <c r="AO231" s="292">
        <f t="shared" si="455"/>
        <v>0</v>
      </c>
    </row>
    <row r="232" spans="1:41" x14ac:dyDescent="0.25">
      <c r="A232" s="75"/>
      <c r="B232" s="77"/>
      <c r="C232" s="76"/>
      <c r="D232" s="78">
        <v>36101</v>
      </c>
      <c r="E232" s="79" t="s">
        <v>418</v>
      </c>
      <c r="F232" s="184">
        <f t="shared" si="472"/>
        <v>0</v>
      </c>
      <c r="G232" s="184">
        <f t="shared" si="473"/>
        <v>0</v>
      </c>
      <c r="H232" s="184">
        <f t="shared" si="474"/>
        <v>0</v>
      </c>
      <c r="I232" s="184">
        <f t="shared" si="475"/>
        <v>0</v>
      </c>
      <c r="J232" s="184">
        <f t="shared" si="476"/>
        <v>0</v>
      </c>
      <c r="K232" s="316">
        <f t="shared" si="468"/>
        <v>0</v>
      </c>
      <c r="O232" s="184"/>
      <c r="P232" s="184"/>
      <c r="Q232" s="184">
        <f>O232+P232</f>
        <v>0</v>
      </c>
      <c r="R232" s="184"/>
      <c r="S232" s="184"/>
      <c r="T232" s="270">
        <f>Q232-R232</f>
        <v>0</v>
      </c>
      <c r="V232" s="287"/>
      <c r="W232" s="287"/>
      <c r="X232" s="261">
        <f t="shared" ref="X232:X305" si="507">V232+W232</f>
        <v>0</v>
      </c>
      <c r="Y232" s="287"/>
      <c r="Z232" s="287"/>
      <c r="AA232" s="261">
        <f t="shared" ref="AA232:AA305" si="508">X232-Y232</f>
        <v>0</v>
      </c>
      <c r="AC232" s="292">
        <f t="shared" si="418"/>
        <v>0</v>
      </c>
      <c r="AD232" s="292">
        <f t="shared" si="419"/>
        <v>0</v>
      </c>
      <c r="AE232" s="292">
        <f t="shared" si="420"/>
        <v>0</v>
      </c>
      <c r="AF232" s="292">
        <f t="shared" si="421"/>
        <v>0</v>
      </c>
      <c r="AG232" s="292">
        <f t="shared" si="422"/>
        <v>0</v>
      </c>
      <c r="AH232" s="292">
        <f t="shared" si="423"/>
        <v>0</v>
      </c>
      <c r="AI232" s="66"/>
      <c r="AJ232" s="292">
        <f t="shared" si="450"/>
        <v>0</v>
      </c>
      <c r="AK232" s="292">
        <f t="shared" si="451"/>
        <v>0</v>
      </c>
      <c r="AL232" s="292">
        <f t="shared" si="452"/>
        <v>0</v>
      </c>
      <c r="AM232" s="292">
        <f t="shared" si="453"/>
        <v>0</v>
      </c>
      <c r="AN232" s="292">
        <f t="shared" si="454"/>
        <v>0</v>
      </c>
      <c r="AO232" s="292">
        <f t="shared" si="455"/>
        <v>0</v>
      </c>
    </row>
    <row r="233" spans="1:41" x14ac:dyDescent="0.25">
      <c r="A233" s="75"/>
      <c r="B233" s="179">
        <v>37000</v>
      </c>
      <c r="C233" s="180" t="s">
        <v>419</v>
      </c>
      <c r="D233" s="181"/>
      <c r="E233" s="182"/>
      <c r="F233" s="141">
        <f>SUM(F234,F236,F239,F243,F246)</f>
        <v>3350541.84</v>
      </c>
      <c r="G233" s="141">
        <f t="shared" ref="G233:J233" si="509">SUM(G234,G236,G239,G243,G246)</f>
        <v>0</v>
      </c>
      <c r="H233" s="141">
        <f t="shared" si="509"/>
        <v>3350541.84</v>
      </c>
      <c r="I233" s="141">
        <f t="shared" si="509"/>
        <v>331374.86</v>
      </c>
      <c r="J233" s="141">
        <f t="shared" si="509"/>
        <v>328662.86</v>
      </c>
      <c r="K233" s="271">
        <f t="shared" si="468"/>
        <v>3019166.98</v>
      </c>
      <c r="O233" s="141">
        <f>SUM(O234,O236,O239,O243,O246)</f>
        <v>2565000</v>
      </c>
      <c r="P233" s="141">
        <f t="shared" ref="P233:T233" si="510">SUM(P234,P236,P239,P243,P246)</f>
        <v>0</v>
      </c>
      <c r="Q233" s="141">
        <f t="shared" si="510"/>
        <v>2565000</v>
      </c>
      <c r="R233" s="141">
        <f t="shared" si="510"/>
        <v>321600.86</v>
      </c>
      <c r="S233" s="141">
        <f t="shared" si="510"/>
        <v>321600.86</v>
      </c>
      <c r="T233" s="271">
        <f t="shared" si="510"/>
        <v>2243399.14</v>
      </c>
      <c r="V233" s="285">
        <f t="shared" ref="V233:AA233" si="511">SUM(V234,V236,V239,V243,V246)</f>
        <v>785541.84000000008</v>
      </c>
      <c r="W233" s="285">
        <f t="shared" si="511"/>
        <v>0</v>
      </c>
      <c r="X233" s="285">
        <f t="shared" si="511"/>
        <v>785541.84000000008</v>
      </c>
      <c r="Y233" s="285">
        <f t="shared" si="511"/>
        <v>9774</v>
      </c>
      <c r="Z233" s="285">
        <f t="shared" si="511"/>
        <v>7062</v>
      </c>
      <c r="AA233" s="285">
        <f t="shared" si="511"/>
        <v>775767.84000000008</v>
      </c>
      <c r="AC233" s="292">
        <f t="shared" si="418"/>
        <v>3350541.84</v>
      </c>
      <c r="AD233" s="292">
        <f t="shared" si="419"/>
        <v>0</v>
      </c>
      <c r="AE233" s="292">
        <f t="shared" si="420"/>
        <v>3350541.84</v>
      </c>
      <c r="AF233" s="292">
        <f t="shared" si="421"/>
        <v>331374.86</v>
      </c>
      <c r="AG233" s="292">
        <f t="shared" si="422"/>
        <v>328662.86</v>
      </c>
      <c r="AH233" s="292">
        <f t="shared" si="423"/>
        <v>3019166.9800000004</v>
      </c>
      <c r="AI233" s="66"/>
      <c r="AJ233" s="292">
        <f t="shared" si="450"/>
        <v>0</v>
      </c>
      <c r="AK233" s="292">
        <f t="shared" si="451"/>
        <v>0</v>
      </c>
      <c r="AL233" s="292">
        <f t="shared" si="452"/>
        <v>0</v>
      </c>
      <c r="AM233" s="292">
        <f t="shared" si="453"/>
        <v>0</v>
      </c>
      <c r="AN233" s="292">
        <f t="shared" si="454"/>
        <v>0</v>
      </c>
      <c r="AO233" s="292">
        <f t="shared" si="455"/>
        <v>0</v>
      </c>
    </row>
    <row r="234" spans="1:41" x14ac:dyDescent="0.25">
      <c r="A234" s="75"/>
      <c r="B234" s="76"/>
      <c r="C234" s="105">
        <v>37100</v>
      </c>
      <c r="D234" s="177" t="s">
        <v>420</v>
      </c>
      <c r="E234" s="178"/>
      <c r="F234" s="142">
        <f>SUM(F235)</f>
        <v>605000</v>
      </c>
      <c r="G234" s="142">
        <f t="shared" ref="G234:J234" si="512">SUM(G235)</f>
        <v>0</v>
      </c>
      <c r="H234" s="142">
        <f t="shared" si="512"/>
        <v>605000</v>
      </c>
      <c r="I234" s="142">
        <f t="shared" si="512"/>
        <v>85608.04</v>
      </c>
      <c r="J234" s="142">
        <f t="shared" si="512"/>
        <v>85608.04</v>
      </c>
      <c r="K234" s="272">
        <f t="shared" si="468"/>
        <v>519391.96</v>
      </c>
      <c r="O234" s="142">
        <f t="shared" ref="O234" si="513">SUM(O235)</f>
        <v>500000</v>
      </c>
      <c r="P234" s="142">
        <f t="shared" ref="P234:T234" si="514">SUM(P235)</f>
        <v>0</v>
      </c>
      <c r="Q234" s="142">
        <f t="shared" si="514"/>
        <v>500000</v>
      </c>
      <c r="R234" s="142">
        <f t="shared" si="514"/>
        <v>85608.04</v>
      </c>
      <c r="S234" s="142">
        <f t="shared" si="514"/>
        <v>85608.04</v>
      </c>
      <c r="T234" s="272">
        <f t="shared" si="514"/>
        <v>414391.96</v>
      </c>
      <c r="V234" s="286">
        <f t="shared" ref="V234:AA234" si="515">SUM(V235)</f>
        <v>105000</v>
      </c>
      <c r="W234" s="286">
        <f t="shared" si="515"/>
        <v>0</v>
      </c>
      <c r="X234" s="286">
        <f t="shared" si="515"/>
        <v>105000</v>
      </c>
      <c r="Y234" s="286">
        <f t="shared" si="515"/>
        <v>0</v>
      </c>
      <c r="Z234" s="286">
        <f t="shared" si="515"/>
        <v>0</v>
      </c>
      <c r="AA234" s="286">
        <f t="shared" si="515"/>
        <v>105000</v>
      </c>
      <c r="AC234" s="292">
        <f t="shared" si="418"/>
        <v>605000</v>
      </c>
      <c r="AD234" s="292">
        <f t="shared" si="419"/>
        <v>0</v>
      </c>
      <c r="AE234" s="292">
        <f t="shared" si="420"/>
        <v>605000</v>
      </c>
      <c r="AF234" s="292">
        <f t="shared" si="421"/>
        <v>85608.04</v>
      </c>
      <c r="AG234" s="292">
        <f t="shared" si="422"/>
        <v>85608.04</v>
      </c>
      <c r="AH234" s="292">
        <f t="shared" si="423"/>
        <v>519391.96</v>
      </c>
      <c r="AI234" s="66"/>
      <c r="AJ234" s="292">
        <f t="shared" si="450"/>
        <v>0</v>
      </c>
      <c r="AK234" s="292">
        <f t="shared" si="451"/>
        <v>0</v>
      </c>
      <c r="AL234" s="292">
        <f t="shared" si="452"/>
        <v>0</v>
      </c>
      <c r="AM234" s="292">
        <f t="shared" si="453"/>
        <v>0</v>
      </c>
      <c r="AN234" s="292">
        <f t="shared" si="454"/>
        <v>0</v>
      </c>
      <c r="AO234" s="292">
        <f t="shared" si="455"/>
        <v>0</v>
      </c>
    </row>
    <row r="235" spans="1:41" x14ac:dyDescent="0.25">
      <c r="A235" s="75"/>
      <c r="B235" s="77"/>
      <c r="C235" s="76"/>
      <c r="D235" s="78">
        <v>37101</v>
      </c>
      <c r="E235" s="79" t="s">
        <v>420</v>
      </c>
      <c r="F235" s="184">
        <f t="shared" si="472"/>
        <v>605000</v>
      </c>
      <c r="G235" s="184">
        <f t="shared" si="473"/>
        <v>0</v>
      </c>
      <c r="H235" s="184">
        <f t="shared" si="474"/>
        <v>605000</v>
      </c>
      <c r="I235" s="184">
        <f t="shared" si="475"/>
        <v>85608.04</v>
      </c>
      <c r="J235" s="184">
        <f t="shared" si="476"/>
        <v>85608.04</v>
      </c>
      <c r="K235" s="316">
        <f t="shared" si="468"/>
        <v>519391.96</v>
      </c>
      <c r="O235" s="184">
        <v>500000</v>
      </c>
      <c r="P235" s="184"/>
      <c r="Q235" s="184">
        <f>O235+P235</f>
        <v>500000</v>
      </c>
      <c r="R235" s="184">
        <v>85608.04</v>
      </c>
      <c r="S235" s="184">
        <v>85608.04</v>
      </c>
      <c r="T235" s="270">
        <f>Q235-R235</f>
        <v>414391.96</v>
      </c>
      <c r="V235" s="287">
        <v>105000</v>
      </c>
      <c r="W235" s="287"/>
      <c r="X235" s="261">
        <f t="shared" si="507"/>
        <v>105000</v>
      </c>
      <c r="Y235" s="287"/>
      <c r="Z235" s="287"/>
      <c r="AA235" s="261">
        <f t="shared" si="508"/>
        <v>105000</v>
      </c>
      <c r="AC235" s="292">
        <f t="shared" si="418"/>
        <v>605000</v>
      </c>
      <c r="AD235" s="292">
        <f t="shared" si="419"/>
        <v>0</v>
      </c>
      <c r="AE235" s="292">
        <f t="shared" si="420"/>
        <v>605000</v>
      </c>
      <c r="AF235" s="292">
        <f t="shared" si="421"/>
        <v>85608.04</v>
      </c>
      <c r="AG235" s="292">
        <f t="shared" si="422"/>
        <v>85608.04</v>
      </c>
      <c r="AH235" s="292">
        <f t="shared" si="423"/>
        <v>519391.96</v>
      </c>
      <c r="AI235" s="66"/>
      <c r="AJ235" s="292">
        <f t="shared" si="450"/>
        <v>0</v>
      </c>
      <c r="AK235" s="292">
        <f t="shared" si="451"/>
        <v>0</v>
      </c>
      <c r="AL235" s="292">
        <f t="shared" si="452"/>
        <v>0</v>
      </c>
      <c r="AM235" s="292">
        <f t="shared" si="453"/>
        <v>0</v>
      </c>
      <c r="AN235" s="292">
        <f t="shared" si="454"/>
        <v>0</v>
      </c>
      <c r="AO235" s="292">
        <f t="shared" si="455"/>
        <v>0</v>
      </c>
    </row>
    <row r="236" spans="1:41" x14ac:dyDescent="0.25">
      <c r="A236" s="75"/>
      <c r="B236" s="76"/>
      <c r="C236" s="105">
        <v>37200</v>
      </c>
      <c r="D236" s="177" t="s">
        <v>421</v>
      </c>
      <c r="E236" s="178"/>
      <c r="F236" s="142">
        <f>SUM(F237:F238)</f>
        <v>7700.04</v>
      </c>
      <c r="G236" s="142">
        <f t="shared" ref="G236:J236" si="516">SUM(G237:G238)</f>
        <v>0</v>
      </c>
      <c r="H236" s="142">
        <f t="shared" si="516"/>
        <v>7700.04</v>
      </c>
      <c r="I236" s="142">
        <f t="shared" si="516"/>
        <v>0</v>
      </c>
      <c r="J236" s="142">
        <f t="shared" si="516"/>
        <v>0</v>
      </c>
      <c r="K236" s="272">
        <f t="shared" si="468"/>
        <v>7700.04</v>
      </c>
      <c r="O236" s="142"/>
      <c r="P236" s="142">
        <f t="shared" ref="P236:T236" si="517">SUM(P237:P238)</f>
        <v>0</v>
      </c>
      <c r="Q236" s="142">
        <f t="shared" si="517"/>
        <v>0</v>
      </c>
      <c r="R236" s="142">
        <f t="shared" si="517"/>
        <v>0</v>
      </c>
      <c r="S236" s="142">
        <f t="shared" si="517"/>
        <v>0</v>
      </c>
      <c r="T236" s="272">
        <f t="shared" si="517"/>
        <v>0</v>
      </c>
      <c r="V236" s="286">
        <f t="shared" ref="V236:AA236" si="518">SUM(V237:V238)</f>
        <v>7700.04</v>
      </c>
      <c r="W236" s="286">
        <f t="shared" si="518"/>
        <v>0</v>
      </c>
      <c r="X236" s="286">
        <f t="shared" si="518"/>
        <v>7700.04</v>
      </c>
      <c r="Y236" s="286">
        <f t="shared" si="518"/>
        <v>0</v>
      </c>
      <c r="Z236" s="286">
        <f t="shared" si="518"/>
        <v>0</v>
      </c>
      <c r="AA236" s="286">
        <f t="shared" si="518"/>
        <v>7700.04</v>
      </c>
      <c r="AC236" s="292">
        <f t="shared" si="418"/>
        <v>7700.04</v>
      </c>
      <c r="AD236" s="292">
        <f t="shared" si="419"/>
        <v>0</v>
      </c>
      <c r="AE236" s="292">
        <f t="shared" si="420"/>
        <v>7700.04</v>
      </c>
      <c r="AF236" s="292">
        <f t="shared" si="421"/>
        <v>0</v>
      </c>
      <c r="AG236" s="292">
        <f t="shared" si="422"/>
        <v>0</v>
      </c>
      <c r="AH236" s="292">
        <f t="shared" si="423"/>
        <v>7700.04</v>
      </c>
      <c r="AI236" s="66"/>
      <c r="AJ236" s="292">
        <f t="shared" si="450"/>
        <v>0</v>
      </c>
      <c r="AK236" s="292">
        <f t="shared" si="451"/>
        <v>0</v>
      </c>
      <c r="AL236" s="292">
        <f t="shared" si="452"/>
        <v>0</v>
      </c>
      <c r="AM236" s="292">
        <f t="shared" si="453"/>
        <v>0</v>
      </c>
      <c r="AN236" s="292">
        <f t="shared" si="454"/>
        <v>0</v>
      </c>
      <c r="AO236" s="292">
        <f t="shared" si="455"/>
        <v>0</v>
      </c>
    </row>
    <row r="237" spans="1:41" x14ac:dyDescent="0.25">
      <c r="A237" s="75"/>
      <c r="B237" s="77"/>
      <c r="C237" s="76"/>
      <c r="D237" s="78">
        <v>37201</v>
      </c>
      <c r="E237" s="79" t="s">
        <v>421</v>
      </c>
      <c r="F237" s="184">
        <f t="shared" si="472"/>
        <v>7700.04</v>
      </c>
      <c r="G237" s="184">
        <f t="shared" si="473"/>
        <v>0</v>
      </c>
      <c r="H237" s="184">
        <f t="shared" si="474"/>
        <v>7700.04</v>
      </c>
      <c r="I237" s="184">
        <f t="shared" si="475"/>
        <v>0</v>
      </c>
      <c r="J237" s="184">
        <f t="shared" si="476"/>
        <v>0</v>
      </c>
      <c r="K237" s="316">
        <f t="shared" si="468"/>
        <v>7700.04</v>
      </c>
      <c r="O237" s="184"/>
      <c r="P237" s="184"/>
      <c r="Q237" s="184">
        <f>O237+P237</f>
        <v>0</v>
      </c>
      <c r="R237" s="184"/>
      <c r="S237" s="184"/>
      <c r="T237" s="270">
        <f>Q237-R237</f>
        <v>0</v>
      </c>
      <c r="V237" s="287">
        <v>7700.04</v>
      </c>
      <c r="W237" s="287">
        <v>0</v>
      </c>
      <c r="X237" s="261">
        <f t="shared" si="507"/>
        <v>7700.04</v>
      </c>
      <c r="Y237" s="287"/>
      <c r="Z237" s="287"/>
      <c r="AA237" s="261">
        <f t="shared" si="508"/>
        <v>7700.04</v>
      </c>
      <c r="AC237" s="292">
        <f t="shared" si="418"/>
        <v>7700.04</v>
      </c>
      <c r="AD237" s="292">
        <f t="shared" si="419"/>
        <v>0</v>
      </c>
      <c r="AE237" s="292">
        <f t="shared" si="420"/>
        <v>7700.04</v>
      </c>
      <c r="AF237" s="292">
        <f t="shared" si="421"/>
        <v>0</v>
      </c>
      <c r="AG237" s="292">
        <f t="shared" si="422"/>
        <v>0</v>
      </c>
      <c r="AH237" s="292">
        <f t="shared" si="423"/>
        <v>7700.04</v>
      </c>
      <c r="AI237" s="66"/>
      <c r="AJ237" s="292">
        <f t="shared" si="450"/>
        <v>0</v>
      </c>
      <c r="AK237" s="292">
        <f t="shared" si="451"/>
        <v>0</v>
      </c>
      <c r="AL237" s="292">
        <f t="shared" si="452"/>
        <v>0</v>
      </c>
      <c r="AM237" s="292">
        <f t="shared" si="453"/>
        <v>0</v>
      </c>
      <c r="AN237" s="292">
        <f t="shared" si="454"/>
        <v>0</v>
      </c>
      <c r="AO237" s="292">
        <f t="shared" si="455"/>
        <v>0</v>
      </c>
    </row>
    <row r="238" spans="1:41" x14ac:dyDescent="0.25">
      <c r="A238" s="75"/>
      <c r="B238" s="77"/>
      <c r="C238" s="76"/>
      <c r="D238" s="78">
        <v>37202</v>
      </c>
      <c r="E238" s="79" t="s">
        <v>422</v>
      </c>
      <c r="F238" s="184">
        <f t="shared" si="472"/>
        <v>0</v>
      </c>
      <c r="G238" s="184">
        <f t="shared" si="473"/>
        <v>0</v>
      </c>
      <c r="H238" s="184">
        <f t="shared" si="474"/>
        <v>0</v>
      </c>
      <c r="I238" s="184">
        <f t="shared" si="475"/>
        <v>0</v>
      </c>
      <c r="J238" s="184">
        <f t="shared" si="476"/>
        <v>0</v>
      </c>
      <c r="K238" s="316">
        <f t="shared" si="468"/>
        <v>0</v>
      </c>
      <c r="O238" s="184"/>
      <c r="P238" s="184"/>
      <c r="Q238" s="184">
        <f>O238+P238</f>
        <v>0</v>
      </c>
      <c r="R238" s="184"/>
      <c r="S238" s="184"/>
      <c r="T238" s="270">
        <f>Q238-R238</f>
        <v>0</v>
      </c>
      <c r="V238" s="287"/>
      <c r="W238" s="287"/>
      <c r="X238" s="261">
        <f t="shared" si="507"/>
        <v>0</v>
      </c>
      <c r="Y238" s="287"/>
      <c r="Z238" s="287"/>
      <c r="AA238" s="261">
        <f t="shared" si="508"/>
        <v>0</v>
      </c>
      <c r="AC238" s="292">
        <f t="shared" si="418"/>
        <v>0</v>
      </c>
      <c r="AD238" s="292">
        <f t="shared" si="419"/>
        <v>0</v>
      </c>
      <c r="AE238" s="292">
        <f t="shared" si="420"/>
        <v>0</v>
      </c>
      <c r="AF238" s="292">
        <f t="shared" si="421"/>
        <v>0</v>
      </c>
      <c r="AG238" s="292">
        <f t="shared" si="422"/>
        <v>0</v>
      </c>
      <c r="AH238" s="292">
        <f t="shared" si="423"/>
        <v>0</v>
      </c>
      <c r="AI238" s="66"/>
      <c r="AJ238" s="292">
        <f t="shared" si="450"/>
        <v>0</v>
      </c>
      <c r="AK238" s="292">
        <f t="shared" si="451"/>
        <v>0</v>
      </c>
      <c r="AL238" s="292">
        <f t="shared" si="452"/>
        <v>0</v>
      </c>
      <c r="AM238" s="292">
        <f t="shared" si="453"/>
        <v>0</v>
      </c>
      <c r="AN238" s="292">
        <f t="shared" si="454"/>
        <v>0</v>
      </c>
      <c r="AO238" s="292">
        <f t="shared" si="455"/>
        <v>0</v>
      </c>
    </row>
    <row r="239" spans="1:41" x14ac:dyDescent="0.25">
      <c r="A239" s="75"/>
      <c r="B239" s="76"/>
      <c r="C239" s="105">
        <v>37500</v>
      </c>
      <c r="D239" s="177" t="s">
        <v>423</v>
      </c>
      <c r="E239" s="178"/>
      <c r="F239" s="142">
        <f>SUM(F240:F242)</f>
        <v>1945100.08</v>
      </c>
      <c r="G239" s="142">
        <f t="shared" ref="G239:J239" si="519">SUM(G240:G242)</f>
        <v>0</v>
      </c>
      <c r="H239" s="142">
        <f t="shared" si="519"/>
        <v>1945100.08</v>
      </c>
      <c r="I239" s="142">
        <f t="shared" si="519"/>
        <v>171428.82</v>
      </c>
      <c r="J239" s="142">
        <f t="shared" si="519"/>
        <v>171428.82</v>
      </c>
      <c r="K239" s="272">
        <f t="shared" si="468"/>
        <v>1773671.26</v>
      </c>
      <c r="O239" s="142">
        <f>SUM(O240:O242)</f>
        <v>1615000</v>
      </c>
      <c r="P239" s="142">
        <f t="shared" ref="P239:T239" si="520">SUM(P240:P242)</f>
        <v>0</v>
      </c>
      <c r="Q239" s="142">
        <f t="shared" si="520"/>
        <v>1615000</v>
      </c>
      <c r="R239" s="142">
        <f t="shared" si="520"/>
        <v>168928.82</v>
      </c>
      <c r="S239" s="142">
        <f t="shared" si="520"/>
        <v>168928.82</v>
      </c>
      <c r="T239" s="272">
        <f t="shared" si="520"/>
        <v>1446071.1800000002</v>
      </c>
      <c r="V239" s="286">
        <f t="shared" ref="V239:AA239" si="521">SUM(V240:V241)</f>
        <v>330100.08</v>
      </c>
      <c r="W239" s="286">
        <f t="shared" si="521"/>
        <v>0</v>
      </c>
      <c r="X239" s="286">
        <f t="shared" si="521"/>
        <v>330100.08</v>
      </c>
      <c r="Y239" s="286">
        <f t="shared" si="521"/>
        <v>2500</v>
      </c>
      <c r="Z239" s="286">
        <f t="shared" si="521"/>
        <v>2500</v>
      </c>
      <c r="AA239" s="286">
        <f t="shared" si="521"/>
        <v>327600.08</v>
      </c>
      <c r="AC239" s="292">
        <f t="shared" si="418"/>
        <v>1945100.08</v>
      </c>
      <c r="AD239" s="292">
        <f t="shared" si="419"/>
        <v>0</v>
      </c>
      <c r="AE239" s="292">
        <f t="shared" si="420"/>
        <v>1945100.08</v>
      </c>
      <c r="AF239" s="292">
        <f t="shared" si="421"/>
        <v>171428.82</v>
      </c>
      <c r="AG239" s="292">
        <f t="shared" si="422"/>
        <v>171428.82</v>
      </c>
      <c r="AH239" s="292">
        <f t="shared" si="423"/>
        <v>1773671.2600000002</v>
      </c>
      <c r="AI239" s="66"/>
      <c r="AJ239" s="292">
        <f t="shared" si="450"/>
        <v>0</v>
      </c>
      <c r="AK239" s="292">
        <f t="shared" si="451"/>
        <v>0</v>
      </c>
      <c r="AL239" s="292">
        <f t="shared" si="452"/>
        <v>0</v>
      </c>
      <c r="AM239" s="292">
        <f t="shared" si="453"/>
        <v>0</v>
      </c>
      <c r="AN239" s="292">
        <f t="shared" si="454"/>
        <v>0</v>
      </c>
      <c r="AO239" s="292">
        <f t="shared" si="455"/>
        <v>0</v>
      </c>
    </row>
    <row r="240" spans="1:41" x14ac:dyDescent="0.25">
      <c r="A240" s="75"/>
      <c r="B240" s="77"/>
      <c r="C240" s="76"/>
      <c r="D240" s="78">
        <v>37501</v>
      </c>
      <c r="E240" s="79" t="s">
        <v>423</v>
      </c>
      <c r="F240" s="184">
        <f t="shared" si="472"/>
        <v>1129100.08</v>
      </c>
      <c r="G240" s="184">
        <f t="shared" si="473"/>
        <v>0</v>
      </c>
      <c r="H240" s="184">
        <f t="shared" si="474"/>
        <v>1129100.08</v>
      </c>
      <c r="I240" s="184">
        <f t="shared" si="475"/>
        <v>130200</v>
      </c>
      <c r="J240" s="184">
        <f t="shared" si="476"/>
        <v>130200</v>
      </c>
      <c r="K240" s="316">
        <f t="shared" si="468"/>
        <v>998900.08000000007</v>
      </c>
      <c r="O240" s="184">
        <v>1000000</v>
      </c>
      <c r="P240" s="184"/>
      <c r="Q240" s="184">
        <f t="shared" ref="Q240:Q242" si="522">O240+P240</f>
        <v>1000000</v>
      </c>
      <c r="R240" s="184">
        <v>128700</v>
      </c>
      <c r="S240" s="184">
        <v>128700</v>
      </c>
      <c r="T240" s="270">
        <f>Q240-R240</f>
        <v>871300</v>
      </c>
      <c r="V240" s="287">
        <v>129100.08</v>
      </c>
      <c r="W240" s="287"/>
      <c r="X240" s="261">
        <f t="shared" si="507"/>
        <v>129100.08</v>
      </c>
      <c r="Y240" s="287">
        <v>1500</v>
      </c>
      <c r="Z240" s="287">
        <v>1500</v>
      </c>
      <c r="AA240" s="261">
        <f t="shared" si="508"/>
        <v>127600.08</v>
      </c>
      <c r="AC240" s="292">
        <f t="shared" si="418"/>
        <v>1129100.08</v>
      </c>
      <c r="AD240" s="292">
        <f t="shared" si="419"/>
        <v>0</v>
      </c>
      <c r="AE240" s="292">
        <f t="shared" si="420"/>
        <v>1129100.08</v>
      </c>
      <c r="AF240" s="292">
        <f t="shared" si="421"/>
        <v>130200</v>
      </c>
      <c r="AG240" s="292">
        <f t="shared" si="422"/>
        <v>130200</v>
      </c>
      <c r="AH240" s="292">
        <f t="shared" si="423"/>
        <v>998900.08</v>
      </c>
      <c r="AI240" s="66"/>
      <c r="AJ240" s="292">
        <f t="shared" si="450"/>
        <v>0</v>
      </c>
      <c r="AK240" s="292">
        <f t="shared" si="451"/>
        <v>0</v>
      </c>
      <c r="AL240" s="292">
        <f t="shared" si="452"/>
        <v>0</v>
      </c>
      <c r="AM240" s="292">
        <f t="shared" si="453"/>
        <v>0</v>
      </c>
      <c r="AN240" s="292">
        <f t="shared" si="454"/>
        <v>0</v>
      </c>
      <c r="AO240" s="292">
        <f t="shared" si="455"/>
        <v>0</v>
      </c>
    </row>
    <row r="241" spans="1:41" x14ac:dyDescent="0.25">
      <c r="A241" s="75"/>
      <c r="B241" s="77"/>
      <c r="C241" s="76"/>
      <c r="D241" s="78">
        <v>37502</v>
      </c>
      <c r="E241" s="79" t="s">
        <v>424</v>
      </c>
      <c r="F241" s="184">
        <f t="shared" si="472"/>
        <v>801000</v>
      </c>
      <c r="G241" s="184">
        <f t="shared" si="473"/>
        <v>0</v>
      </c>
      <c r="H241" s="184">
        <f t="shared" si="474"/>
        <v>801000</v>
      </c>
      <c r="I241" s="184">
        <f t="shared" si="475"/>
        <v>41228.82</v>
      </c>
      <c r="J241" s="184">
        <f t="shared" si="476"/>
        <v>41228.82</v>
      </c>
      <c r="K241" s="316">
        <f t="shared" si="468"/>
        <v>759771.18</v>
      </c>
      <c r="O241" s="184">
        <v>600000</v>
      </c>
      <c r="P241" s="184"/>
      <c r="Q241" s="184">
        <f t="shared" si="522"/>
        <v>600000</v>
      </c>
      <c r="R241" s="184">
        <v>40228.82</v>
      </c>
      <c r="S241" s="184">
        <v>40228.82</v>
      </c>
      <c r="T241" s="270">
        <f>Q241-R241</f>
        <v>559771.18000000005</v>
      </c>
      <c r="V241" s="287">
        <v>201000</v>
      </c>
      <c r="W241" s="287"/>
      <c r="X241" s="261">
        <f t="shared" si="507"/>
        <v>201000</v>
      </c>
      <c r="Y241" s="287">
        <v>1000</v>
      </c>
      <c r="Z241" s="287">
        <v>1000</v>
      </c>
      <c r="AA241" s="261">
        <f t="shared" si="508"/>
        <v>200000</v>
      </c>
      <c r="AC241" s="292">
        <f t="shared" si="418"/>
        <v>801000</v>
      </c>
      <c r="AD241" s="292">
        <f t="shared" si="419"/>
        <v>0</v>
      </c>
      <c r="AE241" s="292">
        <f t="shared" si="420"/>
        <v>801000</v>
      </c>
      <c r="AF241" s="292">
        <f t="shared" si="421"/>
        <v>41228.82</v>
      </c>
      <c r="AG241" s="292">
        <f t="shared" si="422"/>
        <v>41228.82</v>
      </c>
      <c r="AH241" s="292">
        <f t="shared" si="423"/>
        <v>759771.18</v>
      </c>
      <c r="AI241" s="66"/>
      <c r="AJ241" s="292">
        <f t="shared" si="450"/>
        <v>0</v>
      </c>
      <c r="AK241" s="292">
        <f t="shared" si="451"/>
        <v>0</v>
      </c>
      <c r="AL241" s="292">
        <f t="shared" si="452"/>
        <v>0</v>
      </c>
      <c r="AM241" s="292">
        <f t="shared" si="453"/>
        <v>0</v>
      </c>
      <c r="AN241" s="292">
        <f t="shared" si="454"/>
        <v>0</v>
      </c>
      <c r="AO241" s="292">
        <f t="shared" si="455"/>
        <v>0</v>
      </c>
    </row>
    <row r="242" spans="1:41" ht="30" x14ac:dyDescent="0.25">
      <c r="A242" s="75"/>
      <c r="B242" s="77"/>
      <c r="C242" s="76"/>
      <c r="D242" s="85">
        <v>37503</v>
      </c>
      <c r="E242" s="84" t="s">
        <v>586</v>
      </c>
      <c r="F242" s="184">
        <f t="shared" si="472"/>
        <v>15000</v>
      </c>
      <c r="G242" s="184">
        <f t="shared" si="473"/>
        <v>0</v>
      </c>
      <c r="H242" s="184">
        <f t="shared" si="474"/>
        <v>15000</v>
      </c>
      <c r="I242" s="184">
        <f t="shared" si="475"/>
        <v>0</v>
      </c>
      <c r="J242" s="184">
        <f t="shared" si="476"/>
        <v>0</v>
      </c>
      <c r="K242" s="316">
        <f t="shared" si="468"/>
        <v>15000</v>
      </c>
      <c r="O242" s="184">
        <v>15000</v>
      </c>
      <c r="P242" s="184"/>
      <c r="Q242" s="184">
        <f t="shared" si="522"/>
        <v>15000</v>
      </c>
      <c r="R242" s="184"/>
      <c r="S242" s="184"/>
      <c r="T242" s="270">
        <f>Q242-R242</f>
        <v>15000</v>
      </c>
      <c r="V242" s="287"/>
      <c r="W242" s="287"/>
      <c r="X242" s="261"/>
      <c r="Y242" s="287"/>
      <c r="Z242" s="287"/>
      <c r="AA242" s="261"/>
      <c r="AC242" s="292">
        <f t="shared" si="418"/>
        <v>15000</v>
      </c>
      <c r="AD242" s="292">
        <f t="shared" si="419"/>
        <v>0</v>
      </c>
      <c r="AE242" s="292">
        <f t="shared" si="420"/>
        <v>15000</v>
      </c>
      <c r="AF242" s="292">
        <f t="shared" si="421"/>
        <v>0</v>
      </c>
      <c r="AG242" s="292">
        <f t="shared" si="422"/>
        <v>0</v>
      </c>
      <c r="AH242" s="292">
        <f t="shared" si="423"/>
        <v>15000</v>
      </c>
      <c r="AI242" s="66"/>
      <c r="AJ242" s="292">
        <f t="shared" si="450"/>
        <v>0</v>
      </c>
      <c r="AK242" s="292">
        <f t="shared" si="451"/>
        <v>0</v>
      </c>
      <c r="AL242" s="292">
        <f t="shared" si="452"/>
        <v>0</v>
      </c>
      <c r="AM242" s="292">
        <f t="shared" si="453"/>
        <v>0</v>
      </c>
      <c r="AN242" s="292">
        <f t="shared" si="454"/>
        <v>0</v>
      </c>
      <c r="AO242" s="292">
        <f t="shared" si="455"/>
        <v>0</v>
      </c>
    </row>
    <row r="243" spans="1:41" x14ac:dyDescent="0.25">
      <c r="A243" s="75"/>
      <c r="B243" s="76"/>
      <c r="C243" s="105">
        <v>37600</v>
      </c>
      <c r="D243" s="177" t="s">
        <v>425</v>
      </c>
      <c r="E243" s="178"/>
      <c r="F243" s="142">
        <f>SUM(F244:F245)</f>
        <v>0</v>
      </c>
      <c r="G243" s="142">
        <f t="shared" ref="G243:J243" si="523">SUM(G244:G245)</f>
        <v>0</v>
      </c>
      <c r="H243" s="142">
        <f t="shared" si="523"/>
        <v>0</v>
      </c>
      <c r="I243" s="142">
        <f t="shared" si="523"/>
        <v>0</v>
      </c>
      <c r="J243" s="142">
        <f t="shared" si="523"/>
        <v>0</v>
      </c>
      <c r="K243" s="272">
        <f t="shared" si="468"/>
        <v>0</v>
      </c>
      <c r="O243" s="142">
        <f>SUM(O244:O245)</f>
        <v>0</v>
      </c>
      <c r="P243" s="142">
        <f t="shared" ref="P243:T243" si="524">SUM(P244:P245)</f>
        <v>0</v>
      </c>
      <c r="Q243" s="142">
        <f t="shared" si="524"/>
        <v>0</v>
      </c>
      <c r="R243" s="142">
        <f t="shared" si="524"/>
        <v>0</v>
      </c>
      <c r="S243" s="142">
        <f t="shared" si="524"/>
        <v>0</v>
      </c>
      <c r="T243" s="272">
        <f t="shared" si="524"/>
        <v>0</v>
      </c>
      <c r="V243" s="286">
        <f t="shared" ref="V243:AA243" si="525">SUM(V244:V245)</f>
        <v>0</v>
      </c>
      <c r="W243" s="286">
        <f t="shared" si="525"/>
        <v>0</v>
      </c>
      <c r="X243" s="286">
        <f t="shared" si="525"/>
        <v>0</v>
      </c>
      <c r="Y243" s="286">
        <f t="shared" si="525"/>
        <v>0</v>
      </c>
      <c r="Z243" s="286">
        <f t="shared" si="525"/>
        <v>0</v>
      </c>
      <c r="AA243" s="286">
        <f t="shared" si="525"/>
        <v>0</v>
      </c>
      <c r="AC243" s="292">
        <f t="shared" si="418"/>
        <v>0</v>
      </c>
      <c r="AD243" s="292">
        <f t="shared" si="419"/>
        <v>0</v>
      </c>
      <c r="AE243" s="292">
        <f t="shared" si="420"/>
        <v>0</v>
      </c>
      <c r="AF243" s="292">
        <f t="shared" si="421"/>
        <v>0</v>
      </c>
      <c r="AG243" s="292">
        <f t="shared" si="422"/>
        <v>0</v>
      </c>
      <c r="AH243" s="292">
        <f t="shared" si="423"/>
        <v>0</v>
      </c>
      <c r="AI243" s="66"/>
      <c r="AJ243" s="292">
        <f t="shared" si="450"/>
        <v>0</v>
      </c>
      <c r="AK243" s="292">
        <f t="shared" si="451"/>
        <v>0</v>
      </c>
      <c r="AL243" s="292">
        <f t="shared" si="452"/>
        <v>0</v>
      </c>
      <c r="AM243" s="292">
        <f t="shared" si="453"/>
        <v>0</v>
      </c>
      <c r="AN243" s="292">
        <f t="shared" si="454"/>
        <v>0</v>
      </c>
      <c r="AO243" s="292">
        <f t="shared" si="455"/>
        <v>0</v>
      </c>
    </row>
    <row r="244" spans="1:41" x14ac:dyDescent="0.25">
      <c r="A244" s="75"/>
      <c r="B244" s="77"/>
      <c r="C244" s="76"/>
      <c r="D244" s="78">
        <v>37601</v>
      </c>
      <c r="E244" s="79" t="s">
        <v>425</v>
      </c>
      <c r="F244" s="184">
        <f t="shared" si="472"/>
        <v>0</v>
      </c>
      <c r="G244" s="184">
        <f t="shared" si="473"/>
        <v>0</v>
      </c>
      <c r="H244" s="184">
        <f t="shared" si="474"/>
        <v>0</v>
      </c>
      <c r="I244" s="184">
        <f t="shared" si="475"/>
        <v>0</v>
      </c>
      <c r="J244" s="184">
        <f t="shared" si="476"/>
        <v>0</v>
      </c>
      <c r="K244" s="316">
        <f t="shared" si="468"/>
        <v>0</v>
      </c>
      <c r="O244" s="184"/>
      <c r="P244" s="184"/>
      <c r="Q244" s="184">
        <f>O244+P244</f>
        <v>0</v>
      </c>
      <c r="R244" s="184"/>
      <c r="S244" s="184"/>
      <c r="T244" s="270">
        <f>Q244-R244</f>
        <v>0</v>
      </c>
      <c r="V244" s="287"/>
      <c r="W244" s="287"/>
      <c r="X244" s="261">
        <f t="shared" si="507"/>
        <v>0</v>
      </c>
      <c r="Y244" s="287"/>
      <c r="Z244" s="287"/>
      <c r="AA244" s="261">
        <f t="shared" si="508"/>
        <v>0</v>
      </c>
      <c r="AC244" s="292">
        <f t="shared" si="418"/>
        <v>0</v>
      </c>
      <c r="AD244" s="292">
        <f t="shared" si="419"/>
        <v>0</v>
      </c>
      <c r="AE244" s="292">
        <f t="shared" si="420"/>
        <v>0</v>
      </c>
      <c r="AF244" s="292">
        <f t="shared" si="421"/>
        <v>0</v>
      </c>
      <c r="AG244" s="292">
        <f t="shared" si="422"/>
        <v>0</v>
      </c>
      <c r="AH244" s="292">
        <f t="shared" si="423"/>
        <v>0</v>
      </c>
      <c r="AI244" s="66"/>
      <c r="AJ244" s="292">
        <f t="shared" si="450"/>
        <v>0</v>
      </c>
      <c r="AK244" s="292">
        <f t="shared" si="451"/>
        <v>0</v>
      </c>
      <c r="AL244" s="292">
        <f t="shared" si="452"/>
        <v>0</v>
      </c>
      <c r="AM244" s="292">
        <f t="shared" si="453"/>
        <v>0</v>
      </c>
      <c r="AN244" s="292">
        <f t="shared" si="454"/>
        <v>0</v>
      </c>
      <c r="AO244" s="292">
        <f t="shared" si="455"/>
        <v>0</v>
      </c>
    </row>
    <row r="245" spans="1:41" x14ac:dyDescent="0.25">
      <c r="A245" s="75"/>
      <c r="B245" s="77"/>
      <c r="C245" s="76"/>
      <c r="D245" s="85">
        <v>37602</v>
      </c>
      <c r="E245" s="84" t="s">
        <v>426</v>
      </c>
      <c r="F245" s="184">
        <f t="shared" si="472"/>
        <v>0</v>
      </c>
      <c r="G245" s="184">
        <f t="shared" si="473"/>
        <v>0</v>
      </c>
      <c r="H245" s="184">
        <f t="shared" si="474"/>
        <v>0</v>
      </c>
      <c r="I245" s="184">
        <f t="shared" si="475"/>
        <v>0</v>
      </c>
      <c r="J245" s="184">
        <f t="shared" si="476"/>
        <v>0</v>
      </c>
      <c r="K245" s="316">
        <f t="shared" si="468"/>
        <v>0</v>
      </c>
      <c r="O245" s="184"/>
      <c r="P245" s="184"/>
      <c r="Q245" s="184">
        <f>O245+P245</f>
        <v>0</v>
      </c>
      <c r="R245" s="184"/>
      <c r="S245" s="184"/>
      <c r="T245" s="270">
        <f>Q245-R245</f>
        <v>0</v>
      </c>
      <c r="V245" s="287"/>
      <c r="W245" s="287"/>
      <c r="X245" s="261">
        <f t="shared" si="507"/>
        <v>0</v>
      </c>
      <c r="Y245" s="287"/>
      <c r="Z245" s="287"/>
      <c r="AA245" s="261">
        <f t="shared" si="508"/>
        <v>0</v>
      </c>
      <c r="AC245" s="292">
        <f t="shared" si="418"/>
        <v>0</v>
      </c>
      <c r="AD245" s="292">
        <f t="shared" si="419"/>
        <v>0</v>
      </c>
      <c r="AE245" s="292">
        <f t="shared" si="420"/>
        <v>0</v>
      </c>
      <c r="AF245" s="292">
        <f t="shared" si="421"/>
        <v>0</v>
      </c>
      <c r="AG245" s="292">
        <f t="shared" si="422"/>
        <v>0</v>
      </c>
      <c r="AH245" s="292">
        <f t="shared" si="423"/>
        <v>0</v>
      </c>
      <c r="AI245" s="66"/>
      <c r="AJ245" s="292">
        <f t="shared" si="450"/>
        <v>0</v>
      </c>
      <c r="AK245" s="292">
        <f t="shared" si="451"/>
        <v>0</v>
      </c>
      <c r="AL245" s="292">
        <f t="shared" si="452"/>
        <v>0</v>
      </c>
      <c r="AM245" s="292">
        <f t="shared" si="453"/>
        <v>0</v>
      </c>
      <c r="AN245" s="292">
        <f t="shared" si="454"/>
        <v>0</v>
      </c>
      <c r="AO245" s="292">
        <f t="shared" si="455"/>
        <v>0</v>
      </c>
    </row>
    <row r="246" spans="1:41" x14ac:dyDescent="0.25">
      <c r="A246" s="75"/>
      <c r="B246" s="76"/>
      <c r="C246" s="105">
        <v>37900</v>
      </c>
      <c r="D246" s="177" t="s">
        <v>427</v>
      </c>
      <c r="E246" s="178"/>
      <c r="F246" s="142">
        <f>SUM(F247:F249)</f>
        <v>792741.72</v>
      </c>
      <c r="G246" s="142">
        <f t="shared" ref="G246:J246" si="526">SUM(G247:G249)</f>
        <v>0</v>
      </c>
      <c r="H246" s="142">
        <f t="shared" si="526"/>
        <v>792741.72</v>
      </c>
      <c r="I246" s="142">
        <f t="shared" si="526"/>
        <v>74338</v>
      </c>
      <c r="J246" s="142">
        <f t="shared" si="526"/>
        <v>71626</v>
      </c>
      <c r="K246" s="272">
        <f t="shared" si="468"/>
        <v>718403.72</v>
      </c>
      <c r="O246" s="142">
        <f>SUM(O247:O249)</f>
        <v>450000</v>
      </c>
      <c r="P246" s="142">
        <f t="shared" ref="P246:T246" si="527">SUM(P247:P249)</f>
        <v>0</v>
      </c>
      <c r="Q246" s="142">
        <f t="shared" si="527"/>
        <v>450000</v>
      </c>
      <c r="R246" s="142">
        <f t="shared" si="527"/>
        <v>67064</v>
      </c>
      <c r="S246" s="142">
        <f t="shared" si="527"/>
        <v>67064</v>
      </c>
      <c r="T246" s="272">
        <f t="shared" si="527"/>
        <v>382936</v>
      </c>
      <c r="V246" s="286">
        <f t="shared" ref="V246:AA246" si="528">SUM(V248:V249)</f>
        <v>342741.72000000003</v>
      </c>
      <c r="W246" s="286">
        <f t="shared" si="528"/>
        <v>0</v>
      </c>
      <c r="X246" s="286">
        <f t="shared" si="528"/>
        <v>342741.72000000003</v>
      </c>
      <c r="Y246" s="286">
        <f t="shared" si="528"/>
        <v>7274</v>
      </c>
      <c r="Z246" s="286">
        <f t="shared" si="528"/>
        <v>4562</v>
      </c>
      <c r="AA246" s="286">
        <f t="shared" si="528"/>
        <v>335467.72000000003</v>
      </c>
      <c r="AC246" s="292">
        <f t="shared" si="418"/>
        <v>792741.72</v>
      </c>
      <c r="AD246" s="292">
        <f t="shared" si="419"/>
        <v>0</v>
      </c>
      <c r="AE246" s="292">
        <f t="shared" si="420"/>
        <v>792741.72</v>
      </c>
      <c r="AF246" s="292">
        <f t="shared" si="421"/>
        <v>74338</v>
      </c>
      <c r="AG246" s="292">
        <f t="shared" si="422"/>
        <v>71626</v>
      </c>
      <c r="AH246" s="292">
        <f t="shared" si="423"/>
        <v>718403.72</v>
      </c>
      <c r="AI246" s="66"/>
      <c r="AJ246" s="292">
        <f t="shared" si="450"/>
        <v>0</v>
      </c>
      <c r="AK246" s="292">
        <f t="shared" si="451"/>
        <v>0</v>
      </c>
      <c r="AL246" s="292">
        <f t="shared" si="452"/>
        <v>0</v>
      </c>
      <c r="AM246" s="292">
        <f t="shared" si="453"/>
        <v>0</v>
      </c>
      <c r="AN246" s="292">
        <f t="shared" si="454"/>
        <v>0</v>
      </c>
      <c r="AO246" s="292">
        <f t="shared" si="455"/>
        <v>0</v>
      </c>
    </row>
    <row r="247" spans="1:41" ht="30" x14ac:dyDescent="0.25">
      <c r="A247" s="75"/>
      <c r="B247" s="77"/>
      <c r="C247" s="76"/>
      <c r="D247" s="78">
        <v>37901</v>
      </c>
      <c r="E247" s="79" t="s">
        <v>587</v>
      </c>
      <c r="F247" s="184">
        <f t="shared" si="472"/>
        <v>0</v>
      </c>
      <c r="G247" s="184">
        <f t="shared" si="473"/>
        <v>0</v>
      </c>
      <c r="H247" s="184">
        <f t="shared" si="474"/>
        <v>0</v>
      </c>
      <c r="I247" s="184">
        <f t="shared" si="475"/>
        <v>0</v>
      </c>
      <c r="J247" s="184">
        <f t="shared" si="476"/>
        <v>0</v>
      </c>
      <c r="K247" s="316">
        <f t="shared" si="468"/>
        <v>0</v>
      </c>
      <c r="O247" s="184"/>
      <c r="P247" s="184"/>
      <c r="Q247" s="184">
        <f>O247+P247</f>
        <v>0</v>
      </c>
      <c r="R247" s="184"/>
      <c r="S247" s="184"/>
      <c r="T247" s="270">
        <f>Q247-R247</f>
        <v>0</v>
      </c>
      <c r="V247" s="287"/>
      <c r="W247" s="287"/>
      <c r="X247" s="261"/>
      <c r="Y247" s="287"/>
      <c r="Z247" s="287"/>
      <c r="AA247" s="261"/>
      <c r="AC247" s="292">
        <f t="shared" si="418"/>
        <v>0</v>
      </c>
      <c r="AD247" s="292">
        <f t="shared" si="419"/>
        <v>0</v>
      </c>
      <c r="AE247" s="292">
        <f t="shared" si="420"/>
        <v>0</v>
      </c>
      <c r="AF247" s="292">
        <f t="shared" si="421"/>
        <v>0</v>
      </c>
      <c r="AG247" s="292">
        <f t="shared" si="422"/>
        <v>0</v>
      </c>
      <c r="AH247" s="292">
        <f t="shared" si="423"/>
        <v>0</v>
      </c>
      <c r="AI247" s="66"/>
      <c r="AJ247" s="292">
        <f t="shared" si="450"/>
        <v>0</v>
      </c>
      <c r="AK247" s="292">
        <f t="shared" si="451"/>
        <v>0</v>
      </c>
      <c r="AL247" s="292">
        <f t="shared" si="452"/>
        <v>0</v>
      </c>
      <c r="AM247" s="292">
        <f t="shared" si="453"/>
        <v>0</v>
      </c>
      <c r="AN247" s="292">
        <f t="shared" si="454"/>
        <v>0</v>
      </c>
      <c r="AO247" s="292">
        <f t="shared" si="455"/>
        <v>0</v>
      </c>
    </row>
    <row r="248" spans="1:41" x14ac:dyDescent="0.25">
      <c r="A248" s="75"/>
      <c r="B248" s="77"/>
      <c r="C248" s="76"/>
      <c r="D248" s="78">
        <v>37902</v>
      </c>
      <c r="E248" s="79" t="s">
        <v>428</v>
      </c>
      <c r="F248" s="184">
        <f t="shared" si="472"/>
        <v>499841.64</v>
      </c>
      <c r="G248" s="184">
        <f t="shared" si="473"/>
        <v>0</v>
      </c>
      <c r="H248" s="184">
        <f t="shared" si="474"/>
        <v>499841.64</v>
      </c>
      <c r="I248" s="184">
        <f t="shared" si="475"/>
        <v>67614</v>
      </c>
      <c r="J248" s="184">
        <f t="shared" si="476"/>
        <v>67614</v>
      </c>
      <c r="K248" s="316">
        <f t="shared" si="468"/>
        <v>432227.64</v>
      </c>
      <c r="O248" s="184">
        <v>450000</v>
      </c>
      <c r="P248" s="184"/>
      <c r="Q248" s="184">
        <f>O248+P248</f>
        <v>450000</v>
      </c>
      <c r="R248" s="184">
        <v>67064</v>
      </c>
      <c r="S248" s="184">
        <v>67064</v>
      </c>
      <c r="T248" s="270">
        <f>Q248-R248</f>
        <v>382936</v>
      </c>
      <c r="V248" s="287">
        <v>49841.64</v>
      </c>
      <c r="W248" s="287"/>
      <c r="X248" s="261">
        <f t="shared" si="507"/>
        <v>49841.64</v>
      </c>
      <c r="Y248" s="287">
        <v>550</v>
      </c>
      <c r="Z248" s="287">
        <v>550</v>
      </c>
      <c r="AA248" s="261">
        <f t="shared" si="508"/>
        <v>49291.64</v>
      </c>
      <c r="AC248" s="292">
        <f t="shared" ref="AC248:AC314" si="529">O248+V248</f>
        <v>499841.64</v>
      </c>
      <c r="AD248" s="292">
        <f t="shared" ref="AD248:AD314" si="530">P248+W248</f>
        <v>0</v>
      </c>
      <c r="AE248" s="292">
        <f t="shared" ref="AE248:AE314" si="531">Q248+X248</f>
        <v>499841.64</v>
      </c>
      <c r="AF248" s="292">
        <f t="shared" ref="AF248:AF314" si="532">R248+Y248</f>
        <v>67614</v>
      </c>
      <c r="AG248" s="292">
        <f t="shared" ref="AG248:AG314" si="533">S248+Z248</f>
        <v>67614</v>
      </c>
      <c r="AH248" s="292">
        <f t="shared" ref="AH248:AH314" si="534">T248+AA248</f>
        <v>432227.64</v>
      </c>
      <c r="AI248" s="66"/>
      <c r="AJ248" s="292">
        <f t="shared" si="450"/>
        <v>0</v>
      </c>
      <c r="AK248" s="292">
        <f t="shared" si="451"/>
        <v>0</v>
      </c>
      <c r="AL248" s="292">
        <f t="shared" si="452"/>
        <v>0</v>
      </c>
      <c r="AM248" s="292">
        <f t="shared" si="453"/>
        <v>0</v>
      </c>
      <c r="AN248" s="292">
        <f t="shared" si="454"/>
        <v>0</v>
      </c>
      <c r="AO248" s="292">
        <f t="shared" si="455"/>
        <v>0</v>
      </c>
    </row>
    <row r="249" spans="1:41" x14ac:dyDescent="0.25">
      <c r="A249" s="75"/>
      <c r="B249" s="77"/>
      <c r="C249" s="76"/>
      <c r="D249" s="78">
        <v>37903</v>
      </c>
      <c r="E249" s="79" t="s">
        <v>429</v>
      </c>
      <c r="F249" s="184">
        <f t="shared" si="472"/>
        <v>292900.08</v>
      </c>
      <c r="G249" s="184">
        <f t="shared" si="473"/>
        <v>0</v>
      </c>
      <c r="H249" s="184">
        <f t="shared" si="474"/>
        <v>292900.08</v>
      </c>
      <c r="I249" s="184">
        <f t="shared" si="475"/>
        <v>6724</v>
      </c>
      <c r="J249" s="184">
        <f t="shared" si="476"/>
        <v>4012</v>
      </c>
      <c r="K249" s="316">
        <f t="shared" si="468"/>
        <v>286176.08</v>
      </c>
      <c r="O249" s="184"/>
      <c r="P249" s="184"/>
      <c r="Q249" s="184">
        <f>O249+P249</f>
        <v>0</v>
      </c>
      <c r="R249" s="184"/>
      <c r="S249" s="184"/>
      <c r="T249" s="270">
        <f>Q249-R249</f>
        <v>0</v>
      </c>
      <c r="V249" s="287">
        <v>292900.08</v>
      </c>
      <c r="W249" s="287"/>
      <c r="X249" s="261">
        <f t="shared" si="507"/>
        <v>292900.08</v>
      </c>
      <c r="Y249" s="287">
        <v>6724</v>
      </c>
      <c r="Z249" s="287">
        <v>4012</v>
      </c>
      <c r="AA249" s="261">
        <f t="shared" si="508"/>
        <v>286176.08</v>
      </c>
      <c r="AC249" s="292">
        <f t="shared" si="529"/>
        <v>292900.08</v>
      </c>
      <c r="AD249" s="292">
        <f t="shared" si="530"/>
        <v>0</v>
      </c>
      <c r="AE249" s="292">
        <f t="shared" si="531"/>
        <v>292900.08</v>
      </c>
      <c r="AF249" s="292">
        <f t="shared" si="532"/>
        <v>6724</v>
      </c>
      <c r="AG249" s="292">
        <f t="shared" si="533"/>
        <v>4012</v>
      </c>
      <c r="AH249" s="292">
        <f t="shared" si="534"/>
        <v>286176.08</v>
      </c>
      <c r="AI249" s="66"/>
      <c r="AJ249" s="292">
        <f t="shared" si="450"/>
        <v>0</v>
      </c>
      <c r="AK249" s="292">
        <f t="shared" si="451"/>
        <v>0</v>
      </c>
      <c r="AL249" s="292">
        <f t="shared" si="452"/>
        <v>0</v>
      </c>
      <c r="AM249" s="292">
        <f t="shared" si="453"/>
        <v>0</v>
      </c>
      <c r="AN249" s="292">
        <f t="shared" si="454"/>
        <v>0</v>
      </c>
      <c r="AO249" s="292">
        <f t="shared" si="455"/>
        <v>0</v>
      </c>
    </row>
    <row r="250" spans="1:41" x14ac:dyDescent="0.25">
      <c r="A250" s="75"/>
      <c r="B250" s="179">
        <v>38000</v>
      </c>
      <c r="C250" s="180" t="s">
        <v>430</v>
      </c>
      <c r="D250" s="181"/>
      <c r="E250" s="182"/>
      <c r="F250" s="141">
        <f>SUM(F251,F253)</f>
        <v>3904823.96</v>
      </c>
      <c r="G250" s="141">
        <f t="shared" ref="G250:J250" si="535">SUM(G251,G253)</f>
        <v>0</v>
      </c>
      <c r="H250" s="141">
        <f t="shared" si="535"/>
        <v>3904823.96</v>
      </c>
      <c r="I250" s="141">
        <f t="shared" si="535"/>
        <v>653893.25</v>
      </c>
      <c r="J250" s="141">
        <f t="shared" si="535"/>
        <v>648141.85</v>
      </c>
      <c r="K250" s="271">
        <f t="shared" si="468"/>
        <v>3250930.71</v>
      </c>
      <c r="O250" s="141">
        <f>SUM(O251,O253)</f>
        <v>3839024</v>
      </c>
      <c r="P250" s="141">
        <f t="shared" ref="P250:T250" si="536">SUM(P251,P253)</f>
        <v>0</v>
      </c>
      <c r="Q250" s="141">
        <f t="shared" si="536"/>
        <v>3839024</v>
      </c>
      <c r="R250" s="141">
        <f t="shared" si="536"/>
        <v>653893.25</v>
      </c>
      <c r="S250" s="141">
        <f t="shared" si="536"/>
        <v>648141.85</v>
      </c>
      <c r="T250" s="271">
        <f t="shared" si="536"/>
        <v>3185130.75</v>
      </c>
      <c r="V250" s="285">
        <f t="shared" ref="V250:AA250" si="537">SUM(V253)</f>
        <v>65799.959999999992</v>
      </c>
      <c r="W250" s="285">
        <f t="shared" si="537"/>
        <v>0</v>
      </c>
      <c r="X250" s="285">
        <f t="shared" si="537"/>
        <v>65799.959999999992</v>
      </c>
      <c r="Y250" s="285">
        <f t="shared" ref="Y250:Z250" si="538">SUM(Y253)</f>
        <v>0</v>
      </c>
      <c r="Z250" s="285">
        <f t="shared" si="538"/>
        <v>0</v>
      </c>
      <c r="AA250" s="285">
        <f t="shared" si="537"/>
        <v>65799.959999999992</v>
      </c>
      <c r="AC250" s="292">
        <f t="shared" si="529"/>
        <v>3904823.96</v>
      </c>
      <c r="AD250" s="292">
        <f t="shared" si="530"/>
        <v>0</v>
      </c>
      <c r="AE250" s="292">
        <f t="shared" si="531"/>
        <v>3904823.96</v>
      </c>
      <c r="AF250" s="292">
        <f t="shared" si="532"/>
        <v>653893.25</v>
      </c>
      <c r="AG250" s="292">
        <f t="shared" si="533"/>
        <v>648141.85</v>
      </c>
      <c r="AH250" s="292">
        <f t="shared" si="534"/>
        <v>3250930.71</v>
      </c>
      <c r="AI250" s="66"/>
      <c r="AJ250" s="292">
        <f t="shared" si="450"/>
        <v>0</v>
      </c>
      <c r="AK250" s="292">
        <f t="shared" si="451"/>
        <v>0</v>
      </c>
      <c r="AL250" s="292">
        <f t="shared" si="452"/>
        <v>0</v>
      </c>
      <c r="AM250" s="292">
        <f t="shared" si="453"/>
        <v>0</v>
      </c>
      <c r="AN250" s="292">
        <f t="shared" si="454"/>
        <v>0</v>
      </c>
      <c r="AO250" s="292">
        <f t="shared" si="455"/>
        <v>0</v>
      </c>
    </row>
    <row r="251" spans="1:41" x14ac:dyDescent="0.25">
      <c r="A251" s="75"/>
      <c r="B251" s="76"/>
      <c r="C251" s="105">
        <v>38200</v>
      </c>
      <c r="D251" s="177" t="s">
        <v>579</v>
      </c>
      <c r="E251" s="178"/>
      <c r="F251" s="142">
        <f>SUM(F252)</f>
        <v>2500000</v>
      </c>
      <c r="G251" s="142">
        <f t="shared" ref="G251:J251" si="539">SUM(G252)</f>
        <v>0</v>
      </c>
      <c r="H251" s="142">
        <f t="shared" si="539"/>
        <v>2500000</v>
      </c>
      <c r="I251" s="142">
        <f t="shared" si="539"/>
        <v>469177.38</v>
      </c>
      <c r="J251" s="142">
        <f t="shared" si="539"/>
        <v>467254.98</v>
      </c>
      <c r="K251" s="272">
        <f t="shared" si="468"/>
        <v>2030822.62</v>
      </c>
      <c r="O251" s="142">
        <f>SUM(O252)</f>
        <v>2500000</v>
      </c>
      <c r="P251" s="142">
        <f t="shared" ref="P251:T251" si="540">SUM(P252)</f>
        <v>0</v>
      </c>
      <c r="Q251" s="142">
        <f t="shared" si="540"/>
        <v>2500000</v>
      </c>
      <c r="R251" s="142">
        <f t="shared" si="540"/>
        <v>469177.38</v>
      </c>
      <c r="S251" s="142">
        <f t="shared" si="540"/>
        <v>467254.98</v>
      </c>
      <c r="T251" s="272">
        <f t="shared" si="540"/>
        <v>2030822.62</v>
      </c>
      <c r="V251" s="287"/>
      <c r="W251" s="287"/>
      <c r="X251" s="261"/>
      <c r="Y251" s="287"/>
      <c r="Z251" s="287"/>
      <c r="AA251" s="261"/>
      <c r="AC251" s="292">
        <f t="shared" si="529"/>
        <v>2500000</v>
      </c>
      <c r="AD251" s="292">
        <f t="shared" si="530"/>
        <v>0</v>
      </c>
      <c r="AE251" s="292">
        <f t="shared" si="531"/>
        <v>2500000</v>
      </c>
      <c r="AF251" s="292">
        <f t="shared" si="532"/>
        <v>469177.38</v>
      </c>
      <c r="AG251" s="292">
        <f t="shared" si="533"/>
        <v>467254.98</v>
      </c>
      <c r="AH251" s="292">
        <f t="shared" si="534"/>
        <v>2030822.62</v>
      </c>
      <c r="AI251" s="66"/>
      <c r="AJ251" s="292">
        <f t="shared" si="450"/>
        <v>0</v>
      </c>
      <c r="AK251" s="292">
        <f t="shared" si="451"/>
        <v>0</v>
      </c>
      <c r="AL251" s="292">
        <f t="shared" si="452"/>
        <v>0</v>
      </c>
      <c r="AM251" s="292">
        <f t="shared" si="453"/>
        <v>0</v>
      </c>
      <c r="AN251" s="292">
        <f t="shared" si="454"/>
        <v>0</v>
      </c>
      <c r="AO251" s="292">
        <f t="shared" si="455"/>
        <v>0</v>
      </c>
    </row>
    <row r="252" spans="1:41" x14ac:dyDescent="0.25">
      <c r="A252" s="75"/>
      <c r="B252" s="77"/>
      <c r="C252" s="76"/>
      <c r="D252" s="78">
        <v>38201</v>
      </c>
      <c r="E252" s="79" t="s">
        <v>579</v>
      </c>
      <c r="F252" s="184">
        <f t="shared" si="472"/>
        <v>2500000</v>
      </c>
      <c r="G252" s="184">
        <f t="shared" si="473"/>
        <v>0</v>
      </c>
      <c r="H252" s="184">
        <f t="shared" si="474"/>
        <v>2500000</v>
      </c>
      <c r="I252" s="184">
        <f t="shared" si="475"/>
        <v>469177.38</v>
      </c>
      <c r="J252" s="184">
        <f t="shared" si="476"/>
        <v>467254.98</v>
      </c>
      <c r="K252" s="316">
        <f t="shared" si="468"/>
        <v>2030822.62</v>
      </c>
      <c r="O252" s="184">
        <v>2500000</v>
      </c>
      <c r="P252" s="184"/>
      <c r="Q252" s="184">
        <f>O252+P252</f>
        <v>2500000</v>
      </c>
      <c r="R252" s="184">
        <v>469177.38</v>
      </c>
      <c r="S252" s="184">
        <v>467254.98</v>
      </c>
      <c r="T252" s="270">
        <f>Q252-R252</f>
        <v>2030822.62</v>
      </c>
      <c r="V252" s="287"/>
      <c r="W252" s="287"/>
      <c r="X252" s="261"/>
      <c r="Y252" s="287"/>
      <c r="Z252" s="287"/>
      <c r="AA252" s="261"/>
      <c r="AC252" s="292">
        <f t="shared" si="529"/>
        <v>2500000</v>
      </c>
      <c r="AD252" s="292">
        <f t="shared" si="530"/>
        <v>0</v>
      </c>
      <c r="AE252" s="292">
        <f t="shared" si="531"/>
        <v>2500000</v>
      </c>
      <c r="AF252" s="292">
        <f t="shared" si="532"/>
        <v>469177.38</v>
      </c>
      <c r="AG252" s="292">
        <f t="shared" si="533"/>
        <v>467254.98</v>
      </c>
      <c r="AH252" s="292">
        <f t="shared" si="534"/>
        <v>2030822.62</v>
      </c>
      <c r="AI252" s="66"/>
      <c r="AJ252" s="292">
        <f t="shared" si="450"/>
        <v>0</v>
      </c>
      <c r="AK252" s="292">
        <f t="shared" si="451"/>
        <v>0</v>
      </c>
      <c r="AL252" s="292">
        <f t="shared" si="452"/>
        <v>0</v>
      </c>
      <c r="AM252" s="292">
        <f t="shared" si="453"/>
        <v>0</v>
      </c>
      <c r="AN252" s="292">
        <f t="shared" si="454"/>
        <v>0</v>
      </c>
      <c r="AO252" s="292">
        <f t="shared" si="455"/>
        <v>0</v>
      </c>
    </row>
    <row r="253" spans="1:41" x14ac:dyDescent="0.25">
      <c r="A253" s="75"/>
      <c r="B253" s="76"/>
      <c r="C253" s="105">
        <v>38500</v>
      </c>
      <c r="D253" s="177" t="s">
        <v>431</v>
      </c>
      <c r="E253" s="178"/>
      <c r="F253" s="142">
        <f>SUM(F254:F255)</f>
        <v>1404823.96</v>
      </c>
      <c r="G253" s="142">
        <f t="shared" ref="G253:J253" si="541">SUM(G254:G255)</f>
        <v>0</v>
      </c>
      <c r="H253" s="142">
        <f t="shared" si="541"/>
        <v>1404823.96</v>
      </c>
      <c r="I253" s="142">
        <f t="shared" si="541"/>
        <v>184715.87</v>
      </c>
      <c r="J253" s="142">
        <f t="shared" si="541"/>
        <v>180886.87</v>
      </c>
      <c r="K253" s="272">
        <f t="shared" si="468"/>
        <v>1220108.0899999999</v>
      </c>
      <c r="O253" s="142">
        <f>SUM(O254:O255)</f>
        <v>1339024</v>
      </c>
      <c r="P253" s="142">
        <f t="shared" ref="P253:T253" si="542">SUM(P254:P255)</f>
        <v>0</v>
      </c>
      <c r="Q253" s="142">
        <f t="shared" si="542"/>
        <v>1339024</v>
      </c>
      <c r="R253" s="142">
        <f t="shared" si="542"/>
        <v>184715.87</v>
      </c>
      <c r="S253" s="142">
        <f t="shared" si="542"/>
        <v>180886.87</v>
      </c>
      <c r="T253" s="142">
        <f t="shared" si="542"/>
        <v>1154308.1299999999</v>
      </c>
      <c r="V253" s="286">
        <f t="shared" ref="V253:AA253" si="543">SUM(V254:V255)</f>
        <v>65799.959999999992</v>
      </c>
      <c r="W253" s="286">
        <f t="shared" si="543"/>
        <v>0</v>
      </c>
      <c r="X253" s="286">
        <f t="shared" si="543"/>
        <v>65799.959999999992</v>
      </c>
      <c r="Y253" s="286">
        <f t="shared" si="543"/>
        <v>0</v>
      </c>
      <c r="Z253" s="286">
        <f t="shared" si="543"/>
        <v>0</v>
      </c>
      <c r="AA253" s="286">
        <f t="shared" si="543"/>
        <v>65799.959999999992</v>
      </c>
      <c r="AC253" s="292">
        <f t="shared" si="529"/>
        <v>1404823.96</v>
      </c>
      <c r="AD253" s="292">
        <f t="shared" si="530"/>
        <v>0</v>
      </c>
      <c r="AE253" s="292">
        <f t="shared" si="531"/>
        <v>1404823.96</v>
      </c>
      <c r="AF253" s="292">
        <f t="shared" si="532"/>
        <v>184715.87</v>
      </c>
      <c r="AG253" s="292">
        <f t="shared" si="533"/>
        <v>180886.87</v>
      </c>
      <c r="AH253" s="292">
        <f t="shared" si="534"/>
        <v>1220108.0899999999</v>
      </c>
      <c r="AI253" s="66"/>
      <c r="AJ253" s="292">
        <f t="shared" si="450"/>
        <v>0</v>
      </c>
      <c r="AK253" s="292">
        <f t="shared" si="451"/>
        <v>0</v>
      </c>
      <c r="AL253" s="292">
        <f t="shared" si="452"/>
        <v>0</v>
      </c>
      <c r="AM253" s="292">
        <f t="shared" si="453"/>
        <v>0</v>
      </c>
      <c r="AN253" s="292">
        <f t="shared" si="454"/>
        <v>0</v>
      </c>
      <c r="AO253" s="292">
        <f t="shared" si="455"/>
        <v>0</v>
      </c>
    </row>
    <row r="254" spans="1:41" x14ac:dyDescent="0.25">
      <c r="A254" s="75"/>
      <c r="B254" s="77"/>
      <c r="C254" s="76"/>
      <c r="D254" s="78">
        <v>38501</v>
      </c>
      <c r="E254" s="79" t="s">
        <v>432</v>
      </c>
      <c r="F254" s="184">
        <f t="shared" si="472"/>
        <v>950199.96</v>
      </c>
      <c r="G254" s="184">
        <f t="shared" si="473"/>
        <v>0</v>
      </c>
      <c r="H254" s="184">
        <f t="shared" si="474"/>
        <v>950199.96</v>
      </c>
      <c r="I254" s="184">
        <f t="shared" si="475"/>
        <v>180935.87</v>
      </c>
      <c r="J254" s="184">
        <f t="shared" si="476"/>
        <v>177106.87</v>
      </c>
      <c r="K254" s="316">
        <f t="shared" si="468"/>
        <v>769264.09</v>
      </c>
      <c r="O254" s="184">
        <v>900000</v>
      </c>
      <c r="P254" s="184"/>
      <c r="Q254" s="184">
        <f>O254+P254</f>
        <v>900000</v>
      </c>
      <c r="R254" s="184">
        <v>180935.87</v>
      </c>
      <c r="S254" s="288">
        <v>177106.87</v>
      </c>
      <c r="T254" s="270">
        <f>Q254-R254</f>
        <v>719064.13</v>
      </c>
      <c r="V254" s="287">
        <v>50199.96</v>
      </c>
      <c r="W254" s="287"/>
      <c r="X254" s="261">
        <f t="shared" si="507"/>
        <v>50199.96</v>
      </c>
      <c r="Y254" s="287"/>
      <c r="Z254" s="287"/>
      <c r="AA254" s="261">
        <f t="shared" si="508"/>
        <v>50199.96</v>
      </c>
      <c r="AC254" s="292">
        <f t="shared" si="529"/>
        <v>950199.96</v>
      </c>
      <c r="AD254" s="292">
        <f t="shared" si="530"/>
        <v>0</v>
      </c>
      <c r="AE254" s="292">
        <f t="shared" si="531"/>
        <v>950199.96</v>
      </c>
      <c r="AF254" s="292">
        <f t="shared" si="532"/>
        <v>180935.87</v>
      </c>
      <c r="AG254" s="292">
        <f t="shared" si="533"/>
        <v>177106.87</v>
      </c>
      <c r="AH254" s="292">
        <f t="shared" si="534"/>
        <v>769264.09</v>
      </c>
      <c r="AI254" s="66"/>
      <c r="AJ254" s="292">
        <f t="shared" si="450"/>
        <v>0</v>
      </c>
      <c r="AK254" s="292">
        <f t="shared" si="451"/>
        <v>0</v>
      </c>
      <c r="AL254" s="292">
        <f t="shared" si="452"/>
        <v>0</v>
      </c>
      <c r="AM254" s="292">
        <f t="shared" si="453"/>
        <v>0</v>
      </c>
      <c r="AN254" s="292">
        <f t="shared" si="454"/>
        <v>0</v>
      </c>
      <c r="AO254" s="292">
        <f t="shared" si="455"/>
        <v>0</v>
      </c>
    </row>
    <row r="255" spans="1:41" x14ac:dyDescent="0.25">
      <c r="A255" s="75"/>
      <c r="B255" s="77"/>
      <c r="C255" s="76"/>
      <c r="D255" s="78">
        <v>38503</v>
      </c>
      <c r="E255" s="79" t="s">
        <v>431</v>
      </c>
      <c r="F255" s="184">
        <f t="shared" si="472"/>
        <v>454624</v>
      </c>
      <c r="G255" s="184">
        <f t="shared" si="473"/>
        <v>0</v>
      </c>
      <c r="H255" s="184">
        <f t="shared" si="474"/>
        <v>454624</v>
      </c>
      <c r="I255" s="184">
        <f t="shared" si="475"/>
        <v>3780</v>
      </c>
      <c r="J255" s="184">
        <f t="shared" si="476"/>
        <v>3780</v>
      </c>
      <c r="K255" s="316">
        <f t="shared" si="468"/>
        <v>450844</v>
      </c>
      <c r="O255" s="184">
        <v>439024</v>
      </c>
      <c r="P255" s="184"/>
      <c r="Q255" s="184">
        <f>O255+P255</f>
        <v>439024</v>
      </c>
      <c r="R255" s="184">
        <v>3780</v>
      </c>
      <c r="S255" s="184">
        <v>3780</v>
      </c>
      <c r="T255" s="270">
        <f>Q255-R255</f>
        <v>435244</v>
      </c>
      <c r="V255" s="287">
        <v>15600</v>
      </c>
      <c r="W255" s="287"/>
      <c r="X255" s="261">
        <f t="shared" si="507"/>
        <v>15600</v>
      </c>
      <c r="Y255" s="287"/>
      <c r="Z255" s="287"/>
      <c r="AA255" s="261">
        <f t="shared" si="508"/>
        <v>15600</v>
      </c>
      <c r="AC255" s="292">
        <f t="shared" si="529"/>
        <v>454624</v>
      </c>
      <c r="AD255" s="292">
        <f t="shared" si="530"/>
        <v>0</v>
      </c>
      <c r="AE255" s="292">
        <f t="shared" si="531"/>
        <v>454624</v>
      </c>
      <c r="AF255" s="292">
        <f t="shared" si="532"/>
        <v>3780</v>
      </c>
      <c r="AG255" s="292">
        <f t="shared" si="533"/>
        <v>3780</v>
      </c>
      <c r="AH255" s="292">
        <f t="shared" si="534"/>
        <v>450844</v>
      </c>
      <c r="AI255" s="66"/>
      <c r="AJ255" s="292">
        <f t="shared" si="450"/>
        <v>0</v>
      </c>
      <c r="AK255" s="292">
        <f t="shared" si="451"/>
        <v>0</v>
      </c>
      <c r="AL255" s="292">
        <f t="shared" si="452"/>
        <v>0</v>
      </c>
      <c r="AM255" s="292">
        <f t="shared" si="453"/>
        <v>0</v>
      </c>
      <c r="AN255" s="292">
        <f t="shared" si="454"/>
        <v>0</v>
      </c>
      <c r="AO255" s="292">
        <f t="shared" si="455"/>
        <v>0</v>
      </c>
    </row>
    <row r="256" spans="1:41" x14ac:dyDescent="0.25">
      <c r="A256" s="75"/>
      <c r="B256" s="179">
        <v>39000</v>
      </c>
      <c r="C256" s="180" t="s">
        <v>433</v>
      </c>
      <c r="D256" s="181"/>
      <c r="E256" s="182"/>
      <c r="F256" s="141">
        <f>SUM(F257,F259)</f>
        <v>0</v>
      </c>
      <c r="G256" s="141">
        <f t="shared" ref="G256:J256" si="544">SUM(G257,G259)</f>
        <v>0</v>
      </c>
      <c r="H256" s="141">
        <f t="shared" si="544"/>
        <v>0</v>
      </c>
      <c r="I256" s="141">
        <f t="shared" si="544"/>
        <v>0</v>
      </c>
      <c r="J256" s="141">
        <f t="shared" si="544"/>
        <v>0</v>
      </c>
      <c r="K256" s="271">
        <f t="shared" si="468"/>
        <v>0</v>
      </c>
      <c r="O256" s="141">
        <f>SUM(O257,O259)</f>
        <v>0</v>
      </c>
      <c r="P256" s="141">
        <f t="shared" ref="P256:T256" si="545">SUM(P257,P259)</f>
        <v>0</v>
      </c>
      <c r="Q256" s="141">
        <f t="shared" si="545"/>
        <v>0</v>
      </c>
      <c r="R256" s="141">
        <f t="shared" si="545"/>
        <v>0</v>
      </c>
      <c r="S256" s="141">
        <f t="shared" si="545"/>
        <v>0</v>
      </c>
      <c r="T256" s="271">
        <f t="shared" si="545"/>
        <v>0</v>
      </c>
      <c r="V256" s="285">
        <f t="shared" ref="V256:AA256" si="546">SUM(V257,V259)</f>
        <v>0</v>
      </c>
      <c r="W256" s="285">
        <f t="shared" si="546"/>
        <v>0</v>
      </c>
      <c r="X256" s="285">
        <f t="shared" si="546"/>
        <v>0</v>
      </c>
      <c r="Y256" s="285">
        <f t="shared" si="546"/>
        <v>0</v>
      </c>
      <c r="Z256" s="285">
        <f t="shared" si="546"/>
        <v>0</v>
      </c>
      <c r="AA256" s="285">
        <f t="shared" si="546"/>
        <v>0</v>
      </c>
      <c r="AC256" s="292">
        <f t="shared" si="529"/>
        <v>0</v>
      </c>
      <c r="AD256" s="292">
        <f t="shared" si="530"/>
        <v>0</v>
      </c>
      <c r="AE256" s="292">
        <f t="shared" si="531"/>
        <v>0</v>
      </c>
      <c r="AF256" s="292">
        <f t="shared" si="532"/>
        <v>0</v>
      </c>
      <c r="AG256" s="292">
        <f t="shared" si="533"/>
        <v>0</v>
      </c>
      <c r="AH256" s="292">
        <f t="shared" si="534"/>
        <v>0</v>
      </c>
      <c r="AI256" s="66"/>
      <c r="AJ256" s="292">
        <f t="shared" si="450"/>
        <v>0</v>
      </c>
      <c r="AK256" s="292">
        <f t="shared" si="451"/>
        <v>0</v>
      </c>
      <c r="AL256" s="292">
        <f t="shared" si="452"/>
        <v>0</v>
      </c>
      <c r="AM256" s="292">
        <f t="shared" si="453"/>
        <v>0</v>
      </c>
      <c r="AN256" s="292">
        <f t="shared" si="454"/>
        <v>0</v>
      </c>
      <c r="AO256" s="292">
        <f t="shared" si="455"/>
        <v>0</v>
      </c>
    </row>
    <row r="257" spans="1:41" x14ac:dyDescent="0.25">
      <c r="A257" s="75"/>
      <c r="B257" s="76"/>
      <c r="C257" s="105">
        <v>39200</v>
      </c>
      <c r="D257" s="177" t="s">
        <v>434</v>
      </c>
      <c r="E257" s="178"/>
      <c r="F257" s="142">
        <f>SUM(F258)</f>
        <v>0</v>
      </c>
      <c r="G257" s="142">
        <f t="shared" ref="G257:J257" si="547">SUM(G258)</f>
        <v>0</v>
      </c>
      <c r="H257" s="142">
        <f t="shared" si="547"/>
        <v>0</v>
      </c>
      <c r="I257" s="142">
        <f t="shared" si="547"/>
        <v>0</v>
      </c>
      <c r="J257" s="142">
        <f t="shared" si="547"/>
        <v>0</v>
      </c>
      <c r="K257" s="272">
        <f t="shared" si="468"/>
        <v>0</v>
      </c>
      <c r="O257" s="142">
        <f>SUM(O258)</f>
        <v>0</v>
      </c>
      <c r="P257" s="142">
        <f t="shared" ref="P257:T257" si="548">SUM(P258)</f>
        <v>0</v>
      </c>
      <c r="Q257" s="142">
        <f t="shared" si="548"/>
        <v>0</v>
      </c>
      <c r="R257" s="142">
        <f t="shared" si="548"/>
        <v>0</v>
      </c>
      <c r="S257" s="142">
        <f t="shared" si="548"/>
        <v>0</v>
      </c>
      <c r="T257" s="272">
        <f t="shared" si="548"/>
        <v>0</v>
      </c>
      <c r="V257" s="286">
        <f t="shared" ref="V257:AA257" si="549">SUM(V258)</f>
        <v>0</v>
      </c>
      <c r="W257" s="286">
        <f t="shared" si="549"/>
        <v>0</v>
      </c>
      <c r="X257" s="286">
        <f t="shared" si="549"/>
        <v>0</v>
      </c>
      <c r="Y257" s="286">
        <f t="shared" si="549"/>
        <v>0</v>
      </c>
      <c r="Z257" s="286">
        <f t="shared" si="549"/>
        <v>0</v>
      </c>
      <c r="AA257" s="286">
        <f t="shared" si="549"/>
        <v>0</v>
      </c>
      <c r="AC257" s="292">
        <f t="shared" si="529"/>
        <v>0</v>
      </c>
      <c r="AD257" s="292">
        <f t="shared" si="530"/>
        <v>0</v>
      </c>
      <c r="AE257" s="292">
        <f t="shared" si="531"/>
        <v>0</v>
      </c>
      <c r="AF257" s="292">
        <f t="shared" si="532"/>
        <v>0</v>
      </c>
      <c r="AG257" s="292">
        <f t="shared" si="533"/>
        <v>0</v>
      </c>
      <c r="AH257" s="292">
        <f t="shared" si="534"/>
        <v>0</v>
      </c>
      <c r="AI257" s="66"/>
      <c r="AJ257" s="292">
        <f t="shared" si="450"/>
        <v>0</v>
      </c>
      <c r="AK257" s="292">
        <f t="shared" si="451"/>
        <v>0</v>
      </c>
      <c r="AL257" s="292">
        <f t="shared" si="452"/>
        <v>0</v>
      </c>
      <c r="AM257" s="292">
        <f t="shared" si="453"/>
        <v>0</v>
      </c>
      <c r="AN257" s="292">
        <f t="shared" si="454"/>
        <v>0</v>
      </c>
      <c r="AO257" s="292">
        <f t="shared" si="455"/>
        <v>0</v>
      </c>
    </row>
    <row r="258" spans="1:41" x14ac:dyDescent="0.25">
      <c r="A258" s="75"/>
      <c r="B258" s="77"/>
      <c r="C258" s="76"/>
      <c r="D258" s="78">
        <v>39201</v>
      </c>
      <c r="E258" s="79" t="s">
        <v>434</v>
      </c>
      <c r="F258" s="184">
        <f t="shared" si="472"/>
        <v>0</v>
      </c>
      <c r="G258" s="184">
        <f t="shared" si="473"/>
        <v>0</v>
      </c>
      <c r="H258" s="184">
        <f t="shared" si="474"/>
        <v>0</v>
      </c>
      <c r="I258" s="184">
        <f t="shared" si="475"/>
        <v>0</v>
      </c>
      <c r="J258" s="184">
        <f t="shared" si="476"/>
        <v>0</v>
      </c>
      <c r="K258" s="316">
        <f t="shared" si="468"/>
        <v>0</v>
      </c>
      <c r="O258" s="184"/>
      <c r="P258" s="184"/>
      <c r="Q258" s="184">
        <f>O258+P258</f>
        <v>0</v>
      </c>
      <c r="R258" s="184"/>
      <c r="S258" s="184"/>
      <c r="T258" s="270">
        <f>Q258-R258</f>
        <v>0</v>
      </c>
      <c r="V258" s="287"/>
      <c r="W258" s="287"/>
      <c r="X258" s="261">
        <f t="shared" si="507"/>
        <v>0</v>
      </c>
      <c r="Y258" s="287"/>
      <c r="Z258" s="287"/>
      <c r="AA258" s="261">
        <f t="shared" si="508"/>
        <v>0</v>
      </c>
      <c r="AC258" s="292">
        <f t="shared" si="529"/>
        <v>0</v>
      </c>
      <c r="AD258" s="292">
        <f t="shared" si="530"/>
        <v>0</v>
      </c>
      <c r="AE258" s="292">
        <f t="shared" si="531"/>
        <v>0</v>
      </c>
      <c r="AF258" s="292">
        <f t="shared" si="532"/>
        <v>0</v>
      </c>
      <c r="AG258" s="292">
        <f t="shared" si="533"/>
        <v>0</v>
      </c>
      <c r="AH258" s="292">
        <f t="shared" si="534"/>
        <v>0</v>
      </c>
      <c r="AI258" s="66"/>
      <c r="AJ258" s="292">
        <f t="shared" si="450"/>
        <v>0</v>
      </c>
      <c r="AK258" s="292">
        <f t="shared" si="451"/>
        <v>0</v>
      </c>
      <c r="AL258" s="292">
        <f t="shared" si="452"/>
        <v>0</v>
      </c>
      <c r="AM258" s="292">
        <f t="shared" si="453"/>
        <v>0</v>
      </c>
      <c r="AN258" s="292">
        <f t="shared" si="454"/>
        <v>0</v>
      </c>
      <c r="AO258" s="292">
        <f t="shared" si="455"/>
        <v>0</v>
      </c>
    </row>
    <row r="259" spans="1:41" x14ac:dyDescent="0.25">
      <c r="A259" s="75"/>
      <c r="B259" s="76"/>
      <c r="C259" s="105">
        <v>39600</v>
      </c>
      <c r="D259" s="177" t="s">
        <v>520</v>
      </c>
      <c r="E259" s="178"/>
      <c r="F259" s="142">
        <f>SUM(F260)</f>
        <v>0</v>
      </c>
      <c r="G259" s="142">
        <f t="shared" ref="G259:J259" si="550">SUM(G260)</f>
        <v>0</v>
      </c>
      <c r="H259" s="142">
        <f t="shared" si="550"/>
        <v>0</v>
      </c>
      <c r="I259" s="142">
        <f t="shared" si="550"/>
        <v>0</v>
      </c>
      <c r="J259" s="142">
        <f t="shared" si="550"/>
        <v>0</v>
      </c>
      <c r="K259" s="272">
        <f t="shared" si="468"/>
        <v>0</v>
      </c>
      <c r="O259" s="142">
        <f>SUM(O260)</f>
        <v>0</v>
      </c>
      <c r="P259" s="142">
        <f t="shared" ref="P259:T259" si="551">SUM(P260)</f>
        <v>0</v>
      </c>
      <c r="Q259" s="142">
        <f t="shared" si="551"/>
        <v>0</v>
      </c>
      <c r="R259" s="142">
        <f t="shared" si="551"/>
        <v>0</v>
      </c>
      <c r="S259" s="142">
        <f t="shared" si="551"/>
        <v>0</v>
      </c>
      <c r="T259" s="272">
        <f t="shared" si="551"/>
        <v>0</v>
      </c>
      <c r="V259" s="286">
        <f t="shared" ref="V259:AA259" si="552">SUM(V260)</f>
        <v>0</v>
      </c>
      <c r="W259" s="286">
        <f t="shared" si="552"/>
        <v>0</v>
      </c>
      <c r="X259" s="286">
        <f t="shared" si="552"/>
        <v>0</v>
      </c>
      <c r="Y259" s="286">
        <f t="shared" si="552"/>
        <v>0</v>
      </c>
      <c r="Z259" s="286">
        <f t="shared" si="552"/>
        <v>0</v>
      </c>
      <c r="AA259" s="286">
        <f t="shared" si="552"/>
        <v>0</v>
      </c>
      <c r="AC259" s="292">
        <f t="shared" si="529"/>
        <v>0</v>
      </c>
      <c r="AD259" s="292">
        <f t="shared" si="530"/>
        <v>0</v>
      </c>
      <c r="AE259" s="292">
        <f t="shared" si="531"/>
        <v>0</v>
      </c>
      <c r="AF259" s="292">
        <f t="shared" si="532"/>
        <v>0</v>
      </c>
      <c r="AG259" s="292">
        <f t="shared" si="533"/>
        <v>0</v>
      </c>
      <c r="AH259" s="292">
        <f t="shared" si="534"/>
        <v>0</v>
      </c>
      <c r="AI259" s="66"/>
      <c r="AJ259" s="292">
        <f t="shared" si="450"/>
        <v>0</v>
      </c>
      <c r="AK259" s="292">
        <f t="shared" si="451"/>
        <v>0</v>
      </c>
      <c r="AL259" s="292">
        <f t="shared" si="452"/>
        <v>0</v>
      </c>
      <c r="AM259" s="292">
        <f t="shared" si="453"/>
        <v>0</v>
      </c>
      <c r="AN259" s="292">
        <f t="shared" si="454"/>
        <v>0</v>
      </c>
      <c r="AO259" s="292">
        <f t="shared" si="455"/>
        <v>0</v>
      </c>
    </row>
    <row r="260" spans="1:41" x14ac:dyDescent="0.25">
      <c r="A260" s="75"/>
      <c r="B260" s="77"/>
      <c r="C260" s="76"/>
      <c r="D260" s="78">
        <v>39601</v>
      </c>
      <c r="E260" s="79" t="s">
        <v>520</v>
      </c>
      <c r="F260" s="184">
        <f t="shared" si="472"/>
        <v>0</v>
      </c>
      <c r="G260" s="184">
        <f t="shared" si="473"/>
        <v>0</v>
      </c>
      <c r="H260" s="184">
        <f t="shared" si="474"/>
        <v>0</v>
      </c>
      <c r="I260" s="184">
        <f t="shared" si="475"/>
        <v>0</v>
      </c>
      <c r="J260" s="184">
        <f t="shared" si="476"/>
        <v>0</v>
      </c>
      <c r="K260" s="316">
        <f t="shared" si="468"/>
        <v>0</v>
      </c>
      <c r="O260" s="184"/>
      <c r="P260" s="184"/>
      <c r="Q260" s="184">
        <f>O260+P260</f>
        <v>0</v>
      </c>
      <c r="R260" s="184"/>
      <c r="S260" s="184"/>
      <c r="T260" s="270">
        <f>Q260-R260</f>
        <v>0</v>
      </c>
      <c r="V260" s="287"/>
      <c r="W260" s="287"/>
      <c r="X260" s="261">
        <f t="shared" si="507"/>
        <v>0</v>
      </c>
      <c r="Y260" s="287"/>
      <c r="Z260" s="287"/>
      <c r="AA260" s="261">
        <f t="shared" si="508"/>
        <v>0</v>
      </c>
      <c r="AC260" s="292">
        <f t="shared" si="529"/>
        <v>0</v>
      </c>
      <c r="AD260" s="292">
        <f t="shared" si="530"/>
        <v>0</v>
      </c>
      <c r="AE260" s="292">
        <f t="shared" si="531"/>
        <v>0</v>
      </c>
      <c r="AF260" s="292">
        <f t="shared" si="532"/>
        <v>0</v>
      </c>
      <c r="AG260" s="292">
        <f t="shared" si="533"/>
        <v>0</v>
      </c>
      <c r="AH260" s="292">
        <f t="shared" si="534"/>
        <v>0</v>
      </c>
      <c r="AI260" s="66"/>
      <c r="AJ260" s="292">
        <f t="shared" si="450"/>
        <v>0</v>
      </c>
      <c r="AK260" s="292">
        <f t="shared" si="451"/>
        <v>0</v>
      </c>
      <c r="AL260" s="292">
        <f t="shared" si="452"/>
        <v>0</v>
      </c>
      <c r="AM260" s="292">
        <f t="shared" si="453"/>
        <v>0</v>
      </c>
      <c r="AN260" s="292">
        <f t="shared" si="454"/>
        <v>0</v>
      </c>
      <c r="AO260" s="292">
        <f t="shared" si="455"/>
        <v>0</v>
      </c>
    </row>
    <row r="261" spans="1:41" x14ac:dyDescent="0.25">
      <c r="A261" s="75"/>
      <c r="B261" s="77"/>
      <c r="C261" s="76"/>
      <c r="D261" s="78"/>
      <c r="E261" s="79"/>
      <c r="F261" s="184"/>
      <c r="G261" s="184"/>
      <c r="H261" s="184"/>
      <c r="I261" s="184"/>
      <c r="J261" s="184"/>
      <c r="K261" s="316"/>
      <c r="O261" s="140"/>
      <c r="P261" s="140"/>
      <c r="Q261" s="140"/>
      <c r="R261" s="140"/>
      <c r="S261" s="140"/>
      <c r="T261" s="270"/>
      <c r="V261" s="261"/>
      <c r="W261" s="261"/>
      <c r="X261" s="261"/>
      <c r="Y261" s="261"/>
      <c r="Z261" s="261"/>
      <c r="AA261" s="261"/>
      <c r="AC261" s="292">
        <f t="shared" si="529"/>
        <v>0</v>
      </c>
      <c r="AD261" s="292">
        <f t="shared" si="530"/>
        <v>0</v>
      </c>
      <c r="AE261" s="292">
        <f t="shared" si="531"/>
        <v>0</v>
      </c>
      <c r="AF261" s="292">
        <f t="shared" si="532"/>
        <v>0</v>
      </c>
      <c r="AG261" s="292">
        <f t="shared" si="533"/>
        <v>0</v>
      </c>
      <c r="AH261" s="292">
        <f t="shared" si="534"/>
        <v>0</v>
      </c>
      <c r="AI261" s="66"/>
      <c r="AJ261" s="292">
        <f t="shared" si="450"/>
        <v>0</v>
      </c>
      <c r="AK261" s="292">
        <f t="shared" si="451"/>
        <v>0</v>
      </c>
      <c r="AL261" s="292">
        <f t="shared" si="452"/>
        <v>0</v>
      </c>
      <c r="AM261" s="292">
        <f t="shared" si="453"/>
        <v>0</v>
      </c>
      <c r="AN261" s="292">
        <f t="shared" si="454"/>
        <v>0</v>
      </c>
      <c r="AO261" s="292">
        <f t="shared" si="455"/>
        <v>0</v>
      </c>
    </row>
    <row r="262" spans="1:41" x14ac:dyDescent="0.25">
      <c r="A262" s="67">
        <v>40000</v>
      </c>
      <c r="B262" s="68" t="s">
        <v>435</v>
      </c>
      <c r="C262" s="69"/>
      <c r="D262" s="69"/>
      <c r="E262" s="70"/>
      <c r="F262" s="184">
        <f>SUM(F263,F266)</f>
        <v>64736907</v>
      </c>
      <c r="G262" s="184">
        <f t="shared" ref="G262:J262" si="553">SUM(G263,G266)</f>
        <v>0</v>
      </c>
      <c r="H262" s="184">
        <f t="shared" si="553"/>
        <v>64736907</v>
      </c>
      <c r="I262" s="184">
        <f t="shared" si="553"/>
        <v>781714.2</v>
      </c>
      <c r="J262" s="184">
        <f t="shared" si="553"/>
        <v>781714.2</v>
      </c>
      <c r="K262" s="316">
        <f t="shared" si="468"/>
        <v>63955192.799999997</v>
      </c>
      <c r="O262" s="140">
        <f>SUM(O263,O266)</f>
        <v>64736907</v>
      </c>
      <c r="P262" s="140">
        <f t="shared" ref="P262:T262" si="554">SUM(P263,P266)</f>
        <v>0</v>
      </c>
      <c r="Q262" s="140">
        <f t="shared" si="554"/>
        <v>64736907</v>
      </c>
      <c r="R262" s="140">
        <f t="shared" si="554"/>
        <v>781714.2</v>
      </c>
      <c r="S262" s="140">
        <f t="shared" si="554"/>
        <v>781714.2</v>
      </c>
      <c r="T262" s="270">
        <f t="shared" si="554"/>
        <v>63955192.799999997</v>
      </c>
      <c r="V262" s="261">
        <f>SUM(V266)</f>
        <v>0</v>
      </c>
      <c r="W262" s="261">
        <f t="shared" ref="W262:AA262" si="555">SUM(W266)</f>
        <v>0</v>
      </c>
      <c r="X262" s="261">
        <f t="shared" si="555"/>
        <v>0</v>
      </c>
      <c r="Y262" s="261">
        <f t="shared" si="555"/>
        <v>0</v>
      </c>
      <c r="Z262" s="261">
        <f t="shared" si="555"/>
        <v>0</v>
      </c>
      <c r="AA262" s="261">
        <f t="shared" si="555"/>
        <v>0</v>
      </c>
      <c r="AC262" s="292">
        <f t="shared" si="529"/>
        <v>64736907</v>
      </c>
      <c r="AD262" s="292">
        <f t="shared" si="530"/>
        <v>0</v>
      </c>
      <c r="AE262" s="292">
        <f t="shared" si="531"/>
        <v>64736907</v>
      </c>
      <c r="AF262" s="292">
        <f t="shared" si="532"/>
        <v>781714.2</v>
      </c>
      <c r="AG262" s="292">
        <f t="shared" si="533"/>
        <v>781714.2</v>
      </c>
      <c r="AH262" s="292">
        <f t="shared" si="534"/>
        <v>63955192.799999997</v>
      </c>
      <c r="AI262" s="66"/>
      <c r="AJ262" s="292">
        <f t="shared" si="450"/>
        <v>0</v>
      </c>
      <c r="AK262" s="292">
        <f t="shared" si="451"/>
        <v>0</v>
      </c>
      <c r="AL262" s="292">
        <f t="shared" si="452"/>
        <v>0</v>
      </c>
      <c r="AM262" s="292">
        <f t="shared" si="453"/>
        <v>0</v>
      </c>
      <c r="AN262" s="292">
        <f t="shared" si="454"/>
        <v>0</v>
      </c>
      <c r="AO262" s="292">
        <f t="shared" si="455"/>
        <v>0</v>
      </c>
    </row>
    <row r="263" spans="1:41" x14ac:dyDescent="0.25">
      <c r="A263" s="75"/>
      <c r="B263" s="179">
        <v>41000</v>
      </c>
      <c r="C263" s="180" t="s">
        <v>595</v>
      </c>
      <c r="D263" s="181"/>
      <c r="E263" s="182"/>
      <c r="F263" s="141">
        <f>SUM(F264)</f>
        <v>64651907</v>
      </c>
      <c r="G263" s="141">
        <f t="shared" ref="G263:J264" si="556">SUM(G264)</f>
        <v>0</v>
      </c>
      <c r="H263" s="141">
        <f t="shared" si="556"/>
        <v>64651907</v>
      </c>
      <c r="I263" s="141">
        <f t="shared" si="556"/>
        <v>781714.2</v>
      </c>
      <c r="J263" s="141">
        <f t="shared" si="556"/>
        <v>781714.2</v>
      </c>
      <c r="K263" s="271">
        <f t="shared" si="468"/>
        <v>63870192.799999997</v>
      </c>
      <c r="O263" s="141">
        <f>SUM(O264)</f>
        <v>64651907</v>
      </c>
      <c r="P263" s="141">
        <f t="shared" ref="P263:T264" si="557">SUM(P264)</f>
        <v>0</v>
      </c>
      <c r="Q263" s="141">
        <f t="shared" si="557"/>
        <v>64651907</v>
      </c>
      <c r="R263" s="141">
        <f t="shared" si="557"/>
        <v>781714.2</v>
      </c>
      <c r="S263" s="141">
        <f t="shared" si="557"/>
        <v>781714.2</v>
      </c>
      <c r="T263" s="271">
        <f t="shared" si="557"/>
        <v>63870192.799999997</v>
      </c>
      <c r="V263" s="261"/>
      <c r="W263" s="261"/>
      <c r="X263" s="261"/>
      <c r="Y263" s="261"/>
      <c r="Z263" s="261"/>
      <c r="AA263" s="261"/>
      <c r="AC263" s="292">
        <f t="shared" si="529"/>
        <v>64651907</v>
      </c>
      <c r="AD263" s="292">
        <f t="shared" si="530"/>
        <v>0</v>
      </c>
      <c r="AE263" s="292">
        <f t="shared" si="531"/>
        <v>64651907</v>
      </c>
      <c r="AF263" s="292">
        <f t="shared" si="532"/>
        <v>781714.2</v>
      </c>
      <c r="AG263" s="292">
        <f t="shared" si="533"/>
        <v>781714.2</v>
      </c>
      <c r="AH263" s="292">
        <f t="shared" si="534"/>
        <v>63870192.799999997</v>
      </c>
      <c r="AI263" s="66"/>
      <c r="AJ263" s="292">
        <f t="shared" si="450"/>
        <v>0</v>
      </c>
      <c r="AK263" s="292">
        <f t="shared" si="451"/>
        <v>0</v>
      </c>
      <c r="AL263" s="292">
        <f t="shared" si="452"/>
        <v>0</v>
      </c>
      <c r="AM263" s="292">
        <f t="shared" si="453"/>
        <v>0</v>
      </c>
      <c r="AN263" s="292">
        <f t="shared" si="454"/>
        <v>0</v>
      </c>
      <c r="AO263" s="292">
        <f t="shared" si="455"/>
        <v>0</v>
      </c>
    </row>
    <row r="264" spans="1:41" x14ac:dyDescent="0.25">
      <c r="A264" s="75"/>
      <c r="B264" s="76"/>
      <c r="C264" s="105">
        <v>41500</v>
      </c>
      <c r="D264" s="177" t="s">
        <v>596</v>
      </c>
      <c r="E264" s="178"/>
      <c r="F264" s="142">
        <f>SUM(F265)</f>
        <v>64651907</v>
      </c>
      <c r="G264" s="142">
        <f t="shared" si="556"/>
        <v>0</v>
      </c>
      <c r="H264" s="142">
        <f t="shared" si="556"/>
        <v>64651907</v>
      </c>
      <c r="I264" s="142">
        <f t="shared" si="556"/>
        <v>781714.2</v>
      </c>
      <c r="J264" s="142">
        <f t="shared" si="556"/>
        <v>781714.2</v>
      </c>
      <c r="K264" s="272">
        <f t="shared" si="468"/>
        <v>63870192.799999997</v>
      </c>
      <c r="O264" s="142">
        <f>SUM(O265)</f>
        <v>64651907</v>
      </c>
      <c r="P264" s="142">
        <f t="shared" si="557"/>
        <v>0</v>
      </c>
      <c r="Q264" s="142">
        <f t="shared" si="557"/>
        <v>64651907</v>
      </c>
      <c r="R264" s="142">
        <f t="shared" si="557"/>
        <v>781714.2</v>
      </c>
      <c r="S264" s="142">
        <f t="shared" si="557"/>
        <v>781714.2</v>
      </c>
      <c r="T264" s="272">
        <f t="shared" si="557"/>
        <v>63870192.799999997</v>
      </c>
      <c r="V264" s="261"/>
      <c r="W264" s="261"/>
      <c r="X264" s="261"/>
      <c r="Y264" s="261"/>
      <c r="Z264" s="261"/>
      <c r="AA264" s="261"/>
      <c r="AC264" s="292">
        <f t="shared" si="529"/>
        <v>64651907</v>
      </c>
      <c r="AD264" s="292">
        <f t="shared" si="530"/>
        <v>0</v>
      </c>
      <c r="AE264" s="292">
        <f t="shared" si="531"/>
        <v>64651907</v>
      </c>
      <c r="AF264" s="292">
        <f t="shared" si="532"/>
        <v>781714.2</v>
      </c>
      <c r="AG264" s="292">
        <f t="shared" si="533"/>
        <v>781714.2</v>
      </c>
      <c r="AH264" s="292">
        <f t="shared" si="534"/>
        <v>63870192.799999997</v>
      </c>
      <c r="AI264" s="66"/>
      <c r="AJ264" s="292">
        <f t="shared" si="450"/>
        <v>0</v>
      </c>
      <c r="AK264" s="292">
        <f t="shared" si="451"/>
        <v>0</v>
      </c>
      <c r="AL264" s="292">
        <f t="shared" si="452"/>
        <v>0</v>
      </c>
      <c r="AM264" s="292">
        <f t="shared" si="453"/>
        <v>0</v>
      </c>
      <c r="AN264" s="292">
        <f t="shared" si="454"/>
        <v>0</v>
      </c>
      <c r="AO264" s="292">
        <f t="shared" si="455"/>
        <v>0</v>
      </c>
    </row>
    <row r="265" spans="1:41" ht="30" x14ac:dyDescent="0.25">
      <c r="A265" s="75"/>
      <c r="B265" s="77"/>
      <c r="C265" s="76"/>
      <c r="D265" s="78">
        <v>41501</v>
      </c>
      <c r="E265" s="79" t="s">
        <v>597</v>
      </c>
      <c r="F265" s="184">
        <f t="shared" si="472"/>
        <v>64651907</v>
      </c>
      <c r="G265" s="184">
        <f t="shared" si="473"/>
        <v>0</v>
      </c>
      <c r="H265" s="184">
        <f t="shared" si="474"/>
        <v>64651907</v>
      </c>
      <c r="I265" s="184">
        <f t="shared" si="475"/>
        <v>781714.2</v>
      </c>
      <c r="J265" s="184">
        <f t="shared" si="476"/>
        <v>781714.2</v>
      </c>
      <c r="K265" s="316">
        <f t="shared" si="468"/>
        <v>63870192.799999997</v>
      </c>
      <c r="O265" s="184">
        <v>64651907</v>
      </c>
      <c r="P265" s="184"/>
      <c r="Q265" s="184">
        <f>O265+P265</f>
        <v>64651907</v>
      </c>
      <c r="R265" s="184">
        <v>781714.2</v>
      </c>
      <c r="S265" s="184">
        <v>781714.2</v>
      </c>
      <c r="T265" s="270">
        <f>Q265-R265</f>
        <v>63870192.799999997</v>
      </c>
      <c r="V265" s="261"/>
      <c r="W265" s="261"/>
      <c r="X265" s="261"/>
      <c r="Y265" s="261"/>
      <c r="Z265" s="261"/>
      <c r="AA265" s="261"/>
      <c r="AC265" s="292">
        <f t="shared" si="529"/>
        <v>64651907</v>
      </c>
      <c r="AD265" s="292">
        <f t="shared" si="530"/>
        <v>0</v>
      </c>
      <c r="AE265" s="292">
        <f t="shared" si="531"/>
        <v>64651907</v>
      </c>
      <c r="AF265" s="292">
        <f t="shared" si="532"/>
        <v>781714.2</v>
      </c>
      <c r="AG265" s="292">
        <f t="shared" si="533"/>
        <v>781714.2</v>
      </c>
      <c r="AH265" s="292">
        <f t="shared" si="534"/>
        <v>63870192.799999997</v>
      </c>
      <c r="AI265" s="66"/>
      <c r="AJ265" s="292">
        <f t="shared" si="450"/>
        <v>0</v>
      </c>
      <c r="AK265" s="292">
        <f t="shared" si="451"/>
        <v>0</v>
      </c>
      <c r="AL265" s="292">
        <f t="shared" si="452"/>
        <v>0</v>
      </c>
      <c r="AM265" s="292">
        <f t="shared" si="453"/>
        <v>0</v>
      </c>
      <c r="AN265" s="292">
        <f t="shared" si="454"/>
        <v>0</v>
      </c>
      <c r="AO265" s="292">
        <f t="shared" si="455"/>
        <v>0</v>
      </c>
    </row>
    <row r="266" spans="1:41" x14ac:dyDescent="0.25">
      <c r="A266" s="75"/>
      <c r="B266" s="179">
        <v>44000</v>
      </c>
      <c r="C266" s="180" t="s">
        <v>436</v>
      </c>
      <c r="D266" s="181"/>
      <c r="E266" s="182"/>
      <c r="F266" s="141">
        <f>SUM(F267)</f>
        <v>85000</v>
      </c>
      <c r="G266" s="141">
        <f t="shared" ref="G266:J267" si="558">SUM(G267)</f>
        <v>0</v>
      </c>
      <c r="H266" s="141">
        <f t="shared" si="558"/>
        <v>85000</v>
      </c>
      <c r="I266" s="141">
        <f t="shared" si="558"/>
        <v>0</v>
      </c>
      <c r="J266" s="141">
        <f t="shared" si="558"/>
        <v>0</v>
      </c>
      <c r="K266" s="271">
        <f t="shared" si="468"/>
        <v>85000</v>
      </c>
      <c r="O266" s="141">
        <f t="shared" ref="O266:O267" si="559">SUM(O267)</f>
        <v>85000</v>
      </c>
      <c r="P266" s="141">
        <f t="shared" ref="P266:T267" si="560">SUM(P267)</f>
        <v>0</v>
      </c>
      <c r="Q266" s="141">
        <f t="shared" si="560"/>
        <v>85000</v>
      </c>
      <c r="R266" s="141">
        <f t="shared" si="560"/>
        <v>0</v>
      </c>
      <c r="S266" s="141">
        <f t="shared" si="560"/>
        <v>0</v>
      </c>
      <c r="T266" s="271">
        <f t="shared" si="560"/>
        <v>85000</v>
      </c>
      <c r="V266" s="285">
        <f t="shared" ref="V266:AA267" si="561">SUM(V267)</f>
        <v>0</v>
      </c>
      <c r="W266" s="285">
        <f t="shared" si="561"/>
        <v>0</v>
      </c>
      <c r="X266" s="285">
        <f t="shared" si="561"/>
        <v>0</v>
      </c>
      <c r="Y266" s="285">
        <f t="shared" si="561"/>
        <v>0</v>
      </c>
      <c r="Z266" s="285">
        <f t="shared" si="561"/>
        <v>0</v>
      </c>
      <c r="AA266" s="285">
        <f t="shared" si="561"/>
        <v>0</v>
      </c>
      <c r="AC266" s="292">
        <f t="shared" si="529"/>
        <v>85000</v>
      </c>
      <c r="AD266" s="292">
        <f t="shared" si="530"/>
        <v>0</v>
      </c>
      <c r="AE266" s="292">
        <f t="shared" si="531"/>
        <v>85000</v>
      </c>
      <c r="AF266" s="292">
        <f t="shared" si="532"/>
        <v>0</v>
      </c>
      <c r="AG266" s="292">
        <f t="shared" si="533"/>
        <v>0</v>
      </c>
      <c r="AH266" s="292">
        <f t="shared" si="534"/>
        <v>85000</v>
      </c>
      <c r="AI266" s="66"/>
      <c r="AJ266" s="292">
        <f t="shared" si="450"/>
        <v>0</v>
      </c>
      <c r="AK266" s="292">
        <f t="shared" si="451"/>
        <v>0</v>
      </c>
      <c r="AL266" s="292">
        <f t="shared" si="452"/>
        <v>0</v>
      </c>
      <c r="AM266" s="292">
        <f t="shared" si="453"/>
        <v>0</v>
      </c>
      <c r="AN266" s="292">
        <f t="shared" si="454"/>
        <v>0</v>
      </c>
      <c r="AO266" s="292">
        <f t="shared" si="455"/>
        <v>0</v>
      </c>
    </row>
    <row r="267" spans="1:41" x14ac:dyDescent="0.25">
      <c r="A267" s="75"/>
      <c r="B267" s="76"/>
      <c r="C267" s="105">
        <v>44500</v>
      </c>
      <c r="D267" s="177" t="s">
        <v>437</v>
      </c>
      <c r="E267" s="178"/>
      <c r="F267" s="142">
        <f>SUM(F268)</f>
        <v>85000</v>
      </c>
      <c r="G267" s="142">
        <f t="shared" si="558"/>
        <v>0</v>
      </c>
      <c r="H267" s="142">
        <f t="shared" si="558"/>
        <v>85000</v>
      </c>
      <c r="I267" s="142">
        <f t="shared" si="558"/>
        <v>0</v>
      </c>
      <c r="J267" s="142">
        <f t="shared" si="558"/>
        <v>0</v>
      </c>
      <c r="K267" s="272">
        <f t="shared" si="468"/>
        <v>85000</v>
      </c>
      <c r="O267" s="142">
        <f t="shared" si="559"/>
        <v>85000</v>
      </c>
      <c r="P267" s="142">
        <f t="shared" si="560"/>
        <v>0</v>
      </c>
      <c r="Q267" s="142">
        <f t="shared" si="560"/>
        <v>85000</v>
      </c>
      <c r="R267" s="142">
        <f t="shared" si="560"/>
        <v>0</v>
      </c>
      <c r="S267" s="142">
        <f t="shared" si="560"/>
        <v>0</v>
      </c>
      <c r="T267" s="272">
        <f t="shared" si="560"/>
        <v>85000</v>
      </c>
      <c r="V267" s="286">
        <f t="shared" si="561"/>
        <v>0</v>
      </c>
      <c r="W267" s="286">
        <f t="shared" si="561"/>
        <v>0</v>
      </c>
      <c r="X267" s="286">
        <f t="shared" si="561"/>
        <v>0</v>
      </c>
      <c r="Y267" s="286">
        <f t="shared" si="561"/>
        <v>0</v>
      </c>
      <c r="Z267" s="286">
        <f t="shared" si="561"/>
        <v>0</v>
      </c>
      <c r="AA267" s="286">
        <f t="shared" si="561"/>
        <v>0</v>
      </c>
      <c r="AC267" s="292">
        <f t="shared" si="529"/>
        <v>85000</v>
      </c>
      <c r="AD267" s="292">
        <f t="shared" si="530"/>
        <v>0</v>
      </c>
      <c r="AE267" s="292">
        <f t="shared" si="531"/>
        <v>85000</v>
      </c>
      <c r="AF267" s="292">
        <f t="shared" si="532"/>
        <v>0</v>
      </c>
      <c r="AG267" s="292">
        <f t="shared" si="533"/>
        <v>0</v>
      </c>
      <c r="AH267" s="292">
        <f t="shared" si="534"/>
        <v>85000</v>
      </c>
      <c r="AI267" s="66"/>
      <c r="AJ267" s="292">
        <f t="shared" si="450"/>
        <v>0</v>
      </c>
      <c r="AK267" s="292">
        <f t="shared" si="451"/>
        <v>0</v>
      </c>
      <c r="AL267" s="292">
        <f t="shared" si="452"/>
        <v>0</v>
      </c>
      <c r="AM267" s="292">
        <f t="shared" si="453"/>
        <v>0</v>
      </c>
      <c r="AN267" s="292">
        <f t="shared" si="454"/>
        <v>0</v>
      </c>
      <c r="AO267" s="292">
        <f t="shared" si="455"/>
        <v>0</v>
      </c>
    </row>
    <row r="268" spans="1:41" x14ac:dyDescent="0.25">
      <c r="A268" s="75"/>
      <c r="B268" s="77"/>
      <c r="C268" s="76"/>
      <c r="D268" s="78">
        <v>44502</v>
      </c>
      <c r="E268" s="79" t="s">
        <v>438</v>
      </c>
      <c r="F268" s="184">
        <f t="shared" si="472"/>
        <v>85000</v>
      </c>
      <c r="G268" s="184">
        <f t="shared" si="473"/>
        <v>0</v>
      </c>
      <c r="H268" s="184">
        <f t="shared" si="474"/>
        <v>85000</v>
      </c>
      <c r="I268" s="184">
        <f t="shared" si="475"/>
        <v>0</v>
      </c>
      <c r="J268" s="184">
        <f t="shared" si="476"/>
        <v>0</v>
      </c>
      <c r="K268" s="316">
        <f t="shared" si="468"/>
        <v>85000</v>
      </c>
      <c r="O268" s="184">
        <v>85000</v>
      </c>
      <c r="P268" s="184"/>
      <c r="Q268" s="184">
        <f>O268+P268</f>
        <v>85000</v>
      </c>
      <c r="R268" s="184"/>
      <c r="S268" s="184"/>
      <c r="T268" s="270">
        <f>Q268-R268</f>
        <v>85000</v>
      </c>
      <c r="V268" s="287"/>
      <c r="W268" s="287"/>
      <c r="X268" s="261">
        <f t="shared" si="507"/>
        <v>0</v>
      </c>
      <c r="Y268" s="287"/>
      <c r="Z268" s="287"/>
      <c r="AA268" s="261">
        <f t="shared" si="508"/>
        <v>0</v>
      </c>
      <c r="AC268" s="292">
        <f t="shared" si="529"/>
        <v>85000</v>
      </c>
      <c r="AD268" s="292">
        <f t="shared" si="530"/>
        <v>0</v>
      </c>
      <c r="AE268" s="292">
        <f t="shared" si="531"/>
        <v>85000</v>
      </c>
      <c r="AF268" s="292">
        <f t="shared" si="532"/>
        <v>0</v>
      </c>
      <c r="AG268" s="292">
        <f t="shared" si="533"/>
        <v>0</v>
      </c>
      <c r="AH268" s="292">
        <f t="shared" si="534"/>
        <v>85000</v>
      </c>
      <c r="AI268" s="66"/>
      <c r="AJ268" s="292">
        <f t="shared" ref="AJ268:AJ323" si="562">F268-AC268</f>
        <v>0</v>
      </c>
      <c r="AK268" s="292">
        <f t="shared" ref="AK268:AK323" si="563">G268-AD268</f>
        <v>0</v>
      </c>
      <c r="AL268" s="292">
        <f t="shared" ref="AL268:AL323" si="564">H268-AE268</f>
        <v>0</v>
      </c>
      <c r="AM268" s="292">
        <f t="shared" ref="AM268:AM323" si="565">I268-AF268</f>
        <v>0</v>
      </c>
      <c r="AN268" s="292">
        <f t="shared" ref="AN268:AN323" si="566">J268-AG268</f>
        <v>0</v>
      </c>
      <c r="AO268" s="292">
        <f t="shared" ref="AO268:AO323" si="567">K268-AH268</f>
        <v>0</v>
      </c>
    </row>
    <row r="269" spans="1:41" x14ac:dyDescent="0.25">
      <c r="A269" s="75"/>
      <c r="B269" s="77"/>
      <c r="C269" s="76"/>
      <c r="D269" s="78"/>
      <c r="E269" s="79"/>
      <c r="F269" s="184"/>
      <c r="G269" s="184"/>
      <c r="H269" s="184"/>
      <c r="I269" s="184"/>
      <c r="J269" s="184"/>
      <c r="K269" s="316"/>
      <c r="O269" s="184"/>
      <c r="P269" s="184"/>
      <c r="Q269" s="184"/>
      <c r="R269" s="184"/>
      <c r="S269" s="184"/>
      <c r="T269" s="270"/>
      <c r="V269" s="287"/>
      <c r="W269" s="287"/>
      <c r="X269" s="261"/>
      <c r="Y269" s="287"/>
      <c r="Z269" s="287"/>
      <c r="AA269" s="261"/>
      <c r="AC269" s="292">
        <f t="shared" si="529"/>
        <v>0</v>
      </c>
      <c r="AD269" s="292">
        <f t="shared" si="530"/>
        <v>0</v>
      </c>
      <c r="AE269" s="292">
        <f t="shared" si="531"/>
        <v>0</v>
      </c>
      <c r="AF269" s="292">
        <f t="shared" si="532"/>
        <v>0</v>
      </c>
      <c r="AG269" s="292">
        <f t="shared" si="533"/>
        <v>0</v>
      </c>
      <c r="AH269" s="292">
        <f t="shared" si="534"/>
        <v>0</v>
      </c>
      <c r="AI269" s="66"/>
      <c r="AJ269" s="292">
        <f t="shared" si="562"/>
        <v>0</v>
      </c>
      <c r="AK269" s="292">
        <f t="shared" si="563"/>
        <v>0</v>
      </c>
      <c r="AL269" s="292">
        <f t="shared" si="564"/>
        <v>0</v>
      </c>
      <c r="AM269" s="292">
        <f t="shared" si="565"/>
        <v>0</v>
      </c>
      <c r="AN269" s="292">
        <f t="shared" si="566"/>
        <v>0</v>
      </c>
      <c r="AO269" s="292">
        <f t="shared" si="567"/>
        <v>0</v>
      </c>
    </row>
    <row r="270" spans="1:41" x14ac:dyDescent="0.25">
      <c r="A270" s="67">
        <v>50000</v>
      </c>
      <c r="B270" s="68" t="s">
        <v>439</v>
      </c>
      <c r="C270" s="69"/>
      <c r="D270" s="69"/>
      <c r="E270" s="70"/>
      <c r="F270" s="184">
        <f t="shared" si="472"/>
        <v>32573145.270000003</v>
      </c>
      <c r="G270" s="184">
        <f t="shared" si="473"/>
        <v>0</v>
      </c>
      <c r="H270" s="184">
        <f t="shared" si="474"/>
        <v>32573145.270000003</v>
      </c>
      <c r="I270" s="184">
        <f t="shared" si="475"/>
        <v>680032.43</v>
      </c>
      <c r="J270" s="184">
        <f t="shared" si="476"/>
        <v>680032.43</v>
      </c>
      <c r="K270" s="316">
        <f t="shared" si="468"/>
        <v>31893112.840000004</v>
      </c>
      <c r="O270" s="140">
        <f>SUM(O271,O282,O289,O293,O296,O299,O310)</f>
        <v>24446693</v>
      </c>
      <c r="P270" s="140">
        <f t="shared" ref="P270:T270" si="568">SUM(P271,P282,P289,P293,P296,P299,P310)</f>
        <v>0</v>
      </c>
      <c r="Q270" s="140">
        <f t="shared" si="568"/>
        <v>24446693</v>
      </c>
      <c r="R270" s="140">
        <f t="shared" si="568"/>
        <v>621393.35000000009</v>
      </c>
      <c r="S270" s="140">
        <f t="shared" si="568"/>
        <v>621393.35000000009</v>
      </c>
      <c r="T270" s="140">
        <f t="shared" si="568"/>
        <v>23825299.649999999</v>
      </c>
      <c r="V270" s="261">
        <f t="shared" ref="V270:AA270" si="569">SUM(V271,V282,V289,V293,V299)</f>
        <v>8126452.2700000014</v>
      </c>
      <c r="W270" s="261">
        <f t="shared" si="569"/>
        <v>0</v>
      </c>
      <c r="X270" s="261">
        <f t="shared" si="569"/>
        <v>8126452.2700000014</v>
      </c>
      <c r="Y270" s="261">
        <f t="shared" si="569"/>
        <v>58639.08</v>
      </c>
      <c r="Z270" s="261">
        <f t="shared" si="569"/>
        <v>58639.08</v>
      </c>
      <c r="AA270" s="261">
        <f t="shared" si="569"/>
        <v>8067813.1900000013</v>
      </c>
      <c r="AC270" s="292">
        <f t="shared" si="529"/>
        <v>32573145.270000003</v>
      </c>
      <c r="AD270" s="292">
        <f t="shared" si="530"/>
        <v>0</v>
      </c>
      <c r="AE270" s="292">
        <f t="shared" si="531"/>
        <v>32573145.270000003</v>
      </c>
      <c r="AF270" s="292">
        <f t="shared" si="532"/>
        <v>680032.43</v>
      </c>
      <c r="AG270" s="292">
        <f t="shared" si="533"/>
        <v>680032.43</v>
      </c>
      <c r="AH270" s="292">
        <f t="shared" si="534"/>
        <v>31893112.84</v>
      </c>
      <c r="AI270" s="66"/>
      <c r="AJ270" s="292">
        <f t="shared" si="562"/>
        <v>0</v>
      </c>
      <c r="AK270" s="292">
        <f t="shared" si="563"/>
        <v>0</v>
      </c>
      <c r="AL270" s="292">
        <f t="shared" si="564"/>
        <v>0</v>
      </c>
      <c r="AM270" s="292">
        <f t="shared" si="565"/>
        <v>0</v>
      </c>
      <c r="AN270" s="292">
        <f t="shared" si="566"/>
        <v>0</v>
      </c>
      <c r="AO270" s="292">
        <f t="shared" si="567"/>
        <v>0</v>
      </c>
    </row>
    <row r="271" spans="1:41" x14ac:dyDescent="0.25">
      <c r="A271" s="75"/>
      <c r="B271" s="179">
        <v>51000</v>
      </c>
      <c r="C271" s="180" t="s">
        <v>440</v>
      </c>
      <c r="D271" s="181"/>
      <c r="E271" s="182"/>
      <c r="F271" s="141">
        <f>SUM(F272,F274,F276,F280)</f>
        <v>11557067.67</v>
      </c>
      <c r="G271" s="141">
        <f t="shared" ref="G271:J271" si="570">SUM(G272,G274,G276,G280)</f>
        <v>0</v>
      </c>
      <c r="H271" s="141">
        <f t="shared" si="570"/>
        <v>11557067.67</v>
      </c>
      <c r="I271" s="141">
        <f t="shared" si="570"/>
        <v>411967.57</v>
      </c>
      <c r="J271" s="141">
        <f t="shared" si="570"/>
        <v>411967.57</v>
      </c>
      <c r="K271" s="271">
        <f t="shared" si="468"/>
        <v>11145100.1</v>
      </c>
      <c r="O271" s="141">
        <f>SUM(O272,O274,O276,O280)</f>
        <v>5669523</v>
      </c>
      <c r="P271" s="141">
        <f t="shared" ref="P271:T271" si="571">SUM(P272,P274,P276,P280)</f>
        <v>0</v>
      </c>
      <c r="Q271" s="141">
        <f t="shared" si="571"/>
        <v>5669523</v>
      </c>
      <c r="R271" s="141">
        <f t="shared" si="571"/>
        <v>353328.49000000005</v>
      </c>
      <c r="S271" s="141">
        <f t="shared" si="571"/>
        <v>353328.49000000005</v>
      </c>
      <c r="T271" s="271">
        <f t="shared" si="571"/>
        <v>5316194.51</v>
      </c>
      <c r="V271" s="285">
        <f t="shared" ref="V271:AA271" si="572">SUM(V272,V276,V280)</f>
        <v>5887544.6700000009</v>
      </c>
      <c r="W271" s="285">
        <f>SUM(W272,W276,W280)</f>
        <v>0</v>
      </c>
      <c r="X271" s="285">
        <f t="shared" si="572"/>
        <v>5887544.6700000009</v>
      </c>
      <c r="Y271" s="285">
        <f t="shared" si="572"/>
        <v>58639.08</v>
      </c>
      <c r="Z271" s="285">
        <f t="shared" si="572"/>
        <v>58639.08</v>
      </c>
      <c r="AA271" s="285">
        <f t="shared" si="572"/>
        <v>5828905.5900000008</v>
      </c>
      <c r="AC271" s="292">
        <f t="shared" si="529"/>
        <v>11557067.670000002</v>
      </c>
      <c r="AD271" s="292">
        <f t="shared" si="530"/>
        <v>0</v>
      </c>
      <c r="AE271" s="292">
        <f t="shared" si="531"/>
        <v>11557067.670000002</v>
      </c>
      <c r="AF271" s="292">
        <f t="shared" si="532"/>
        <v>411967.57000000007</v>
      </c>
      <c r="AG271" s="292">
        <f t="shared" si="533"/>
        <v>411967.57000000007</v>
      </c>
      <c r="AH271" s="292">
        <f t="shared" si="534"/>
        <v>11145100.100000001</v>
      </c>
      <c r="AI271" s="66"/>
      <c r="AJ271" s="292">
        <f t="shared" si="562"/>
        <v>0</v>
      </c>
      <c r="AK271" s="292">
        <f t="shared" si="563"/>
        <v>0</v>
      </c>
      <c r="AL271" s="292">
        <f t="shared" si="564"/>
        <v>0</v>
      </c>
      <c r="AM271" s="292">
        <f t="shared" si="565"/>
        <v>0</v>
      </c>
      <c r="AN271" s="292">
        <f t="shared" si="566"/>
        <v>0</v>
      </c>
      <c r="AO271" s="292">
        <f t="shared" si="567"/>
        <v>0</v>
      </c>
    </row>
    <row r="272" spans="1:41" x14ac:dyDescent="0.25">
      <c r="A272" s="75"/>
      <c r="B272" s="76"/>
      <c r="C272" s="105">
        <v>51100</v>
      </c>
      <c r="D272" s="177" t="s">
        <v>441</v>
      </c>
      <c r="E272" s="178"/>
      <c r="F272" s="142">
        <f>SUM(F273)</f>
        <v>4013182.66</v>
      </c>
      <c r="G272" s="142">
        <f t="shared" ref="G272:J272" si="573">SUM(G273)</f>
        <v>0</v>
      </c>
      <c r="H272" s="142">
        <f t="shared" si="573"/>
        <v>4013182.66</v>
      </c>
      <c r="I272" s="142">
        <f t="shared" si="573"/>
        <v>199941.57</v>
      </c>
      <c r="J272" s="142">
        <f t="shared" si="573"/>
        <v>199941.57</v>
      </c>
      <c r="K272" s="272">
        <f t="shared" si="468"/>
        <v>3813241.0900000003</v>
      </c>
      <c r="O272" s="142">
        <f t="shared" ref="O272" si="574">SUM(O273)</f>
        <v>3916863</v>
      </c>
      <c r="P272" s="142">
        <f t="shared" ref="P272:T272" si="575">SUM(P273)</f>
        <v>0</v>
      </c>
      <c r="Q272" s="142">
        <f t="shared" si="575"/>
        <v>3916863</v>
      </c>
      <c r="R272" s="142">
        <f t="shared" si="575"/>
        <v>199941.57</v>
      </c>
      <c r="S272" s="142">
        <f t="shared" si="575"/>
        <v>199941.57</v>
      </c>
      <c r="T272" s="272">
        <f t="shared" si="575"/>
        <v>3716921.43</v>
      </c>
      <c r="V272" s="286">
        <f t="shared" ref="V272:AA272" si="576">SUM(V273)</f>
        <v>96319.66</v>
      </c>
      <c r="W272" s="286">
        <f t="shared" si="576"/>
        <v>0</v>
      </c>
      <c r="X272" s="286">
        <f t="shared" si="576"/>
        <v>96319.66</v>
      </c>
      <c r="Y272" s="286">
        <f t="shared" si="576"/>
        <v>0</v>
      </c>
      <c r="Z272" s="286">
        <f t="shared" si="576"/>
        <v>0</v>
      </c>
      <c r="AA272" s="286">
        <f t="shared" si="576"/>
        <v>96319.66</v>
      </c>
      <c r="AC272" s="292">
        <f t="shared" si="529"/>
        <v>4013182.66</v>
      </c>
      <c r="AD272" s="292">
        <f t="shared" si="530"/>
        <v>0</v>
      </c>
      <c r="AE272" s="292">
        <f t="shared" si="531"/>
        <v>4013182.66</v>
      </c>
      <c r="AF272" s="292">
        <f t="shared" si="532"/>
        <v>199941.57</v>
      </c>
      <c r="AG272" s="292">
        <f t="shared" si="533"/>
        <v>199941.57</v>
      </c>
      <c r="AH272" s="292">
        <f t="shared" si="534"/>
        <v>3813241.0900000003</v>
      </c>
      <c r="AI272" s="66"/>
      <c r="AJ272" s="292">
        <f t="shared" si="562"/>
        <v>0</v>
      </c>
      <c r="AK272" s="292">
        <f t="shared" si="563"/>
        <v>0</v>
      </c>
      <c r="AL272" s="292">
        <f t="shared" si="564"/>
        <v>0</v>
      </c>
      <c r="AM272" s="292">
        <f t="shared" si="565"/>
        <v>0</v>
      </c>
      <c r="AN272" s="292">
        <f t="shared" si="566"/>
        <v>0</v>
      </c>
      <c r="AO272" s="292">
        <f t="shared" si="567"/>
        <v>0</v>
      </c>
    </row>
    <row r="273" spans="1:41" x14ac:dyDescent="0.25">
      <c r="A273" s="75"/>
      <c r="B273" s="77"/>
      <c r="C273" s="76"/>
      <c r="D273" s="78">
        <v>51101</v>
      </c>
      <c r="E273" s="79" t="s">
        <v>441</v>
      </c>
      <c r="F273" s="184">
        <f t="shared" si="472"/>
        <v>4013182.66</v>
      </c>
      <c r="G273" s="184">
        <f t="shared" si="473"/>
        <v>0</v>
      </c>
      <c r="H273" s="184">
        <f t="shared" si="474"/>
        <v>4013182.66</v>
      </c>
      <c r="I273" s="184">
        <f t="shared" si="475"/>
        <v>199941.57</v>
      </c>
      <c r="J273" s="184">
        <f t="shared" si="476"/>
        <v>199941.57</v>
      </c>
      <c r="K273" s="316">
        <f t="shared" si="468"/>
        <v>3813241.0900000003</v>
      </c>
      <c r="O273" s="184">
        <v>3916863</v>
      </c>
      <c r="P273" s="184"/>
      <c r="Q273" s="184">
        <f>O273+P273</f>
        <v>3916863</v>
      </c>
      <c r="R273" s="184">
        <v>199941.57</v>
      </c>
      <c r="S273" s="184">
        <v>199941.57</v>
      </c>
      <c r="T273" s="270">
        <f>Q273-R273</f>
        <v>3716921.43</v>
      </c>
      <c r="V273" s="287">
        <v>96319.66</v>
      </c>
      <c r="W273" s="287"/>
      <c r="X273" s="261">
        <f t="shared" si="507"/>
        <v>96319.66</v>
      </c>
      <c r="Y273" s="287"/>
      <c r="Z273" s="287"/>
      <c r="AA273" s="261">
        <f t="shared" si="508"/>
        <v>96319.66</v>
      </c>
      <c r="AC273" s="292">
        <f t="shared" si="529"/>
        <v>4013182.66</v>
      </c>
      <c r="AD273" s="292">
        <f t="shared" si="530"/>
        <v>0</v>
      </c>
      <c r="AE273" s="292">
        <f t="shared" si="531"/>
        <v>4013182.66</v>
      </c>
      <c r="AF273" s="292">
        <f t="shared" si="532"/>
        <v>199941.57</v>
      </c>
      <c r="AG273" s="292">
        <f t="shared" si="533"/>
        <v>199941.57</v>
      </c>
      <c r="AH273" s="292">
        <f t="shared" si="534"/>
        <v>3813241.0900000003</v>
      </c>
      <c r="AI273" s="66"/>
      <c r="AJ273" s="292">
        <f t="shared" si="562"/>
        <v>0</v>
      </c>
      <c r="AK273" s="292">
        <f t="shared" si="563"/>
        <v>0</v>
      </c>
      <c r="AL273" s="292">
        <f t="shared" si="564"/>
        <v>0</v>
      </c>
      <c r="AM273" s="292">
        <f t="shared" si="565"/>
        <v>0</v>
      </c>
      <c r="AN273" s="292">
        <f t="shared" si="566"/>
        <v>0</v>
      </c>
      <c r="AO273" s="292">
        <f t="shared" si="567"/>
        <v>0</v>
      </c>
    </row>
    <row r="274" spans="1:41" x14ac:dyDescent="0.25">
      <c r="A274" s="75"/>
      <c r="B274" s="76"/>
      <c r="C274" s="105" t="s">
        <v>590</v>
      </c>
      <c r="D274" s="177"/>
      <c r="E274" s="178"/>
      <c r="F274" s="142">
        <f>SUM(F275)</f>
        <v>0</v>
      </c>
      <c r="G274" s="142">
        <f t="shared" ref="G274:J274" si="577">SUM(G275)</f>
        <v>0</v>
      </c>
      <c r="H274" s="142">
        <f t="shared" si="577"/>
        <v>0</v>
      </c>
      <c r="I274" s="142">
        <f t="shared" si="577"/>
        <v>0</v>
      </c>
      <c r="J274" s="142">
        <f t="shared" si="577"/>
        <v>0</v>
      </c>
      <c r="K274" s="272">
        <f t="shared" ref="K274:K322" si="578">H274-I274</f>
        <v>0</v>
      </c>
      <c r="O274" s="142">
        <f>SUM(O275)</f>
        <v>0</v>
      </c>
      <c r="P274" s="142">
        <f t="shared" ref="P274:T274" si="579">SUM(P275)</f>
        <v>0</v>
      </c>
      <c r="Q274" s="142">
        <f t="shared" si="579"/>
        <v>0</v>
      </c>
      <c r="R274" s="142">
        <f t="shared" si="579"/>
        <v>0</v>
      </c>
      <c r="S274" s="142">
        <f t="shared" si="579"/>
        <v>0</v>
      </c>
      <c r="T274" s="272">
        <f t="shared" si="579"/>
        <v>0</v>
      </c>
      <c r="V274" s="287"/>
      <c r="W274" s="287"/>
      <c r="X274" s="261"/>
      <c r="Y274" s="287"/>
      <c r="Z274" s="287"/>
      <c r="AA274" s="261"/>
      <c r="AC274" s="292">
        <f t="shared" si="529"/>
        <v>0</v>
      </c>
      <c r="AD274" s="292">
        <f t="shared" si="530"/>
        <v>0</v>
      </c>
      <c r="AE274" s="292">
        <f t="shared" si="531"/>
        <v>0</v>
      </c>
      <c r="AF274" s="292">
        <f t="shared" si="532"/>
        <v>0</v>
      </c>
      <c r="AG274" s="292">
        <f t="shared" si="533"/>
        <v>0</v>
      </c>
      <c r="AH274" s="292">
        <f t="shared" si="534"/>
        <v>0</v>
      </c>
      <c r="AI274" s="66"/>
      <c r="AJ274" s="292">
        <f t="shared" si="562"/>
        <v>0</v>
      </c>
      <c r="AK274" s="292">
        <f t="shared" si="563"/>
        <v>0</v>
      </c>
      <c r="AL274" s="292">
        <f t="shared" si="564"/>
        <v>0</v>
      </c>
      <c r="AM274" s="292">
        <f t="shared" si="565"/>
        <v>0</v>
      </c>
      <c r="AN274" s="292">
        <f t="shared" si="566"/>
        <v>0</v>
      </c>
      <c r="AO274" s="292">
        <f t="shared" si="567"/>
        <v>0</v>
      </c>
    </row>
    <row r="275" spans="1:41" x14ac:dyDescent="0.25">
      <c r="A275" s="75"/>
      <c r="B275" s="77"/>
      <c r="C275" s="76"/>
      <c r="D275" s="85">
        <v>51201</v>
      </c>
      <c r="E275" s="84" t="s">
        <v>591</v>
      </c>
      <c r="F275" s="184">
        <f t="shared" ref="F275:F322" si="580">O275+V275</f>
        <v>0</v>
      </c>
      <c r="G275" s="184">
        <f t="shared" ref="G275:G322" si="581">P275+W275</f>
        <v>0</v>
      </c>
      <c r="H275" s="184">
        <f t="shared" ref="H275:H322" si="582">F275+G275</f>
        <v>0</v>
      </c>
      <c r="I275" s="184">
        <f t="shared" ref="I275:I322" si="583">R275+Y275</f>
        <v>0</v>
      </c>
      <c r="J275" s="184">
        <f t="shared" ref="J275:J322" si="584">S275+Z275</f>
        <v>0</v>
      </c>
      <c r="K275" s="316">
        <f t="shared" si="578"/>
        <v>0</v>
      </c>
      <c r="O275" s="184"/>
      <c r="P275" s="184"/>
      <c r="Q275" s="184">
        <f>O275+P275</f>
        <v>0</v>
      </c>
      <c r="R275" s="184"/>
      <c r="S275" s="184"/>
      <c r="T275" s="270">
        <f>Q275-R275</f>
        <v>0</v>
      </c>
      <c r="V275" s="287"/>
      <c r="W275" s="287"/>
      <c r="X275" s="261"/>
      <c r="Y275" s="287"/>
      <c r="Z275" s="287"/>
      <c r="AA275" s="261"/>
      <c r="AC275" s="292">
        <f t="shared" si="529"/>
        <v>0</v>
      </c>
      <c r="AD275" s="292">
        <f t="shared" si="530"/>
        <v>0</v>
      </c>
      <c r="AE275" s="292">
        <f t="shared" si="531"/>
        <v>0</v>
      </c>
      <c r="AF275" s="292">
        <f t="shared" si="532"/>
        <v>0</v>
      </c>
      <c r="AG275" s="292">
        <f t="shared" si="533"/>
        <v>0</v>
      </c>
      <c r="AH275" s="292">
        <f t="shared" si="534"/>
        <v>0</v>
      </c>
      <c r="AI275" s="66"/>
      <c r="AJ275" s="292">
        <f t="shared" si="562"/>
        <v>0</v>
      </c>
      <c r="AK275" s="292">
        <f t="shared" si="563"/>
        <v>0</v>
      </c>
      <c r="AL275" s="292">
        <f t="shared" si="564"/>
        <v>0</v>
      </c>
      <c r="AM275" s="292">
        <f t="shared" si="565"/>
        <v>0</v>
      </c>
      <c r="AN275" s="292">
        <f t="shared" si="566"/>
        <v>0</v>
      </c>
      <c r="AO275" s="292">
        <f t="shared" si="567"/>
        <v>0</v>
      </c>
    </row>
    <row r="276" spans="1:41" x14ac:dyDescent="0.25">
      <c r="A276" s="75"/>
      <c r="B276" s="76"/>
      <c r="C276" s="105">
        <v>51500</v>
      </c>
      <c r="D276" s="177" t="s">
        <v>442</v>
      </c>
      <c r="E276" s="178"/>
      <c r="F276" s="142">
        <f>SUM(F277:F279)</f>
        <v>5848838.3100000005</v>
      </c>
      <c r="G276" s="142">
        <f t="shared" ref="G276:J276" si="585">SUM(G277:G279)</f>
        <v>0</v>
      </c>
      <c r="H276" s="142">
        <f t="shared" si="585"/>
        <v>5848838.3100000005</v>
      </c>
      <c r="I276" s="142">
        <f t="shared" si="585"/>
        <v>146770.26</v>
      </c>
      <c r="J276" s="142">
        <f t="shared" si="585"/>
        <v>146770.26</v>
      </c>
      <c r="K276" s="272">
        <f t="shared" si="578"/>
        <v>5702068.0500000007</v>
      </c>
      <c r="O276" s="142">
        <f>SUM(O277:O279)</f>
        <v>396920</v>
      </c>
      <c r="P276" s="142">
        <f t="shared" ref="P276:T276" si="586">SUM(P277:P279)</f>
        <v>0</v>
      </c>
      <c r="Q276" s="142">
        <f t="shared" si="586"/>
        <v>396920</v>
      </c>
      <c r="R276" s="142">
        <f t="shared" si="586"/>
        <v>102926.72</v>
      </c>
      <c r="S276" s="142">
        <f t="shared" si="586"/>
        <v>102926.72</v>
      </c>
      <c r="T276" s="272">
        <f t="shared" si="586"/>
        <v>293993.28000000003</v>
      </c>
      <c r="V276" s="286">
        <f t="shared" ref="V276:AA276" si="587">SUM(V277:V279)</f>
        <v>5451918.3100000005</v>
      </c>
      <c r="W276" s="286">
        <f t="shared" si="587"/>
        <v>0</v>
      </c>
      <c r="X276" s="286">
        <f t="shared" si="587"/>
        <v>5451918.3100000005</v>
      </c>
      <c r="Y276" s="286">
        <f t="shared" si="587"/>
        <v>43843.54</v>
      </c>
      <c r="Z276" s="286">
        <f t="shared" si="587"/>
        <v>43843.54</v>
      </c>
      <c r="AA276" s="286">
        <f t="shared" si="587"/>
        <v>5408074.7700000005</v>
      </c>
      <c r="AC276" s="292">
        <f t="shared" si="529"/>
        <v>5848838.3100000005</v>
      </c>
      <c r="AD276" s="292">
        <f t="shared" si="530"/>
        <v>0</v>
      </c>
      <c r="AE276" s="292">
        <f t="shared" si="531"/>
        <v>5848838.3100000005</v>
      </c>
      <c r="AF276" s="292">
        <f t="shared" si="532"/>
        <v>146770.26</v>
      </c>
      <c r="AG276" s="292">
        <f t="shared" si="533"/>
        <v>146770.26</v>
      </c>
      <c r="AH276" s="292">
        <f t="shared" si="534"/>
        <v>5702068.0500000007</v>
      </c>
      <c r="AI276" s="66"/>
      <c r="AJ276" s="292">
        <f t="shared" si="562"/>
        <v>0</v>
      </c>
      <c r="AK276" s="292">
        <f t="shared" si="563"/>
        <v>0</v>
      </c>
      <c r="AL276" s="292">
        <f t="shared" si="564"/>
        <v>0</v>
      </c>
      <c r="AM276" s="292">
        <f t="shared" si="565"/>
        <v>0</v>
      </c>
      <c r="AN276" s="292">
        <f t="shared" si="566"/>
        <v>0</v>
      </c>
      <c r="AO276" s="292">
        <f t="shared" si="567"/>
        <v>0</v>
      </c>
    </row>
    <row r="277" spans="1:41" ht="30" x14ac:dyDescent="0.25">
      <c r="A277" s="75"/>
      <c r="B277" s="77"/>
      <c r="C277" s="76"/>
      <c r="D277" s="78">
        <v>51501</v>
      </c>
      <c r="E277" s="79" t="s">
        <v>521</v>
      </c>
      <c r="F277" s="184">
        <f t="shared" si="580"/>
        <v>5114062.1500000004</v>
      </c>
      <c r="G277" s="184">
        <f t="shared" si="581"/>
        <v>0</v>
      </c>
      <c r="H277" s="184">
        <f t="shared" si="582"/>
        <v>5114062.1500000004</v>
      </c>
      <c r="I277" s="184">
        <f t="shared" si="583"/>
        <v>43843.54</v>
      </c>
      <c r="J277" s="184">
        <f t="shared" si="584"/>
        <v>43843.54</v>
      </c>
      <c r="K277" s="316">
        <f t="shared" si="578"/>
        <v>5070218.6100000003</v>
      </c>
      <c r="O277" s="184"/>
      <c r="P277" s="184"/>
      <c r="Q277" s="184">
        <f>O277+P277</f>
        <v>0</v>
      </c>
      <c r="R277" s="184"/>
      <c r="S277" s="184"/>
      <c r="T277" s="270">
        <f>Q277-R277</f>
        <v>0</v>
      </c>
      <c r="V277" s="287">
        <v>5114062.1500000004</v>
      </c>
      <c r="W277" s="287"/>
      <c r="X277" s="261">
        <f t="shared" si="507"/>
        <v>5114062.1500000004</v>
      </c>
      <c r="Y277" s="287">
        <v>43843.54</v>
      </c>
      <c r="Z277" s="287">
        <v>43843.54</v>
      </c>
      <c r="AA277" s="261">
        <f t="shared" si="508"/>
        <v>5070218.6100000003</v>
      </c>
      <c r="AC277" s="292">
        <f t="shared" si="529"/>
        <v>5114062.1500000004</v>
      </c>
      <c r="AD277" s="292">
        <f t="shared" si="530"/>
        <v>0</v>
      </c>
      <c r="AE277" s="292">
        <f t="shared" si="531"/>
        <v>5114062.1500000004</v>
      </c>
      <c r="AF277" s="292">
        <f t="shared" si="532"/>
        <v>43843.54</v>
      </c>
      <c r="AG277" s="292">
        <f t="shared" si="533"/>
        <v>43843.54</v>
      </c>
      <c r="AH277" s="292">
        <f t="shared" si="534"/>
        <v>5070218.6100000003</v>
      </c>
      <c r="AI277" s="66"/>
      <c r="AJ277" s="292">
        <f t="shared" si="562"/>
        <v>0</v>
      </c>
      <c r="AK277" s="292">
        <f t="shared" si="563"/>
        <v>0</v>
      </c>
      <c r="AL277" s="292">
        <f t="shared" si="564"/>
        <v>0</v>
      </c>
      <c r="AM277" s="292">
        <f t="shared" si="565"/>
        <v>0</v>
      </c>
      <c r="AN277" s="292">
        <f t="shared" si="566"/>
        <v>0</v>
      </c>
      <c r="AO277" s="292">
        <f t="shared" si="567"/>
        <v>0</v>
      </c>
    </row>
    <row r="278" spans="1:41" x14ac:dyDescent="0.25">
      <c r="A278" s="75"/>
      <c r="B278" s="77"/>
      <c r="C278" s="76"/>
      <c r="D278" s="78">
        <v>51502</v>
      </c>
      <c r="E278" s="79" t="s">
        <v>443</v>
      </c>
      <c r="F278" s="184">
        <f t="shared" si="580"/>
        <v>359897.63</v>
      </c>
      <c r="G278" s="184">
        <f t="shared" si="581"/>
        <v>0</v>
      </c>
      <c r="H278" s="184">
        <f t="shared" si="582"/>
        <v>359897.63</v>
      </c>
      <c r="I278" s="184">
        <f t="shared" si="583"/>
        <v>4999.05</v>
      </c>
      <c r="J278" s="184">
        <f t="shared" si="584"/>
        <v>4999.05</v>
      </c>
      <c r="K278" s="316">
        <f t="shared" si="578"/>
        <v>354898.58</v>
      </c>
      <c r="O278" s="184">
        <v>189420</v>
      </c>
      <c r="P278" s="184"/>
      <c r="Q278" s="184">
        <f>O278+P278</f>
        <v>189420</v>
      </c>
      <c r="R278" s="184">
        <v>4999.05</v>
      </c>
      <c r="S278" s="184">
        <v>4999.05</v>
      </c>
      <c r="T278" s="270">
        <f>Q278-R278</f>
        <v>184420.95</v>
      </c>
      <c r="V278" s="287">
        <v>170477.63</v>
      </c>
      <c r="W278" s="287"/>
      <c r="X278" s="261">
        <f t="shared" si="507"/>
        <v>170477.63</v>
      </c>
      <c r="Y278" s="287"/>
      <c r="Z278" s="287"/>
      <c r="AA278" s="261">
        <f t="shared" si="508"/>
        <v>170477.63</v>
      </c>
      <c r="AC278" s="292">
        <f t="shared" si="529"/>
        <v>359897.63</v>
      </c>
      <c r="AD278" s="292">
        <f t="shared" si="530"/>
        <v>0</v>
      </c>
      <c r="AE278" s="292">
        <f t="shared" si="531"/>
        <v>359897.63</v>
      </c>
      <c r="AF278" s="292">
        <f t="shared" si="532"/>
        <v>4999.05</v>
      </c>
      <c r="AG278" s="292">
        <f t="shared" si="533"/>
        <v>4999.05</v>
      </c>
      <c r="AH278" s="292">
        <f t="shared" si="534"/>
        <v>354898.58</v>
      </c>
      <c r="AI278" s="66"/>
      <c r="AJ278" s="292">
        <f t="shared" si="562"/>
        <v>0</v>
      </c>
      <c r="AK278" s="292">
        <f t="shared" si="563"/>
        <v>0</v>
      </c>
      <c r="AL278" s="292">
        <f t="shared" si="564"/>
        <v>0</v>
      </c>
      <c r="AM278" s="292">
        <f t="shared" si="565"/>
        <v>0</v>
      </c>
      <c r="AN278" s="292">
        <f t="shared" si="566"/>
        <v>0</v>
      </c>
      <c r="AO278" s="292">
        <f t="shared" si="567"/>
        <v>0</v>
      </c>
    </row>
    <row r="279" spans="1:41" x14ac:dyDescent="0.25">
      <c r="A279" s="75"/>
      <c r="B279" s="77"/>
      <c r="C279" s="76"/>
      <c r="D279" s="78">
        <v>51503</v>
      </c>
      <c r="E279" s="79" t="s">
        <v>444</v>
      </c>
      <c r="F279" s="184">
        <f t="shared" si="580"/>
        <v>374878.53</v>
      </c>
      <c r="G279" s="184">
        <f t="shared" si="581"/>
        <v>0</v>
      </c>
      <c r="H279" s="184">
        <f t="shared" si="582"/>
        <v>374878.53</v>
      </c>
      <c r="I279" s="184">
        <f t="shared" si="583"/>
        <v>97927.67</v>
      </c>
      <c r="J279" s="184">
        <f t="shared" si="584"/>
        <v>97927.67</v>
      </c>
      <c r="K279" s="316">
        <f t="shared" si="578"/>
        <v>276950.86000000004</v>
      </c>
      <c r="O279" s="184">
        <v>207500</v>
      </c>
      <c r="P279" s="184"/>
      <c r="Q279" s="184">
        <f>O279+P279</f>
        <v>207500</v>
      </c>
      <c r="R279" s="184">
        <v>97927.67</v>
      </c>
      <c r="S279" s="184">
        <v>97927.67</v>
      </c>
      <c r="T279" s="270">
        <f>Q279-R279</f>
        <v>109572.33</v>
      </c>
      <c r="V279" s="287">
        <v>167378.53</v>
      </c>
      <c r="W279" s="287"/>
      <c r="X279" s="261">
        <f t="shared" si="507"/>
        <v>167378.53</v>
      </c>
      <c r="Y279" s="287"/>
      <c r="Z279" s="287"/>
      <c r="AA279" s="261">
        <f t="shared" si="508"/>
        <v>167378.53</v>
      </c>
      <c r="AC279" s="292">
        <f t="shared" si="529"/>
        <v>374878.53</v>
      </c>
      <c r="AD279" s="292">
        <f t="shared" si="530"/>
        <v>0</v>
      </c>
      <c r="AE279" s="292">
        <f t="shared" si="531"/>
        <v>374878.53</v>
      </c>
      <c r="AF279" s="292">
        <f t="shared" si="532"/>
        <v>97927.67</v>
      </c>
      <c r="AG279" s="292">
        <f t="shared" si="533"/>
        <v>97927.67</v>
      </c>
      <c r="AH279" s="292">
        <f t="shared" si="534"/>
        <v>276950.86</v>
      </c>
      <c r="AI279" s="66"/>
      <c r="AJ279" s="292">
        <f t="shared" si="562"/>
        <v>0</v>
      </c>
      <c r="AK279" s="292">
        <f t="shared" si="563"/>
        <v>0</v>
      </c>
      <c r="AL279" s="292">
        <f t="shared" si="564"/>
        <v>0</v>
      </c>
      <c r="AM279" s="292">
        <f t="shared" si="565"/>
        <v>0</v>
      </c>
      <c r="AN279" s="292">
        <f t="shared" si="566"/>
        <v>0</v>
      </c>
      <c r="AO279" s="292">
        <f t="shared" si="567"/>
        <v>0</v>
      </c>
    </row>
    <row r="280" spans="1:41" x14ac:dyDescent="0.25">
      <c r="A280" s="75"/>
      <c r="B280" s="76"/>
      <c r="C280" s="105">
        <v>51900</v>
      </c>
      <c r="D280" s="177" t="s">
        <v>550</v>
      </c>
      <c r="E280" s="178"/>
      <c r="F280" s="142">
        <f>SUM(F281)</f>
        <v>1695046.7</v>
      </c>
      <c r="G280" s="142">
        <f t="shared" ref="G280:J280" si="588">SUM(G281)</f>
        <v>0</v>
      </c>
      <c r="H280" s="142">
        <f t="shared" si="588"/>
        <v>1695046.7</v>
      </c>
      <c r="I280" s="142">
        <f t="shared" si="588"/>
        <v>65255.74</v>
      </c>
      <c r="J280" s="142">
        <f t="shared" si="588"/>
        <v>65255.74</v>
      </c>
      <c r="K280" s="272">
        <f t="shared" si="578"/>
        <v>1629790.96</v>
      </c>
      <c r="O280" s="142">
        <f t="shared" ref="O280" si="589">SUM(O281)</f>
        <v>1355740</v>
      </c>
      <c r="P280" s="142">
        <f t="shared" ref="P280:T280" si="590">SUM(P281)</f>
        <v>0</v>
      </c>
      <c r="Q280" s="142">
        <f t="shared" si="590"/>
        <v>1355740</v>
      </c>
      <c r="R280" s="142">
        <f t="shared" si="590"/>
        <v>50460.2</v>
      </c>
      <c r="S280" s="142">
        <f t="shared" si="590"/>
        <v>50460.2</v>
      </c>
      <c r="T280" s="272">
        <f t="shared" si="590"/>
        <v>1305279.8</v>
      </c>
      <c r="V280" s="286">
        <f t="shared" ref="V280:AA280" si="591">SUM(V281)</f>
        <v>339306.7</v>
      </c>
      <c r="W280" s="286">
        <f t="shared" si="591"/>
        <v>0</v>
      </c>
      <c r="X280" s="286">
        <f t="shared" si="591"/>
        <v>339306.7</v>
      </c>
      <c r="Y280" s="286">
        <f t="shared" si="591"/>
        <v>14795.54</v>
      </c>
      <c r="Z280" s="286">
        <f t="shared" si="591"/>
        <v>14795.54</v>
      </c>
      <c r="AA280" s="286">
        <f t="shared" si="591"/>
        <v>324511.16000000003</v>
      </c>
      <c r="AC280" s="292">
        <f t="shared" si="529"/>
        <v>1695046.7</v>
      </c>
      <c r="AD280" s="292">
        <f t="shared" si="530"/>
        <v>0</v>
      </c>
      <c r="AE280" s="292">
        <f t="shared" si="531"/>
        <v>1695046.7</v>
      </c>
      <c r="AF280" s="292">
        <f t="shared" si="532"/>
        <v>65255.74</v>
      </c>
      <c r="AG280" s="292">
        <f t="shared" si="533"/>
        <v>65255.74</v>
      </c>
      <c r="AH280" s="292">
        <f t="shared" si="534"/>
        <v>1629790.96</v>
      </c>
      <c r="AI280" s="66"/>
      <c r="AJ280" s="292">
        <f t="shared" si="562"/>
        <v>0</v>
      </c>
      <c r="AK280" s="292">
        <f t="shared" si="563"/>
        <v>0</v>
      </c>
      <c r="AL280" s="292">
        <f t="shared" si="564"/>
        <v>0</v>
      </c>
      <c r="AM280" s="292">
        <f t="shared" si="565"/>
        <v>0</v>
      </c>
      <c r="AN280" s="292">
        <f t="shared" si="566"/>
        <v>0</v>
      </c>
      <c r="AO280" s="292">
        <f t="shared" si="567"/>
        <v>0</v>
      </c>
    </row>
    <row r="281" spans="1:41" ht="30" x14ac:dyDescent="0.25">
      <c r="A281" s="75"/>
      <c r="B281" s="77"/>
      <c r="C281" s="80"/>
      <c r="D281" s="83">
        <v>51901</v>
      </c>
      <c r="E281" s="84" t="s">
        <v>550</v>
      </c>
      <c r="F281" s="184">
        <f t="shared" si="580"/>
        <v>1695046.7</v>
      </c>
      <c r="G281" s="184">
        <f t="shared" si="581"/>
        <v>0</v>
      </c>
      <c r="H281" s="184">
        <f t="shared" si="582"/>
        <v>1695046.7</v>
      </c>
      <c r="I281" s="184">
        <f t="shared" si="583"/>
        <v>65255.74</v>
      </c>
      <c r="J281" s="184">
        <f t="shared" si="584"/>
        <v>65255.74</v>
      </c>
      <c r="K281" s="316">
        <f t="shared" si="578"/>
        <v>1629790.96</v>
      </c>
      <c r="O281" s="184">
        <v>1355740</v>
      </c>
      <c r="P281" s="184"/>
      <c r="Q281" s="184">
        <f>O281+P281</f>
        <v>1355740</v>
      </c>
      <c r="R281" s="184">
        <v>50460.2</v>
      </c>
      <c r="S281" s="184">
        <v>50460.2</v>
      </c>
      <c r="T281" s="270">
        <f>Q281-R281</f>
        <v>1305279.8</v>
      </c>
      <c r="V281" s="287">
        <v>339306.7</v>
      </c>
      <c r="W281" s="287"/>
      <c r="X281" s="261">
        <f t="shared" si="507"/>
        <v>339306.7</v>
      </c>
      <c r="Y281" s="287">
        <v>14795.54</v>
      </c>
      <c r="Z281" s="287">
        <v>14795.54</v>
      </c>
      <c r="AA281" s="261">
        <f t="shared" si="508"/>
        <v>324511.16000000003</v>
      </c>
      <c r="AC281" s="292">
        <f t="shared" si="529"/>
        <v>1695046.7</v>
      </c>
      <c r="AD281" s="292">
        <f t="shared" si="530"/>
        <v>0</v>
      </c>
      <c r="AE281" s="292">
        <f t="shared" si="531"/>
        <v>1695046.7</v>
      </c>
      <c r="AF281" s="292">
        <f t="shared" si="532"/>
        <v>65255.74</v>
      </c>
      <c r="AG281" s="292">
        <f t="shared" si="533"/>
        <v>65255.74</v>
      </c>
      <c r="AH281" s="292">
        <f t="shared" si="534"/>
        <v>1629790.96</v>
      </c>
      <c r="AI281" s="66"/>
      <c r="AJ281" s="292">
        <f t="shared" si="562"/>
        <v>0</v>
      </c>
      <c r="AK281" s="292">
        <f t="shared" si="563"/>
        <v>0</v>
      </c>
      <c r="AL281" s="292">
        <f t="shared" si="564"/>
        <v>0</v>
      </c>
      <c r="AM281" s="292">
        <f t="shared" si="565"/>
        <v>0</v>
      </c>
      <c r="AN281" s="292">
        <f t="shared" si="566"/>
        <v>0</v>
      </c>
      <c r="AO281" s="292">
        <f t="shared" si="567"/>
        <v>0</v>
      </c>
    </row>
    <row r="282" spans="1:41" x14ac:dyDescent="0.25">
      <c r="A282" s="75"/>
      <c r="B282" s="179">
        <v>52000</v>
      </c>
      <c r="C282" s="180" t="s">
        <v>445</v>
      </c>
      <c r="D282" s="181"/>
      <c r="E282" s="182"/>
      <c r="F282" s="141">
        <f>SUM(F283,F285,F287)</f>
        <v>1214954.52</v>
      </c>
      <c r="G282" s="141">
        <f t="shared" ref="G282:J282" si="592">SUM(G283,G285,G287)</f>
        <v>0</v>
      </c>
      <c r="H282" s="141">
        <f t="shared" si="592"/>
        <v>1214954.52</v>
      </c>
      <c r="I282" s="141">
        <f t="shared" si="592"/>
        <v>231128.86</v>
      </c>
      <c r="J282" s="141">
        <f t="shared" si="592"/>
        <v>231128.86</v>
      </c>
      <c r="K282" s="271">
        <f t="shared" si="578"/>
        <v>983825.66</v>
      </c>
      <c r="O282" s="141">
        <f>SUM(O283,O285,O287)</f>
        <v>822002</v>
      </c>
      <c r="P282" s="141">
        <f t="shared" ref="P282:T282" si="593">SUM(P283,P285,P287)</f>
        <v>0</v>
      </c>
      <c r="Q282" s="141">
        <f t="shared" si="593"/>
        <v>822002</v>
      </c>
      <c r="R282" s="141">
        <f t="shared" si="593"/>
        <v>231128.86</v>
      </c>
      <c r="S282" s="141">
        <f t="shared" si="593"/>
        <v>231128.86</v>
      </c>
      <c r="T282" s="271">
        <f t="shared" si="593"/>
        <v>590873.14</v>
      </c>
      <c r="V282" s="285">
        <f t="shared" ref="V282:AA282" si="594">SUM(V283,V285)</f>
        <v>392952.52</v>
      </c>
      <c r="W282" s="285">
        <f t="shared" si="594"/>
        <v>0</v>
      </c>
      <c r="X282" s="285">
        <f t="shared" si="594"/>
        <v>392952.52</v>
      </c>
      <c r="Y282" s="285">
        <f t="shared" si="594"/>
        <v>0</v>
      </c>
      <c r="Z282" s="285">
        <f t="shared" si="594"/>
        <v>0</v>
      </c>
      <c r="AA282" s="285">
        <f t="shared" si="594"/>
        <v>392952.52</v>
      </c>
      <c r="AC282" s="292">
        <f t="shared" si="529"/>
        <v>1214954.52</v>
      </c>
      <c r="AD282" s="292">
        <f t="shared" si="530"/>
        <v>0</v>
      </c>
      <c r="AE282" s="292">
        <f t="shared" si="531"/>
        <v>1214954.52</v>
      </c>
      <c r="AF282" s="292">
        <f t="shared" si="532"/>
        <v>231128.86</v>
      </c>
      <c r="AG282" s="292">
        <f t="shared" si="533"/>
        <v>231128.86</v>
      </c>
      <c r="AH282" s="292">
        <f t="shared" si="534"/>
        <v>983825.66</v>
      </c>
      <c r="AI282" s="66"/>
      <c r="AJ282" s="292">
        <f t="shared" si="562"/>
        <v>0</v>
      </c>
      <c r="AK282" s="292">
        <f t="shared" si="563"/>
        <v>0</v>
      </c>
      <c r="AL282" s="292">
        <f t="shared" si="564"/>
        <v>0</v>
      </c>
      <c r="AM282" s="292">
        <f t="shared" si="565"/>
        <v>0</v>
      </c>
      <c r="AN282" s="292">
        <f t="shared" si="566"/>
        <v>0</v>
      </c>
      <c r="AO282" s="292">
        <f t="shared" si="567"/>
        <v>0</v>
      </c>
    </row>
    <row r="283" spans="1:41" x14ac:dyDescent="0.25">
      <c r="A283" s="75"/>
      <c r="B283" s="76"/>
      <c r="C283" s="105">
        <v>52100</v>
      </c>
      <c r="D283" s="177" t="s">
        <v>446</v>
      </c>
      <c r="E283" s="178"/>
      <c r="F283" s="142">
        <f>SUM(F284)</f>
        <v>1192274.52</v>
      </c>
      <c r="G283" s="142">
        <f t="shared" ref="G283:J283" si="595">SUM(G284)</f>
        <v>0</v>
      </c>
      <c r="H283" s="142">
        <f t="shared" si="595"/>
        <v>1192274.52</v>
      </c>
      <c r="I283" s="142">
        <f t="shared" si="595"/>
        <v>231128.86</v>
      </c>
      <c r="J283" s="142">
        <f t="shared" si="595"/>
        <v>231128.86</v>
      </c>
      <c r="K283" s="272">
        <f t="shared" si="578"/>
        <v>961145.66</v>
      </c>
      <c r="O283" s="142">
        <f t="shared" ref="O283" si="596">SUM(O284)</f>
        <v>799322</v>
      </c>
      <c r="P283" s="142">
        <f t="shared" ref="P283:T283" si="597">SUM(P284)</f>
        <v>0</v>
      </c>
      <c r="Q283" s="142">
        <f t="shared" si="597"/>
        <v>799322</v>
      </c>
      <c r="R283" s="142">
        <f t="shared" si="597"/>
        <v>231128.86</v>
      </c>
      <c r="S283" s="142">
        <f t="shared" si="597"/>
        <v>231128.86</v>
      </c>
      <c r="T283" s="272">
        <f t="shared" si="597"/>
        <v>568193.14</v>
      </c>
      <c r="V283" s="286">
        <f t="shared" ref="V283:AA283" si="598">SUM(V284)</f>
        <v>392952.52</v>
      </c>
      <c r="W283" s="286">
        <f t="shared" si="598"/>
        <v>0</v>
      </c>
      <c r="X283" s="286">
        <f t="shared" si="598"/>
        <v>392952.52</v>
      </c>
      <c r="Y283" s="286">
        <f t="shared" si="598"/>
        <v>0</v>
      </c>
      <c r="Z283" s="286">
        <f t="shared" si="598"/>
        <v>0</v>
      </c>
      <c r="AA283" s="286">
        <f t="shared" si="598"/>
        <v>392952.52</v>
      </c>
      <c r="AC283" s="292">
        <f t="shared" si="529"/>
        <v>1192274.52</v>
      </c>
      <c r="AD283" s="292">
        <f t="shared" si="530"/>
        <v>0</v>
      </c>
      <c r="AE283" s="292">
        <f t="shared" si="531"/>
        <v>1192274.52</v>
      </c>
      <c r="AF283" s="292">
        <f t="shared" si="532"/>
        <v>231128.86</v>
      </c>
      <c r="AG283" s="292">
        <f t="shared" si="533"/>
        <v>231128.86</v>
      </c>
      <c r="AH283" s="292">
        <f t="shared" si="534"/>
        <v>961145.66</v>
      </c>
      <c r="AI283" s="66"/>
      <c r="AJ283" s="292">
        <f t="shared" si="562"/>
        <v>0</v>
      </c>
      <c r="AK283" s="292">
        <f t="shared" si="563"/>
        <v>0</v>
      </c>
      <c r="AL283" s="292">
        <f t="shared" si="564"/>
        <v>0</v>
      </c>
      <c r="AM283" s="292">
        <f t="shared" si="565"/>
        <v>0</v>
      </c>
      <c r="AN283" s="292">
        <f t="shared" si="566"/>
        <v>0</v>
      </c>
      <c r="AO283" s="292">
        <f t="shared" si="567"/>
        <v>0</v>
      </c>
    </row>
    <row r="284" spans="1:41" x14ac:dyDescent="0.25">
      <c r="A284" s="75"/>
      <c r="B284" s="77"/>
      <c r="C284" s="80"/>
      <c r="D284" s="83">
        <v>52101</v>
      </c>
      <c r="E284" s="84" t="s">
        <v>446</v>
      </c>
      <c r="F284" s="184">
        <f t="shared" si="580"/>
        <v>1192274.52</v>
      </c>
      <c r="G284" s="184">
        <f t="shared" si="581"/>
        <v>0</v>
      </c>
      <c r="H284" s="184">
        <f t="shared" si="582"/>
        <v>1192274.52</v>
      </c>
      <c r="I284" s="184">
        <f t="shared" si="583"/>
        <v>231128.86</v>
      </c>
      <c r="J284" s="184">
        <f t="shared" si="584"/>
        <v>231128.86</v>
      </c>
      <c r="K284" s="316">
        <f t="shared" si="578"/>
        <v>961145.66</v>
      </c>
      <c r="O284" s="184">
        <v>799322</v>
      </c>
      <c r="P284" s="184"/>
      <c r="Q284" s="184">
        <f>O284+P284</f>
        <v>799322</v>
      </c>
      <c r="R284" s="184">
        <v>231128.86</v>
      </c>
      <c r="S284" s="184">
        <v>231128.86</v>
      </c>
      <c r="T284" s="270">
        <f>Q284-R284</f>
        <v>568193.14</v>
      </c>
      <c r="V284" s="287">
        <v>392952.52</v>
      </c>
      <c r="W284" s="287"/>
      <c r="X284" s="261">
        <f t="shared" si="507"/>
        <v>392952.52</v>
      </c>
      <c r="Y284" s="287"/>
      <c r="Z284" s="287"/>
      <c r="AA284" s="261">
        <f t="shared" si="508"/>
        <v>392952.52</v>
      </c>
      <c r="AC284" s="292">
        <f t="shared" si="529"/>
        <v>1192274.52</v>
      </c>
      <c r="AD284" s="292">
        <f t="shared" si="530"/>
        <v>0</v>
      </c>
      <c r="AE284" s="292">
        <f t="shared" si="531"/>
        <v>1192274.52</v>
      </c>
      <c r="AF284" s="292">
        <f t="shared" si="532"/>
        <v>231128.86</v>
      </c>
      <c r="AG284" s="292">
        <f t="shared" si="533"/>
        <v>231128.86</v>
      </c>
      <c r="AH284" s="292">
        <f t="shared" si="534"/>
        <v>961145.66</v>
      </c>
      <c r="AI284" s="66"/>
      <c r="AJ284" s="292">
        <f t="shared" si="562"/>
        <v>0</v>
      </c>
      <c r="AK284" s="292">
        <f t="shared" si="563"/>
        <v>0</v>
      </c>
      <c r="AL284" s="292">
        <f t="shared" si="564"/>
        <v>0</v>
      </c>
      <c r="AM284" s="292">
        <f t="shared" si="565"/>
        <v>0</v>
      </c>
      <c r="AN284" s="292">
        <f t="shared" si="566"/>
        <v>0</v>
      </c>
      <c r="AO284" s="292">
        <f t="shared" si="567"/>
        <v>0</v>
      </c>
    </row>
    <row r="285" spans="1:41" x14ac:dyDescent="0.25">
      <c r="A285" s="75"/>
      <c r="B285" s="76"/>
      <c r="C285" s="105">
        <v>52300</v>
      </c>
      <c r="D285" s="177" t="s">
        <v>551</v>
      </c>
      <c r="E285" s="178"/>
      <c r="F285" s="142">
        <f>SUM(F286)</f>
        <v>22680</v>
      </c>
      <c r="G285" s="142">
        <f t="shared" ref="G285:J285" si="599">SUM(G286)</f>
        <v>0</v>
      </c>
      <c r="H285" s="142">
        <f t="shared" si="599"/>
        <v>22680</v>
      </c>
      <c r="I285" s="142">
        <f t="shared" si="599"/>
        <v>0</v>
      </c>
      <c r="J285" s="142">
        <f t="shared" si="599"/>
        <v>0</v>
      </c>
      <c r="K285" s="272">
        <f t="shared" si="578"/>
        <v>22680</v>
      </c>
      <c r="O285" s="142">
        <f t="shared" ref="O285" si="600">SUM(O286)</f>
        <v>22680</v>
      </c>
      <c r="P285" s="142">
        <f t="shared" ref="P285:T285" si="601">SUM(P286)</f>
        <v>0</v>
      </c>
      <c r="Q285" s="142">
        <f t="shared" si="601"/>
        <v>22680</v>
      </c>
      <c r="R285" s="142">
        <f t="shared" si="601"/>
        <v>0</v>
      </c>
      <c r="S285" s="142">
        <f t="shared" si="601"/>
        <v>0</v>
      </c>
      <c r="T285" s="272">
        <f t="shared" si="601"/>
        <v>22680</v>
      </c>
      <c r="V285" s="286">
        <f t="shared" ref="V285:AA285" si="602">SUM(V286)</f>
        <v>0</v>
      </c>
      <c r="W285" s="286">
        <f t="shared" si="602"/>
        <v>0</v>
      </c>
      <c r="X285" s="286">
        <f t="shared" si="602"/>
        <v>0</v>
      </c>
      <c r="Y285" s="286">
        <f t="shared" si="602"/>
        <v>0</v>
      </c>
      <c r="Z285" s="286">
        <f t="shared" si="602"/>
        <v>0</v>
      </c>
      <c r="AA285" s="286">
        <f t="shared" si="602"/>
        <v>0</v>
      </c>
      <c r="AC285" s="292">
        <f t="shared" si="529"/>
        <v>22680</v>
      </c>
      <c r="AD285" s="292">
        <f t="shared" si="530"/>
        <v>0</v>
      </c>
      <c r="AE285" s="292">
        <f t="shared" si="531"/>
        <v>22680</v>
      </c>
      <c r="AF285" s="292">
        <f t="shared" si="532"/>
        <v>0</v>
      </c>
      <c r="AG285" s="292">
        <f t="shared" si="533"/>
        <v>0</v>
      </c>
      <c r="AH285" s="292">
        <f t="shared" si="534"/>
        <v>22680</v>
      </c>
      <c r="AI285" s="66"/>
      <c r="AJ285" s="292">
        <f t="shared" si="562"/>
        <v>0</v>
      </c>
      <c r="AK285" s="292">
        <f t="shared" si="563"/>
        <v>0</v>
      </c>
      <c r="AL285" s="292">
        <f t="shared" si="564"/>
        <v>0</v>
      </c>
      <c r="AM285" s="292">
        <f t="shared" si="565"/>
        <v>0</v>
      </c>
      <c r="AN285" s="292">
        <f t="shared" si="566"/>
        <v>0</v>
      </c>
      <c r="AO285" s="292">
        <f t="shared" si="567"/>
        <v>0</v>
      </c>
    </row>
    <row r="286" spans="1:41" x14ac:dyDescent="0.25">
      <c r="A286" s="75"/>
      <c r="B286" s="77"/>
      <c r="C286" s="80"/>
      <c r="D286" s="83">
        <v>52301</v>
      </c>
      <c r="E286" s="84" t="s">
        <v>551</v>
      </c>
      <c r="F286" s="184">
        <f t="shared" si="580"/>
        <v>22680</v>
      </c>
      <c r="G286" s="184">
        <f t="shared" si="581"/>
        <v>0</v>
      </c>
      <c r="H286" s="184">
        <f t="shared" si="582"/>
        <v>22680</v>
      </c>
      <c r="I286" s="184">
        <f t="shared" si="583"/>
        <v>0</v>
      </c>
      <c r="J286" s="184">
        <f t="shared" si="584"/>
        <v>0</v>
      </c>
      <c r="K286" s="316">
        <f t="shared" si="578"/>
        <v>22680</v>
      </c>
      <c r="O286" s="184">
        <v>22680</v>
      </c>
      <c r="P286" s="184"/>
      <c r="Q286" s="184">
        <f>O286+P286</f>
        <v>22680</v>
      </c>
      <c r="R286" s="184"/>
      <c r="S286" s="184"/>
      <c r="T286" s="270">
        <f>Q286-R286</f>
        <v>22680</v>
      </c>
      <c r="V286" s="287"/>
      <c r="W286" s="287"/>
      <c r="X286" s="261">
        <f t="shared" si="507"/>
        <v>0</v>
      </c>
      <c r="Y286" s="287"/>
      <c r="Z286" s="287"/>
      <c r="AA286" s="261">
        <f t="shared" si="508"/>
        <v>0</v>
      </c>
      <c r="AC286" s="292">
        <f t="shared" si="529"/>
        <v>22680</v>
      </c>
      <c r="AD286" s="292">
        <f t="shared" si="530"/>
        <v>0</v>
      </c>
      <c r="AE286" s="292">
        <f t="shared" si="531"/>
        <v>22680</v>
      </c>
      <c r="AF286" s="292">
        <f t="shared" si="532"/>
        <v>0</v>
      </c>
      <c r="AG286" s="292">
        <f t="shared" si="533"/>
        <v>0</v>
      </c>
      <c r="AH286" s="292">
        <f t="shared" si="534"/>
        <v>22680</v>
      </c>
      <c r="AI286" s="66"/>
      <c r="AJ286" s="292">
        <f t="shared" si="562"/>
        <v>0</v>
      </c>
      <c r="AK286" s="292">
        <f t="shared" si="563"/>
        <v>0</v>
      </c>
      <c r="AL286" s="292">
        <f t="shared" si="564"/>
        <v>0</v>
      </c>
      <c r="AM286" s="292">
        <f t="shared" si="565"/>
        <v>0</v>
      </c>
      <c r="AN286" s="292">
        <f t="shared" si="566"/>
        <v>0</v>
      </c>
      <c r="AO286" s="292">
        <f t="shared" si="567"/>
        <v>0</v>
      </c>
    </row>
    <row r="287" spans="1:41" x14ac:dyDescent="0.25">
      <c r="A287" s="75"/>
      <c r="B287" s="76"/>
      <c r="C287" s="105" t="s">
        <v>592</v>
      </c>
      <c r="D287" s="177"/>
      <c r="E287" s="178"/>
      <c r="F287" s="142">
        <f>SUM(F288)</f>
        <v>0</v>
      </c>
      <c r="G287" s="142">
        <f t="shared" ref="G287:J287" si="603">SUM(G288)</f>
        <v>0</v>
      </c>
      <c r="H287" s="142">
        <f t="shared" si="603"/>
        <v>0</v>
      </c>
      <c r="I287" s="142">
        <f t="shared" si="603"/>
        <v>0</v>
      </c>
      <c r="J287" s="142">
        <f t="shared" si="603"/>
        <v>0</v>
      </c>
      <c r="K287" s="272">
        <f t="shared" si="578"/>
        <v>0</v>
      </c>
      <c r="O287" s="142">
        <f>SUM(O288)</f>
        <v>0</v>
      </c>
      <c r="P287" s="142">
        <f t="shared" ref="P287:T287" si="604">SUM(P288)</f>
        <v>0</v>
      </c>
      <c r="Q287" s="142">
        <f t="shared" si="604"/>
        <v>0</v>
      </c>
      <c r="R287" s="142">
        <f t="shared" si="604"/>
        <v>0</v>
      </c>
      <c r="S287" s="142">
        <f t="shared" si="604"/>
        <v>0</v>
      </c>
      <c r="T287" s="272">
        <f t="shared" si="604"/>
        <v>0</v>
      </c>
      <c r="V287" s="287"/>
      <c r="W287" s="287"/>
      <c r="X287" s="261"/>
      <c r="Y287" s="287"/>
      <c r="Z287" s="287"/>
      <c r="AA287" s="261"/>
      <c r="AC287" s="292">
        <f t="shared" si="529"/>
        <v>0</v>
      </c>
      <c r="AD287" s="292">
        <f t="shared" si="530"/>
        <v>0</v>
      </c>
      <c r="AE287" s="292">
        <f t="shared" si="531"/>
        <v>0</v>
      </c>
      <c r="AF287" s="292">
        <f t="shared" si="532"/>
        <v>0</v>
      </c>
      <c r="AG287" s="292">
        <f t="shared" si="533"/>
        <v>0</v>
      </c>
      <c r="AH287" s="292">
        <f t="shared" si="534"/>
        <v>0</v>
      </c>
      <c r="AI287" s="66"/>
      <c r="AJ287" s="292">
        <f t="shared" si="562"/>
        <v>0</v>
      </c>
      <c r="AK287" s="292">
        <f t="shared" si="563"/>
        <v>0</v>
      </c>
      <c r="AL287" s="292">
        <f t="shared" si="564"/>
        <v>0</v>
      </c>
      <c r="AM287" s="292">
        <f t="shared" si="565"/>
        <v>0</v>
      </c>
      <c r="AN287" s="292">
        <f t="shared" si="566"/>
        <v>0</v>
      </c>
      <c r="AO287" s="292">
        <f t="shared" si="567"/>
        <v>0</v>
      </c>
    </row>
    <row r="288" spans="1:41" ht="30" x14ac:dyDescent="0.25">
      <c r="A288" s="75"/>
      <c r="B288" s="77"/>
      <c r="C288" s="80"/>
      <c r="D288" s="83">
        <v>52901</v>
      </c>
      <c r="E288" s="84" t="s">
        <v>593</v>
      </c>
      <c r="F288" s="184">
        <f t="shared" si="580"/>
        <v>0</v>
      </c>
      <c r="G288" s="184">
        <f t="shared" si="581"/>
        <v>0</v>
      </c>
      <c r="H288" s="184">
        <f t="shared" si="582"/>
        <v>0</v>
      </c>
      <c r="I288" s="184">
        <f t="shared" si="583"/>
        <v>0</v>
      </c>
      <c r="J288" s="184">
        <f t="shared" si="584"/>
        <v>0</v>
      </c>
      <c r="K288" s="316">
        <f t="shared" si="578"/>
        <v>0</v>
      </c>
      <c r="O288" s="184"/>
      <c r="P288" s="184"/>
      <c r="Q288" s="184">
        <f>O288+P288</f>
        <v>0</v>
      </c>
      <c r="R288" s="184"/>
      <c r="S288" s="184"/>
      <c r="T288" s="270">
        <f>Q288-R288</f>
        <v>0</v>
      </c>
      <c r="V288" s="287"/>
      <c r="W288" s="287"/>
      <c r="X288" s="261"/>
      <c r="Y288" s="287"/>
      <c r="Z288" s="287"/>
      <c r="AA288" s="261"/>
      <c r="AC288" s="292">
        <f t="shared" si="529"/>
        <v>0</v>
      </c>
      <c r="AD288" s="292">
        <f t="shared" si="530"/>
        <v>0</v>
      </c>
      <c r="AE288" s="292">
        <f t="shared" si="531"/>
        <v>0</v>
      </c>
      <c r="AF288" s="292">
        <f t="shared" si="532"/>
        <v>0</v>
      </c>
      <c r="AG288" s="292">
        <f t="shared" si="533"/>
        <v>0</v>
      </c>
      <c r="AH288" s="292">
        <f t="shared" si="534"/>
        <v>0</v>
      </c>
      <c r="AI288" s="66"/>
      <c r="AJ288" s="292">
        <f t="shared" si="562"/>
        <v>0</v>
      </c>
      <c r="AK288" s="292">
        <f t="shared" si="563"/>
        <v>0</v>
      </c>
      <c r="AL288" s="292">
        <f t="shared" si="564"/>
        <v>0</v>
      </c>
      <c r="AM288" s="292">
        <f t="shared" si="565"/>
        <v>0</v>
      </c>
      <c r="AN288" s="292">
        <f t="shared" si="566"/>
        <v>0</v>
      </c>
      <c r="AO288" s="292">
        <f t="shared" si="567"/>
        <v>0</v>
      </c>
    </row>
    <row r="289" spans="1:41" x14ac:dyDescent="0.25">
      <c r="A289" s="75"/>
      <c r="B289" s="179">
        <v>53000</v>
      </c>
      <c r="C289" s="180" t="s">
        <v>447</v>
      </c>
      <c r="D289" s="181"/>
      <c r="E289" s="182"/>
      <c r="F289" s="141">
        <f>SUM(F290)</f>
        <v>0</v>
      </c>
      <c r="G289" s="141">
        <f t="shared" ref="G289:J289" si="605">SUM(G290)</f>
        <v>0</v>
      </c>
      <c r="H289" s="141">
        <f t="shared" si="605"/>
        <v>0</v>
      </c>
      <c r="I289" s="141">
        <f t="shared" si="605"/>
        <v>0</v>
      </c>
      <c r="J289" s="141">
        <f t="shared" si="605"/>
        <v>0</v>
      </c>
      <c r="K289" s="271">
        <f t="shared" si="578"/>
        <v>0</v>
      </c>
      <c r="O289" s="141">
        <f t="shared" ref="O289" si="606">SUM(O290)</f>
        <v>0</v>
      </c>
      <c r="P289" s="141">
        <f t="shared" ref="P289:T289" si="607">SUM(P290)</f>
        <v>0</v>
      </c>
      <c r="Q289" s="141">
        <f t="shared" si="607"/>
        <v>0</v>
      </c>
      <c r="R289" s="141">
        <f t="shared" si="607"/>
        <v>0</v>
      </c>
      <c r="S289" s="141">
        <f t="shared" si="607"/>
        <v>0</v>
      </c>
      <c r="T289" s="271">
        <f t="shared" si="607"/>
        <v>0</v>
      </c>
      <c r="V289" s="285">
        <f t="shared" ref="V289:AA289" si="608">SUM(V290)</f>
        <v>0</v>
      </c>
      <c r="W289" s="285">
        <f t="shared" si="608"/>
        <v>0</v>
      </c>
      <c r="X289" s="285">
        <f t="shared" si="608"/>
        <v>0</v>
      </c>
      <c r="Y289" s="285">
        <f t="shared" si="608"/>
        <v>0</v>
      </c>
      <c r="Z289" s="285">
        <f t="shared" si="608"/>
        <v>0</v>
      </c>
      <c r="AA289" s="285">
        <f t="shared" si="608"/>
        <v>0</v>
      </c>
      <c r="AC289" s="292">
        <f t="shared" si="529"/>
        <v>0</v>
      </c>
      <c r="AD289" s="292">
        <f t="shared" si="530"/>
        <v>0</v>
      </c>
      <c r="AE289" s="292">
        <f t="shared" si="531"/>
        <v>0</v>
      </c>
      <c r="AF289" s="292">
        <f t="shared" si="532"/>
        <v>0</v>
      </c>
      <c r="AG289" s="292">
        <f t="shared" si="533"/>
        <v>0</v>
      </c>
      <c r="AH289" s="292">
        <f t="shared" si="534"/>
        <v>0</v>
      </c>
      <c r="AI289" s="66"/>
      <c r="AJ289" s="292">
        <f t="shared" si="562"/>
        <v>0</v>
      </c>
      <c r="AK289" s="292">
        <f t="shared" si="563"/>
        <v>0</v>
      </c>
      <c r="AL289" s="292">
        <f t="shared" si="564"/>
        <v>0</v>
      </c>
      <c r="AM289" s="292">
        <f t="shared" si="565"/>
        <v>0</v>
      </c>
      <c r="AN289" s="292">
        <f t="shared" si="566"/>
        <v>0</v>
      </c>
      <c r="AO289" s="292">
        <f t="shared" si="567"/>
        <v>0</v>
      </c>
    </row>
    <row r="290" spans="1:41" x14ac:dyDescent="0.25">
      <c r="A290" s="75"/>
      <c r="B290" s="76"/>
      <c r="C290" s="105">
        <v>53200</v>
      </c>
      <c r="D290" s="177" t="s">
        <v>522</v>
      </c>
      <c r="E290" s="178"/>
      <c r="F290" s="142">
        <f>SUM(F291:F292)</f>
        <v>0</v>
      </c>
      <c r="G290" s="142">
        <f t="shared" ref="G290:J290" si="609">SUM(G291:G292)</f>
        <v>0</v>
      </c>
      <c r="H290" s="142">
        <f t="shared" si="609"/>
        <v>0</v>
      </c>
      <c r="I290" s="142">
        <f t="shared" si="609"/>
        <v>0</v>
      </c>
      <c r="J290" s="142">
        <f t="shared" si="609"/>
        <v>0</v>
      </c>
      <c r="K290" s="272">
        <f t="shared" si="578"/>
        <v>0</v>
      </c>
      <c r="O290" s="142">
        <f>SUM(O291:O291)</f>
        <v>0</v>
      </c>
      <c r="P290" s="142">
        <f t="shared" ref="P290:T290" si="610">SUM(P291:P292)</f>
        <v>0</v>
      </c>
      <c r="Q290" s="142">
        <f t="shared" si="610"/>
        <v>0</v>
      </c>
      <c r="R290" s="142">
        <f t="shared" si="610"/>
        <v>0</v>
      </c>
      <c r="S290" s="142">
        <f t="shared" si="610"/>
        <v>0</v>
      </c>
      <c r="T290" s="272">
        <f t="shared" si="610"/>
        <v>0</v>
      </c>
      <c r="V290" s="286">
        <f t="shared" ref="V290:AA290" si="611">SUM(V292)</f>
        <v>0</v>
      </c>
      <c r="W290" s="286">
        <f t="shared" si="611"/>
        <v>0</v>
      </c>
      <c r="X290" s="286">
        <f t="shared" si="611"/>
        <v>0</v>
      </c>
      <c r="Y290" s="286">
        <f t="shared" si="611"/>
        <v>0</v>
      </c>
      <c r="Z290" s="286">
        <f t="shared" si="611"/>
        <v>0</v>
      </c>
      <c r="AA290" s="286">
        <f t="shared" si="611"/>
        <v>0</v>
      </c>
      <c r="AC290" s="292">
        <f t="shared" si="529"/>
        <v>0</v>
      </c>
      <c r="AD290" s="292">
        <f t="shared" si="530"/>
        <v>0</v>
      </c>
      <c r="AE290" s="292">
        <f t="shared" si="531"/>
        <v>0</v>
      </c>
      <c r="AF290" s="292">
        <f t="shared" si="532"/>
        <v>0</v>
      </c>
      <c r="AG290" s="292">
        <f t="shared" si="533"/>
        <v>0</v>
      </c>
      <c r="AH290" s="292">
        <f t="shared" si="534"/>
        <v>0</v>
      </c>
      <c r="AI290" s="66"/>
      <c r="AJ290" s="292">
        <f t="shared" si="562"/>
        <v>0</v>
      </c>
      <c r="AK290" s="292">
        <f t="shared" si="563"/>
        <v>0</v>
      </c>
      <c r="AL290" s="292">
        <f t="shared" si="564"/>
        <v>0</v>
      </c>
      <c r="AM290" s="292">
        <f t="shared" si="565"/>
        <v>0</v>
      </c>
      <c r="AN290" s="292">
        <f t="shared" si="566"/>
        <v>0</v>
      </c>
      <c r="AO290" s="292">
        <f t="shared" si="567"/>
        <v>0</v>
      </c>
    </row>
    <row r="291" spans="1:41" x14ac:dyDescent="0.25">
      <c r="A291" s="75"/>
      <c r="B291" s="77"/>
      <c r="C291" s="80"/>
      <c r="D291" s="83">
        <v>53101</v>
      </c>
      <c r="E291" s="86" t="s">
        <v>527</v>
      </c>
      <c r="F291" s="184">
        <f t="shared" si="580"/>
        <v>0</v>
      </c>
      <c r="G291" s="184">
        <f t="shared" si="581"/>
        <v>0</v>
      </c>
      <c r="H291" s="184">
        <f t="shared" si="582"/>
        <v>0</v>
      </c>
      <c r="I291" s="184">
        <f t="shared" si="583"/>
        <v>0</v>
      </c>
      <c r="J291" s="184">
        <f t="shared" si="584"/>
        <v>0</v>
      </c>
      <c r="K291" s="316">
        <f t="shared" si="578"/>
        <v>0</v>
      </c>
      <c r="O291" s="184"/>
      <c r="P291" s="184"/>
      <c r="Q291" s="184">
        <f>O291+P291</f>
        <v>0</v>
      </c>
      <c r="R291" s="184"/>
      <c r="S291" s="184"/>
      <c r="T291" s="270">
        <f>Q291-R291</f>
        <v>0</v>
      </c>
      <c r="V291" s="287"/>
      <c r="W291" s="287"/>
      <c r="X291" s="261"/>
      <c r="Y291" s="287"/>
      <c r="Z291" s="287"/>
      <c r="AA291" s="261"/>
      <c r="AC291" s="292">
        <f t="shared" si="529"/>
        <v>0</v>
      </c>
      <c r="AD291" s="292">
        <f t="shared" si="530"/>
        <v>0</v>
      </c>
      <c r="AE291" s="292">
        <f t="shared" si="531"/>
        <v>0</v>
      </c>
      <c r="AF291" s="292">
        <f t="shared" si="532"/>
        <v>0</v>
      </c>
      <c r="AG291" s="292">
        <f t="shared" si="533"/>
        <v>0</v>
      </c>
      <c r="AH291" s="292">
        <f t="shared" si="534"/>
        <v>0</v>
      </c>
      <c r="AI291" s="66"/>
      <c r="AJ291" s="292">
        <f t="shared" si="562"/>
        <v>0</v>
      </c>
      <c r="AK291" s="292">
        <f t="shared" si="563"/>
        <v>0</v>
      </c>
      <c r="AL291" s="292">
        <f t="shared" si="564"/>
        <v>0</v>
      </c>
      <c r="AM291" s="292">
        <f t="shared" si="565"/>
        <v>0</v>
      </c>
      <c r="AN291" s="292">
        <f t="shared" si="566"/>
        <v>0</v>
      </c>
      <c r="AO291" s="292">
        <f t="shared" si="567"/>
        <v>0</v>
      </c>
    </row>
    <row r="292" spans="1:41" x14ac:dyDescent="0.25">
      <c r="A292" s="75"/>
      <c r="B292" s="77"/>
      <c r="C292" s="80"/>
      <c r="D292" s="83">
        <v>53201</v>
      </c>
      <c r="E292" s="86" t="s">
        <v>522</v>
      </c>
      <c r="F292" s="184">
        <f t="shared" si="580"/>
        <v>0</v>
      </c>
      <c r="G292" s="184">
        <f t="shared" si="581"/>
        <v>0</v>
      </c>
      <c r="H292" s="184">
        <f t="shared" si="582"/>
        <v>0</v>
      </c>
      <c r="I292" s="184">
        <f t="shared" si="583"/>
        <v>0</v>
      </c>
      <c r="J292" s="184">
        <f t="shared" si="584"/>
        <v>0</v>
      </c>
      <c r="K292" s="316">
        <f t="shared" si="578"/>
        <v>0</v>
      </c>
      <c r="O292" s="184"/>
      <c r="P292" s="184"/>
      <c r="Q292" s="184">
        <f>O292+P292</f>
        <v>0</v>
      </c>
      <c r="R292" s="184"/>
      <c r="S292" s="184"/>
      <c r="T292" s="270">
        <f>Q292-R292</f>
        <v>0</v>
      </c>
      <c r="V292" s="287"/>
      <c r="W292" s="287"/>
      <c r="X292" s="261">
        <f t="shared" si="507"/>
        <v>0</v>
      </c>
      <c r="Y292" s="287"/>
      <c r="Z292" s="287"/>
      <c r="AA292" s="261">
        <f t="shared" si="508"/>
        <v>0</v>
      </c>
      <c r="AC292" s="292">
        <f t="shared" si="529"/>
        <v>0</v>
      </c>
      <c r="AD292" s="292">
        <f t="shared" si="530"/>
        <v>0</v>
      </c>
      <c r="AE292" s="292">
        <f t="shared" si="531"/>
        <v>0</v>
      </c>
      <c r="AF292" s="292">
        <f t="shared" si="532"/>
        <v>0</v>
      </c>
      <c r="AG292" s="292">
        <f t="shared" si="533"/>
        <v>0</v>
      </c>
      <c r="AH292" s="292">
        <f t="shared" si="534"/>
        <v>0</v>
      </c>
      <c r="AI292" s="66"/>
      <c r="AJ292" s="292">
        <f t="shared" si="562"/>
        <v>0</v>
      </c>
      <c r="AK292" s="292">
        <f t="shared" si="563"/>
        <v>0</v>
      </c>
      <c r="AL292" s="292">
        <f t="shared" si="564"/>
        <v>0</v>
      </c>
      <c r="AM292" s="292">
        <f t="shared" si="565"/>
        <v>0</v>
      </c>
      <c r="AN292" s="292">
        <f t="shared" si="566"/>
        <v>0</v>
      </c>
      <c r="AO292" s="292">
        <f t="shared" si="567"/>
        <v>0</v>
      </c>
    </row>
    <row r="293" spans="1:41" x14ac:dyDescent="0.25">
      <c r="A293" s="75"/>
      <c r="B293" s="179">
        <v>54000</v>
      </c>
      <c r="C293" s="180" t="s">
        <v>523</v>
      </c>
      <c r="D293" s="181"/>
      <c r="E293" s="182"/>
      <c r="F293" s="141">
        <f t="shared" si="580"/>
        <v>1870305</v>
      </c>
      <c r="G293" s="141">
        <f t="shared" si="581"/>
        <v>0</v>
      </c>
      <c r="H293" s="141">
        <f t="shared" si="582"/>
        <v>1870305</v>
      </c>
      <c r="I293" s="141">
        <f t="shared" si="583"/>
        <v>0</v>
      </c>
      <c r="J293" s="141">
        <f t="shared" si="584"/>
        <v>0</v>
      </c>
      <c r="K293" s="271">
        <f t="shared" si="578"/>
        <v>1870305</v>
      </c>
      <c r="O293" s="141">
        <f t="shared" ref="O293:O294" si="612">SUM(O294)</f>
        <v>370305</v>
      </c>
      <c r="P293" s="141">
        <f t="shared" ref="P293:T294" si="613">SUM(P294)</f>
        <v>0</v>
      </c>
      <c r="Q293" s="141">
        <f t="shared" si="613"/>
        <v>370305</v>
      </c>
      <c r="R293" s="141">
        <f t="shared" si="613"/>
        <v>0</v>
      </c>
      <c r="S293" s="141">
        <f t="shared" si="613"/>
        <v>0</v>
      </c>
      <c r="T293" s="271">
        <f t="shared" si="613"/>
        <v>370305</v>
      </c>
      <c r="V293" s="285">
        <f t="shared" ref="V293:AA294" si="614">SUM(V294)</f>
        <v>1500000</v>
      </c>
      <c r="W293" s="285">
        <f t="shared" si="614"/>
        <v>0</v>
      </c>
      <c r="X293" s="285">
        <f t="shared" si="614"/>
        <v>1500000</v>
      </c>
      <c r="Y293" s="285">
        <f t="shared" si="614"/>
        <v>0</v>
      </c>
      <c r="Z293" s="285">
        <f t="shared" si="614"/>
        <v>0</v>
      </c>
      <c r="AA293" s="285">
        <f t="shared" si="614"/>
        <v>1500000</v>
      </c>
      <c r="AC293" s="292">
        <f t="shared" si="529"/>
        <v>1870305</v>
      </c>
      <c r="AD293" s="292">
        <f t="shared" si="530"/>
        <v>0</v>
      </c>
      <c r="AE293" s="292">
        <f t="shared" si="531"/>
        <v>1870305</v>
      </c>
      <c r="AF293" s="292">
        <f t="shared" si="532"/>
        <v>0</v>
      </c>
      <c r="AG293" s="292">
        <f t="shared" si="533"/>
        <v>0</v>
      </c>
      <c r="AH293" s="292">
        <f t="shared" si="534"/>
        <v>1870305</v>
      </c>
      <c r="AI293" s="66"/>
      <c r="AJ293" s="292">
        <f t="shared" si="562"/>
        <v>0</v>
      </c>
      <c r="AK293" s="292">
        <f t="shared" si="563"/>
        <v>0</v>
      </c>
      <c r="AL293" s="292">
        <f t="shared" si="564"/>
        <v>0</v>
      </c>
      <c r="AM293" s="292">
        <f t="shared" si="565"/>
        <v>0</v>
      </c>
      <c r="AN293" s="292">
        <f t="shared" si="566"/>
        <v>0</v>
      </c>
      <c r="AO293" s="292">
        <f t="shared" si="567"/>
        <v>0</v>
      </c>
    </row>
    <row r="294" spans="1:41" x14ac:dyDescent="0.25">
      <c r="A294" s="75"/>
      <c r="B294" s="76"/>
      <c r="C294" s="105">
        <v>54100</v>
      </c>
      <c r="D294" s="177" t="s">
        <v>523</v>
      </c>
      <c r="E294" s="178"/>
      <c r="F294" s="142">
        <f t="shared" si="580"/>
        <v>1870305</v>
      </c>
      <c r="G294" s="142">
        <f t="shared" si="581"/>
        <v>0</v>
      </c>
      <c r="H294" s="142">
        <f t="shared" si="582"/>
        <v>1870305</v>
      </c>
      <c r="I294" s="142">
        <f t="shared" si="583"/>
        <v>0</v>
      </c>
      <c r="J294" s="142">
        <f t="shared" si="584"/>
        <v>0</v>
      </c>
      <c r="K294" s="272">
        <f t="shared" si="578"/>
        <v>1870305</v>
      </c>
      <c r="O294" s="142">
        <f t="shared" si="612"/>
        <v>370305</v>
      </c>
      <c r="P294" s="142">
        <f t="shared" si="613"/>
        <v>0</v>
      </c>
      <c r="Q294" s="142">
        <f t="shared" si="613"/>
        <v>370305</v>
      </c>
      <c r="R294" s="142">
        <f t="shared" si="613"/>
        <v>0</v>
      </c>
      <c r="S294" s="142">
        <f t="shared" si="613"/>
        <v>0</v>
      </c>
      <c r="T294" s="272">
        <f t="shared" si="613"/>
        <v>370305</v>
      </c>
      <c r="V294" s="286">
        <f t="shared" si="614"/>
        <v>1500000</v>
      </c>
      <c r="W294" s="286">
        <f t="shared" si="614"/>
        <v>0</v>
      </c>
      <c r="X294" s="286">
        <f t="shared" si="614"/>
        <v>1500000</v>
      </c>
      <c r="Y294" s="286">
        <f t="shared" si="614"/>
        <v>0</v>
      </c>
      <c r="Z294" s="286">
        <f t="shared" si="614"/>
        <v>0</v>
      </c>
      <c r="AA294" s="286">
        <f t="shared" si="614"/>
        <v>1500000</v>
      </c>
      <c r="AC294" s="292">
        <f t="shared" si="529"/>
        <v>1870305</v>
      </c>
      <c r="AD294" s="292">
        <f t="shared" si="530"/>
        <v>0</v>
      </c>
      <c r="AE294" s="292">
        <f t="shared" si="531"/>
        <v>1870305</v>
      </c>
      <c r="AF294" s="292">
        <f t="shared" si="532"/>
        <v>0</v>
      </c>
      <c r="AG294" s="292">
        <f t="shared" si="533"/>
        <v>0</v>
      </c>
      <c r="AH294" s="292">
        <f t="shared" si="534"/>
        <v>1870305</v>
      </c>
      <c r="AI294" s="66"/>
      <c r="AJ294" s="292">
        <f t="shared" si="562"/>
        <v>0</v>
      </c>
      <c r="AK294" s="292">
        <f t="shared" si="563"/>
        <v>0</v>
      </c>
      <c r="AL294" s="292">
        <f t="shared" si="564"/>
        <v>0</v>
      </c>
      <c r="AM294" s="292">
        <f t="shared" si="565"/>
        <v>0</v>
      </c>
      <c r="AN294" s="292">
        <f t="shared" si="566"/>
        <v>0</v>
      </c>
      <c r="AO294" s="292">
        <f t="shared" si="567"/>
        <v>0</v>
      </c>
    </row>
    <row r="295" spans="1:41" x14ac:dyDescent="0.25">
      <c r="A295" s="75"/>
      <c r="B295" s="77"/>
      <c r="C295" s="80"/>
      <c r="D295" s="83">
        <v>54101</v>
      </c>
      <c r="E295" s="84" t="s">
        <v>523</v>
      </c>
      <c r="F295" s="184">
        <f t="shared" si="580"/>
        <v>1870305</v>
      </c>
      <c r="G295" s="184">
        <f t="shared" si="581"/>
        <v>0</v>
      </c>
      <c r="H295" s="184">
        <f t="shared" si="582"/>
        <v>1870305</v>
      </c>
      <c r="I295" s="184">
        <f t="shared" si="583"/>
        <v>0</v>
      </c>
      <c r="J295" s="184">
        <f t="shared" si="584"/>
        <v>0</v>
      </c>
      <c r="K295" s="316">
        <f t="shared" si="578"/>
        <v>1870305</v>
      </c>
      <c r="O295" s="184">
        <v>370305</v>
      </c>
      <c r="P295" s="184"/>
      <c r="Q295" s="184">
        <f>O295+P295</f>
        <v>370305</v>
      </c>
      <c r="R295" s="184"/>
      <c r="S295" s="184"/>
      <c r="T295" s="270">
        <f>Q295-R295</f>
        <v>370305</v>
      </c>
      <c r="V295" s="287">
        <v>1500000</v>
      </c>
      <c r="W295" s="287"/>
      <c r="X295" s="261">
        <f t="shared" si="507"/>
        <v>1500000</v>
      </c>
      <c r="Y295" s="287"/>
      <c r="Z295" s="287"/>
      <c r="AA295" s="261">
        <f t="shared" si="508"/>
        <v>1500000</v>
      </c>
      <c r="AC295" s="292">
        <f t="shared" si="529"/>
        <v>1870305</v>
      </c>
      <c r="AD295" s="292">
        <f t="shared" si="530"/>
        <v>0</v>
      </c>
      <c r="AE295" s="292">
        <f t="shared" si="531"/>
        <v>1870305</v>
      </c>
      <c r="AF295" s="292">
        <f t="shared" si="532"/>
        <v>0</v>
      </c>
      <c r="AG295" s="292">
        <f t="shared" si="533"/>
        <v>0</v>
      </c>
      <c r="AH295" s="292">
        <f t="shared" si="534"/>
        <v>1870305</v>
      </c>
      <c r="AI295" s="66"/>
      <c r="AJ295" s="292">
        <f t="shared" si="562"/>
        <v>0</v>
      </c>
      <c r="AK295" s="292">
        <f t="shared" si="563"/>
        <v>0</v>
      </c>
      <c r="AL295" s="292">
        <f t="shared" si="564"/>
        <v>0</v>
      </c>
      <c r="AM295" s="292">
        <f t="shared" si="565"/>
        <v>0</v>
      </c>
      <c r="AN295" s="292">
        <f t="shared" si="566"/>
        <v>0</v>
      </c>
      <c r="AO295" s="292">
        <f t="shared" si="567"/>
        <v>0</v>
      </c>
    </row>
    <row r="296" spans="1:41" x14ac:dyDescent="0.25">
      <c r="A296" s="75"/>
      <c r="B296" s="179">
        <v>55000</v>
      </c>
      <c r="C296" s="180"/>
      <c r="D296" s="181"/>
      <c r="E296" s="182"/>
      <c r="F296" s="141">
        <f>SUM(F297)</f>
        <v>139946</v>
      </c>
      <c r="G296" s="141">
        <f t="shared" ref="G296:K297" si="615">SUM(G297)</f>
        <v>0</v>
      </c>
      <c r="H296" s="141">
        <f t="shared" si="615"/>
        <v>139946</v>
      </c>
      <c r="I296" s="141">
        <f t="shared" si="615"/>
        <v>0</v>
      </c>
      <c r="J296" s="141">
        <f t="shared" si="615"/>
        <v>0</v>
      </c>
      <c r="K296" s="141">
        <f t="shared" si="615"/>
        <v>139946</v>
      </c>
      <c r="O296" s="141">
        <f>SUM(O297)</f>
        <v>139946</v>
      </c>
      <c r="P296" s="141">
        <f t="shared" ref="P296:T297" si="616">SUM(P297)</f>
        <v>0</v>
      </c>
      <c r="Q296" s="141">
        <f t="shared" si="616"/>
        <v>139946</v>
      </c>
      <c r="R296" s="141">
        <f t="shared" si="616"/>
        <v>0</v>
      </c>
      <c r="S296" s="141">
        <f t="shared" si="616"/>
        <v>0</v>
      </c>
      <c r="T296" s="141">
        <f t="shared" si="616"/>
        <v>139946</v>
      </c>
      <c r="V296" s="285"/>
      <c r="W296" s="285"/>
      <c r="X296" s="285"/>
      <c r="Y296" s="285"/>
      <c r="Z296" s="285"/>
      <c r="AA296" s="285"/>
      <c r="AC296" s="292">
        <f>O296+V296</f>
        <v>139946</v>
      </c>
      <c r="AD296" s="292">
        <f t="shared" si="530"/>
        <v>0</v>
      </c>
      <c r="AE296" s="292">
        <f t="shared" si="531"/>
        <v>139946</v>
      </c>
      <c r="AF296" s="292">
        <f t="shared" si="532"/>
        <v>0</v>
      </c>
      <c r="AG296" s="292">
        <f t="shared" si="533"/>
        <v>0</v>
      </c>
      <c r="AH296" s="292">
        <f t="shared" si="534"/>
        <v>139946</v>
      </c>
      <c r="AI296" s="66"/>
      <c r="AJ296" s="292">
        <f t="shared" si="562"/>
        <v>0</v>
      </c>
      <c r="AK296" s="292">
        <f t="shared" si="563"/>
        <v>0</v>
      </c>
      <c r="AL296" s="292">
        <f t="shared" si="564"/>
        <v>0</v>
      </c>
      <c r="AM296" s="292">
        <f t="shared" si="565"/>
        <v>0</v>
      </c>
      <c r="AN296" s="292">
        <f t="shared" si="566"/>
        <v>0</v>
      </c>
      <c r="AO296" s="292">
        <f t="shared" si="567"/>
        <v>0</v>
      </c>
    </row>
    <row r="297" spans="1:41" x14ac:dyDescent="0.25">
      <c r="A297" s="75"/>
      <c r="B297" s="76"/>
      <c r="C297" s="105">
        <v>55100</v>
      </c>
      <c r="D297" s="177"/>
      <c r="E297" s="178"/>
      <c r="F297" s="142">
        <f>SUM(F298)</f>
        <v>139946</v>
      </c>
      <c r="G297" s="142">
        <f t="shared" si="615"/>
        <v>0</v>
      </c>
      <c r="H297" s="142">
        <f t="shared" si="615"/>
        <v>139946</v>
      </c>
      <c r="I297" s="142">
        <f t="shared" si="615"/>
        <v>0</v>
      </c>
      <c r="J297" s="142">
        <f t="shared" si="615"/>
        <v>0</v>
      </c>
      <c r="K297" s="142">
        <f t="shared" si="615"/>
        <v>139946</v>
      </c>
      <c r="O297" s="142">
        <f>SUM(O298)</f>
        <v>139946</v>
      </c>
      <c r="P297" s="142">
        <f t="shared" si="616"/>
        <v>0</v>
      </c>
      <c r="Q297" s="142">
        <f t="shared" si="616"/>
        <v>139946</v>
      </c>
      <c r="R297" s="142">
        <f t="shared" si="616"/>
        <v>0</v>
      </c>
      <c r="S297" s="142">
        <f t="shared" si="616"/>
        <v>0</v>
      </c>
      <c r="T297" s="142">
        <f t="shared" si="616"/>
        <v>139946</v>
      </c>
      <c r="V297" s="286"/>
      <c r="W297" s="286"/>
      <c r="X297" s="286"/>
      <c r="Y297" s="286"/>
      <c r="Z297" s="286"/>
      <c r="AA297" s="286"/>
      <c r="AC297" s="292">
        <f t="shared" ref="AC297:AC299" si="617">O297+V297</f>
        <v>139946</v>
      </c>
      <c r="AD297" s="292">
        <f t="shared" ref="AD297:AD299" si="618">P297+W297</f>
        <v>0</v>
      </c>
      <c r="AE297" s="292">
        <f t="shared" ref="AE297:AE299" si="619">Q297+X297</f>
        <v>139946</v>
      </c>
      <c r="AF297" s="292">
        <f t="shared" ref="AF297:AF299" si="620">R297+Y297</f>
        <v>0</v>
      </c>
      <c r="AG297" s="292">
        <f t="shared" ref="AG297:AG299" si="621">S297+Z297</f>
        <v>0</v>
      </c>
      <c r="AH297" s="292">
        <f t="shared" ref="AH297:AH299" si="622">T297+AA297</f>
        <v>139946</v>
      </c>
      <c r="AI297" s="66"/>
      <c r="AJ297" s="292">
        <f t="shared" si="562"/>
        <v>0</v>
      </c>
      <c r="AK297" s="292">
        <f t="shared" si="563"/>
        <v>0</v>
      </c>
      <c r="AL297" s="292">
        <f t="shared" si="564"/>
        <v>0</v>
      </c>
      <c r="AM297" s="292">
        <f t="shared" si="565"/>
        <v>0</v>
      </c>
      <c r="AN297" s="292">
        <f t="shared" si="566"/>
        <v>0</v>
      </c>
      <c r="AO297" s="292">
        <f t="shared" si="567"/>
        <v>0</v>
      </c>
    </row>
    <row r="298" spans="1:41" x14ac:dyDescent="0.25">
      <c r="A298" s="75"/>
      <c r="B298" s="77"/>
      <c r="C298" s="76"/>
      <c r="D298" s="78">
        <v>55101</v>
      </c>
      <c r="E298" s="79" t="s">
        <v>460</v>
      </c>
      <c r="F298" s="184">
        <f t="shared" ref="F298" si="623">O298+V298</f>
        <v>139946</v>
      </c>
      <c r="G298" s="184">
        <f t="shared" ref="G298" si="624">P298+W298</f>
        <v>0</v>
      </c>
      <c r="H298" s="184">
        <f t="shared" ref="H298" si="625">F298+G298</f>
        <v>139946</v>
      </c>
      <c r="I298" s="184">
        <f t="shared" ref="I298" si="626">R298+Y298</f>
        <v>0</v>
      </c>
      <c r="J298" s="184">
        <f t="shared" ref="J298" si="627">S298+Z298</f>
        <v>0</v>
      </c>
      <c r="K298" s="316">
        <f t="shared" ref="K298" si="628">H298-I298</f>
        <v>139946</v>
      </c>
      <c r="O298" s="184">
        <v>139946</v>
      </c>
      <c r="P298" s="184"/>
      <c r="Q298" s="184">
        <f>O298+P298</f>
        <v>139946</v>
      </c>
      <c r="R298" s="184"/>
      <c r="S298" s="184"/>
      <c r="T298" s="270">
        <f>Q298-R298</f>
        <v>139946</v>
      </c>
      <c r="V298" s="287"/>
      <c r="W298" s="287"/>
      <c r="X298" s="261"/>
      <c r="Y298" s="287"/>
      <c r="Z298" s="287"/>
      <c r="AA298" s="261"/>
      <c r="AC298" s="292">
        <f t="shared" si="617"/>
        <v>139946</v>
      </c>
      <c r="AD298" s="292">
        <f t="shared" si="618"/>
        <v>0</v>
      </c>
      <c r="AE298" s="292">
        <f t="shared" si="619"/>
        <v>139946</v>
      </c>
      <c r="AF298" s="292">
        <f t="shared" si="620"/>
        <v>0</v>
      </c>
      <c r="AG298" s="292">
        <f t="shared" si="621"/>
        <v>0</v>
      </c>
      <c r="AH298" s="292">
        <f t="shared" si="622"/>
        <v>139946</v>
      </c>
      <c r="AI298" s="66"/>
      <c r="AJ298" s="292">
        <f t="shared" si="562"/>
        <v>0</v>
      </c>
      <c r="AK298" s="292">
        <f t="shared" si="563"/>
        <v>0</v>
      </c>
      <c r="AL298" s="292">
        <f t="shared" si="564"/>
        <v>0</v>
      </c>
      <c r="AM298" s="292">
        <f t="shared" si="565"/>
        <v>0</v>
      </c>
      <c r="AN298" s="292">
        <f t="shared" si="566"/>
        <v>0</v>
      </c>
      <c r="AO298" s="292">
        <f t="shared" si="567"/>
        <v>0</v>
      </c>
    </row>
    <row r="299" spans="1:41" x14ac:dyDescent="0.25">
      <c r="A299" s="75"/>
      <c r="B299" s="179">
        <v>56000</v>
      </c>
      <c r="C299" s="180" t="s">
        <v>448</v>
      </c>
      <c r="D299" s="181"/>
      <c r="E299" s="182"/>
      <c r="F299" s="141">
        <f>SUM(F300,F302,F304,F306,F308)</f>
        <v>17790872.079999998</v>
      </c>
      <c r="G299" s="141">
        <f t="shared" ref="G299:K299" si="629">SUM(G300,G302,G304,G306,G308)</f>
        <v>0</v>
      </c>
      <c r="H299" s="141">
        <f t="shared" si="629"/>
        <v>17790872.079999998</v>
      </c>
      <c r="I299" s="141">
        <f t="shared" si="629"/>
        <v>36936</v>
      </c>
      <c r="J299" s="141">
        <f t="shared" si="629"/>
        <v>36936</v>
      </c>
      <c r="K299" s="141">
        <f t="shared" si="629"/>
        <v>17753936.079999998</v>
      </c>
      <c r="O299" s="141">
        <f>SUM(O300,O302,O304,O306,O308)</f>
        <v>17444917</v>
      </c>
      <c r="P299" s="141">
        <f t="shared" ref="P299:T299" si="630">SUM(P300,P302,P304,P306,P308)</f>
        <v>0</v>
      </c>
      <c r="Q299" s="141">
        <f t="shared" si="630"/>
        <v>17444917</v>
      </c>
      <c r="R299" s="141">
        <f t="shared" si="630"/>
        <v>36936</v>
      </c>
      <c r="S299" s="141">
        <f t="shared" si="630"/>
        <v>36936</v>
      </c>
      <c r="T299" s="271">
        <f t="shared" si="630"/>
        <v>17407981</v>
      </c>
      <c r="V299" s="285">
        <f t="shared" ref="V299:AA299" si="631">SUM(V300,V302,V304,V308)</f>
        <v>345955.08</v>
      </c>
      <c r="W299" s="285">
        <f t="shared" si="631"/>
        <v>0</v>
      </c>
      <c r="X299" s="285">
        <f t="shared" si="631"/>
        <v>345955.08</v>
      </c>
      <c r="Y299" s="285">
        <f t="shared" si="631"/>
        <v>0</v>
      </c>
      <c r="Z299" s="285">
        <f t="shared" si="631"/>
        <v>0</v>
      </c>
      <c r="AA299" s="285">
        <f t="shared" si="631"/>
        <v>345955.08</v>
      </c>
      <c r="AC299" s="292">
        <f t="shared" si="617"/>
        <v>17790872.079999998</v>
      </c>
      <c r="AD299" s="292">
        <f t="shared" si="618"/>
        <v>0</v>
      </c>
      <c r="AE299" s="292">
        <f t="shared" si="619"/>
        <v>17790872.079999998</v>
      </c>
      <c r="AF299" s="292">
        <f t="shared" si="620"/>
        <v>36936</v>
      </c>
      <c r="AG299" s="292">
        <f t="shared" si="621"/>
        <v>36936</v>
      </c>
      <c r="AH299" s="292">
        <f t="shared" si="622"/>
        <v>17753936.079999998</v>
      </c>
      <c r="AI299" s="66"/>
      <c r="AJ299" s="292">
        <f t="shared" si="562"/>
        <v>0</v>
      </c>
      <c r="AK299" s="292">
        <f t="shared" si="563"/>
        <v>0</v>
      </c>
      <c r="AL299" s="292">
        <f t="shared" si="564"/>
        <v>0</v>
      </c>
      <c r="AM299" s="292">
        <f t="shared" si="565"/>
        <v>0</v>
      </c>
      <c r="AN299" s="292">
        <f t="shared" si="566"/>
        <v>0</v>
      </c>
      <c r="AO299" s="292">
        <f t="shared" si="567"/>
        <v>0</v>
      </c>
    </row>
    <row r="300" spans="1:41" x14ac:dyDescent="0.25">
      <c r="A300" s="75"/>
      <c r="B300" s="76"/>
      <c r="C300" s="105">
        <v>56400</v>
      </c>
      <c r="D300" s="177" t="s">
        <v>449</v>
      </c>
      <c r="E300" s="178"/>
      <c r="F300" s="142">
        <f>SUM(F301)</f>
        <v>16084427</v>
      </c>
      <c r="G300" s="142">
        <f t="shared" si="581"/>
        <v>0</v>
      </c>
      <c r="H300" s="142">
        <f t="shared" si="582"/>
        <v>16084427</v>
      </c>
      <c r="I300" s="142">
        <f t="shared" si="583"/>
        <v>36936</v>
      </c>
      <c r="J300" s="142">
        <f t="shared" si="584"/>
        <v>36936</v>
      </c>
      <c r="K300" s="272">
        <f t="shared" si="578"/>
        <v>16047491</v>
      </c>
      <c r="O300" s="142">
        <f t="shared" ref="O300" si="632">SUM(O301)</f>
        <v>16084427</v>
      </c>
      <c r="P300" s="142">
        <f t="shared" ref="P300:T300" si="633">SUM(P301)</f>
        <v>0</v>
      </c>
      <c r="Q300" s="142">
        <f t="shared" si="633"/>
        <v>16084427</v>
      </c>
      <c r="R300" s="142">
        <f t="shared" si="633"/>
        <v>36936</v>
      </c>
      <c r="S300" s="142">
        <f t="shared" si="633"/>
        <v>36936</v>
      </c>
      <c r="T300" s="272">
        <f t="shared" si="633"/>
        <v>16047491</v>
      </c>
      <c r="V300" s="286">
        <f t="shared" ref="V300:AA300" si="634">SUM(V301)</f>
        <v>0</v>
      </c>
      <c r="W300" s="286">
        <f t="shared" si="634"/>
        <v>0</v>
      </c>
      <c r="X300" s="286">
        <f t="shared" si="634"/>
        <v>0</v>
      </c>
      <c r="Y300" s="286">
        <f t="shared" si="634"/>
        <v>0</v>
      </c>
      <c r="Z300" s="286">
        <f t="shared" si="634"/>
        <v>0</v>
      </c>
      <c r="AA300" s="286">
        <f t="shared" si="634"/>
        <v>0</v>
      </c>
      <c r="AC300" s="292">
        <f t="shared" si="529"/>
        <v>16084427</v>
      </c>
      <c r="AD300" s="292">
        <f t="shared" si="530"/>
        <v>0</v>
      </c>
      <c r="AE300" s="292">
        <f t="shared" si="531"/>
        <v>16084427</v>
      </c>
      <c r="AF300" s="292">
        <f t="shared" si="532"/>
        <v>36936</v>
      </c>
      <c r="AG300" s="292">
        <f t="shared" si="533"/>
        <v>36936</v>
      </c>
      <c r="AH300" s="292">
        <f t="shared" si="534"/>
        <v>16047491</v>
      </c>
      <c r="AI300" s="66"/>
      <c r="AJ300" s="292">
        <f t="shared" si="562"/>
        <v>0</v>
      </c>
      <c r="AK300" s="292">
        <f t="shared" si="563"/>
        <v>0</v>
      </c>
      <c r="AL300" s="292">
        <f t="shared" si="564"/>
        <v>0</v>
      </c>
      <c r="AM300" s="292">
        <f t="shared" si="565"/>
        <v>0</v>
      </c>
      <c r="AN300" s="292">
        <f t="shared" si="566"/>
        <v>0</v>
      </c>
      <c r="AO300" s="292">
        <f t="shared" si="567"/>
        <v>0</v>
      </c>
    </row>
    <row r="301" spans="1:41" ht="30" x14ac:dyDescent="0.25">
      <c r="A301" s="75"/>
      <c r="B301" s="77"/>
      <c r="C301" s="76"/>
      <c r="D301" s="78">
        <v>56401</v>
      </c>
      <c r="E301" s="79" t="s">
        <v>450</v>
      </c>
      <c r="F301" s="184">
        <f t="shared" si="580"/>
        <v>16084427</v>
      </c>
      <c r="G301" s="184">
        <f t="shared" si="581"/>
        <v>0</v>
      </c>
      <c r="H301" s="184">
        <f t="shared" si="582"/>
        <v>16084427</v>
      </c>
      <c r="I301" s="184">
        <f t="shared" si="583"/>
        <v>36936</v>
      </c>
      <c r="J301" s="184">
        <f t="shared" si="584"/>
        <v>36936</v>
      </c>
      <c r="K301" s="316">
        <f t="shared" si="578"/>
        <v>16047491</v>
      </c>
      <c r="O301" s="184">
        <v>16084427</v>
      </c>
      <c r="P301" s="184"/>
      <c r="Q301" s="184">
        <f>O301+P301</f>
        <v>16084427</v>
      </c>
      <c r="R301" s="184">
        <v>36936</v>
      </c>
      <c r="S301" s="184">
        <v>36936</v>
      </c>
      <c r="T301" s="270">
        <f>Q301-R301</f>
        <v>16047491</v>
      </c>
      <c r="V301" s="287"/>
      <c r="W301" s="287"/>
      <c r="X301" s="261">
        <f t="shared" si="507"/>
        <v>0</v>
      </c>
      <c r="Y301" s="287"/>
      <c r="Z301" s="287"/>
      <c r="AA301" s="261">
        <f t="shared" si="508"/>
        <v>0</v>
      </c>
      <c r="AC301" s="292">
        <f t="shared" si="529"/>
        <v>16084427</v>
      </c>
      <c r="AD301" s="292">
        <f t="shared" si="530"/>
        <v>0</v>
      </c>
      <c r="AE301" s="292">
        <f t="shared" si="531"/>
        <v>16084427</v>
      </c>
      <c r="AF301" s="292">
        <f t="shared" si="532"/>
        <v>36936</v>
      </c>
      <c r="AG301" s="292">
        <f t="shared" si="533"/>
        <v>36936</v>
      </c>
      <c r="AH301" s="292">
        <f t="shared" si="534"/>
        <v>16047491</v>
      </c>
      <c r="AI301" s="66"/>
      <c r="AJ301" s="292">
        <f t="shared" si="562"/>
        <v>0</v>
      </c>
      <c r="AK301" s="292">
        <f t="shared" si="563"/>
        <v>0</v>
      </c>
      <c r="AL301" s="292">
        <f t="shared" si="564"/>
        <v>0</v>
      </c>
      <c r="AM301" s="292">
        <f t="shared" si="565"/>
        <v>0</v>
      </c>
      <c r="AN301" s="292">
        <f t="shared" si="566"/>
        <v>0</v>
      </c>
      <c r="AO301" s="292">
        <f t="shared" si="567"/>
        <v>0</v>
      </c>
    </row>
    <row r="302" spans="1:41" x14ac:dyDescent="0.25">
      <c r="A302" s="75"/>
      <c r="B302" s="76"/>
      <c r="C302" s="105">
        <v>56500</v>
      </c>
      <c r="D302" s="177" t="s">
        <v>451</v>
      </c>
      <c r="E302" s="178"/>
      <c r="F302" s="142">
        <f>SUM(F303)</f>
        <v>1493700.33</v>
      </c>
      <c r="G302" s="142">
        <f t="shared" ref="G302:J302" si="635">SUM(G303)</f>
        <v>0</v>
      </c>
      <c r="H302" s="142">
        <f t="shared" si="635"/>
        <v>1493700.33</v>
      </c>
      <c r="I302" s="142">
        <f t="shared" si="635"/>
        <v>0</v>
      </c>
      <c r="J302" s="142">
        <f t="shared" si="635"/>
        <v>0</v>
      </c>
      <c r="K302" s="272">
        <f t="shared" si="578"/>
        <v>1493700.33</v>
      </c>
      <c r="O302" s="142">
        <f t="shared" ref="O302" si="636">SUM(O303)</f>
        <v>1164330</v>
      </c>
      <c r="P302" s="142">
        <f t="shared" ref="P302:T302" si="637">SUM(P303)</f>
        <v>0</v>
      </c>
      <c r="Q302" s="142">
        <f t="shared" si="637"/>
        <v>1164330</v>
      </c>
      <c r="R302" s="142">
        <f t="shared" si="637"/>
        <v>0</v>
      </c>
      <c r="S302" s="142">
        <f t="shared" si="637"/>
        <v>0</v>
      </c>
      <c r="T302" s="272">
        <f t="shared" si="637"/>
        <v>1164330</v>
      </c>
      <c r="V302" s="286">
        <f t="shared" ref="V302:AA302" si="638">SUM(V303)</f>
        <v>329370.33</v>
      </c>
      <c r="W302" s="286">
        <f t="shared" si="638"/>
        <v>0</v>
      </c>
      <c r="X302" s="286">
        <f t="shared" si="638"/>
        <v>329370.33</v>
      </c>
      <c r="Y302" s="286">
        <f t="shared" si="638"/>
        <v>0</v>
      </c>
      <c r="Z302" s="286">
        <f t="shared" si="638"/>
        <v>0</v>
      </c>
      <c r="AA302" s="286">
        <f t="shared" si="638"/>
        <v>329370.33</v>
      </c>
      <c r="AC302" s="292">
        <f t="shared" si="529"/>
        <v>1493700.33</v>
      </c>
      <c r="AD302" s="292">
        <f t="shared" si="530"/>
        <v>0</v>
      </c>
      <c r="AE302" s="292">
        <f t="shared" si="531"/>
        <v>1493700.33</v>
      </c>
      <c r="AF302" s="292">
        <f t="shared" si="532"/>
        <v>0</v>
      </c>
      <c r="AG302" s="292">
        <f t="shared" si="533"/>
        <v>0</v>
      </c>
      <c r="AH302" s="292">
        <f t="shared" si="534"/>
        <v>1493700.33</v>
      </c>
      <c r="AI302" s="66"/>
      <c r="AJ302" s="292">
        <f t="shared" si="562"/>
        <v>0</v>
      </c>
      <c r="AK302" s="292">
        <f t="shared" si="563"/>
        <v>0</v>
      </c>
      <c r="AL302" s="292">
        <f t="shared" si="564"/>
        <v>0</v>
      </c>
      <c r="AM302" s="292">
        <f t="shared" si="565"/>
        <v>0</v>
      </c>
      <c r="AN302" s="292">
        <f t="shared" si="566"/>
        <v>0</v>
      </c>
      <c r="AO302" s="292">
        <f t="shared" si="567"/>
        <v>0</v>
      </c>
    </row>
    <row r="303" spans="1:41" ht="30" x14ac:dyDescent="0.25">
      <c r="A303" s="75"/>
      <c r="B303" s="77"/>
      <c r="C303" s="76"/>
      <c r="D303" s="78">
        <v>56501</v>
      </c>
      <c r="E303" s="79" t="s">
        <v>451</v>
      </c>
      <c r="F303" s="184">
        <f t="shared" si="580"/>
        <v>1493700.33</v>
      </c>
      <c r="G303" s="184">
        <f t="shared" si="581"/>
        <v>0</v>
      </c>
      <c r="H303" s="184">
        <f t="shared" si="582"/>
        <v>1493700.33</v>
      </c>
      <c r="I303" s="184">
        <f t="shared" si="583"/>
        <v>0</v>
      </c>
      <c r="J303" s="184">
        <f t="shared" si="584"/>
        <v>0</v>
      </c>
      <c r="K303" s="316">
        <f t="shared" si="578"/>
        <v>1493700.33</v>
      </c>
      <c r="O303" s="184">
        <v>1164330</v>
      </c>
      <c r="P303" s="184"/>
      <c r="Q303" s="184">
        <f>O303+P303</f>
        <v>1164330</v>
      </c>
      <c r="R303" s="184"/>
      <c r="S303" s="184"/>
      <c r="T303" s="270">
        <f>Q303-R303</f>
        <v>1164330</v>
      </c>
      <c r="V303" s="287">
        <v>329370.33</v>
      </c>
      <c r="W303" s="287"/>
      <c r="X303" s="261">
        <f t="shared" si="507"/>
        <v>329370.33</v>
      </c>
      <c r="Y303" s="287"/>
      <c r="Z303" s="287"/>
      <c r="AA303" s="261">
        <f t="shared" si="508"/>
        <v>329370.33</v>
      </c>
      <c r="AC303" s="292">
        <f t="shared" si="529"/>
        <v>1493700.33</v>
      </c>
      <c r="AD303" s="292">
        <f t="shared" si="530"/>
        <v>0</v>
      </c>
      <c r="AE303" s="292">
        <f t="shared" si="531"/>
        <v>1493700.33</v>
      </c>
      <c r="AF303" s="292">
        <f t="shared" si="532"/>
        <v>0</v>
      </c>
      <c r="AG303" s="292">
        <f t="shared" si="533"/>
        <v>0</v>
      </c>
      <c r="AH303" s="292">
        <f t="shared" si="534"/>
        <v>1493700.33</v>
      </c>
      <c r="AI303" s="66"/>
      <c r="AJ303" s="292">
        <f t="shared" si="562"/>
        <v>0</v>
      </c>
      <c r="AK303" s="292">
        <f t="shared" si="563"/>
        <v>0</v>
      </c>
      <c r="AL303" s="292">
        <f t="shared" si="564"/>
        <v>0</v>
      </c>
      <c r="AM303" s="292">
        <f t="shared" si="565"/>
        <v>0</v>
      </c>
      <c r="AN303" s="292">
        <f t="shared" si="566"/>
        <v>0</v>
      </c>
      <c r="AO303" s="292">
        <f t="shared" si="567"/>
        <v>0</v>
      </c>
    </row>
    <row r="304" spans="1:41" x14ac:dyDescent="0.25">
      <c r="A304" s="75"/>
      <c r="B304" s="76"/>
      <c r="C304" s="105">
        <v>56600</v>
      </c>
      <c r="D304" s="177" t="s">
        <v>452</v>
      </c>
      <c r="E304" s="178"/>
      <c r="F304" s="142">
        <f>SUM(F305)</f>
        <v>197744.75</v>
      </c>
      <c r="G304" s="142">
        <f t="shared" ref="G304:J304" si="639">SUM(G305)</f>
        <v>0</v>
      </c>
      <c r="H304" s="142">
        <f t="shared" si="639"/>
        <v>197744.75</v>
      </c>
      <c r="I304" s="142">
        <f t="shared" si="639"/>
        <v>0</v>
      </c>
      <c r="J304" s="142">
        <f t="shared" si="639"/>
        <v>0</v>
      </c>
      <c r="K304" s="272">
        <f t="shared" si="578"/>
        <v>197744.75</v>
      </c>
      <c r="O304" s="142">
        <f t="shared" ref="O304" si="640">SUM(O305)</f>
        <v>181160</v>
      </c>
      <c r="P304" s="142">
        <f t="shared" ref="P304:T304" si="641">SUM(P305)</f>
        <v>0</v>
      </c>
      <c r="Q304" s="142">
        <f t="shared" si="641"/>
        <v>181160</v>
      </c>
      <c r="R304" s="142">
        <f t="shared" si="641"/>
        <v>0</v>
      </c>
      <c r="S304" s="142">
        <f t="shared" si="641"/>
        <v>0</v>
      </c>
      <c r="T304" s="142">
        <f t="shared" si="641"/>
        <v>181160</v>
      </c>
      <c r="V304" s="286">
        <f t="shared" ref="V304:AA304" si="642">SUM(V305)</f>
        <v>16584.75</v>
      </c>
      <c r="W304" s="286">
        <f t="shared" si="642"/>
        <v>0</v>
      </c>
      <c r="X304" s="286">
        <f t="shared" si="642"/>
        <v>16584.75</v>
      </c>
      <c r="Y304" s="286">
        <f t="shared" si="642"/>
        <v>0</v>
      </c>
      <c r="Z304" s="286">
        <f t="shared" si="642"/>
        <v>0</v>
      </c>
      <c r="AA304" s="286">
        <f t="shared" si="642"/>
        <v>16584.75</v>
      </c>
      <c r="AC304" s="292">
        <f t="shared" si="529"/>
        <v>197744.75</v>
      </c>
      <c r="AD304" s="292">
        <f t="shared" si="530"/>
        <v>0</v>
      </c>
      <c r="AE304" s="292">
        <f t="shared" si="531"/>
        <v>197744.75</v>
      </c>
      <c r="AF304" s="292">
        <f t="shared" si="532"/>
        <v>0</v>
      </c>
      <c r="AG304" s="292">
        <f t="shared" si="533"/>
        <v>0</v>
      </c>
      <c r="AH304" s="292">
        <f t="shared" si="534"/>
        <v>197744.75</v>
      </c>
      <c r="AI304" s="66"/>
      <c r="AJ304" s="292">
        <f t="shared" si="562"/>
        <v>0</v>
      </c>
      <c r="AK304" s="292">
        <f t="shared" si="563"/>
        <v>0</v>
      </c>
      <c r="AL304" s="292">
        <f t="shared" si="564"/>
        <v>0</v>
      </c>
      <c r="AM304" s="292">
        <f t="shared" si="565"/>
        <v>0</v>
      </c>
      <c r="AN304" s="292">
        <f t="shared" si="566"/>
        <v>0</v>
      </c>
      <c r="AO304" s="292">
        <f t="shared" si="567"/>
        <v>0</v>
      </c>
    </row>
    <row r="305" spans="1:41" ht="30" x14ac:dyDescent="0.25">
      <c r="A305" s="75"/>
      <c r="B305" s="77"/>
      <c r="C305" s="76"/>
      <c r="D305" s="85">
        <v>56601</v>
      </c>
      <c r="E305" s="87" t="s">
        <v>452</v>
      </c>
      <c r="F305" s="184">
        <f t="shared" si="580"/>
        <v>197744.75</v>
      </c>
      <c r="G305" s="184">
        <f t="shared" si="581"/>
        <v>0</v>
      </c>
      <c r="H305" s="184">
        <f t="shared" si="582"/>
        <v>197744.75</v>
      </c>
      <c r="I305" s="184">
        <f t="shared" si="583"/>
        <v>0</v>
      </c>
      <c r="J305" s="184">
        <f t="shared" si="584"/>
        <v>0</v>
      </c>
      <c r="K305" s="316">
        <f t="shared" si="578"/>
        <v>197744.75</v>
      </c>
      <c r="O305" s="184">
        <v>181160</v>
      </c>
      <c r="P305" s="184"/>
      <c r="Q305" s="184">
        <f>O305+P305</f>
        <v>181160</v>
      </c>
      <c r="R305" s="184">
        <v>0</v>
      </c>
      <c r="S305" s="184">
        <v>0</v>
      </c>
      <c r="T305" s="270">
        <f>Q305-R305</f>
        <v>181160</v>
      </c>
      <c r="V305" s="287">
        <v>16584.75</v>
      </c>
      <c r="W305" s="287"/>
      <c r="X305" s="261">
        <f t="shared" si="507"/>
        <v>16584.75</v>
      </c>
      <c r="Y305" s="287"/>
      <c r="Z305" s="287"/>
      <c r="AA305" s="261">
        <f t="shared" si="508"/>
        <v>16584.75</v>
      </c>
      <c r="AC305" s="292">
        <f t="shared" si="529"/>
        <v>197744.75</v>
      </c>
      <c r="AD305" s="292">
        <f t="shared" si="530"/>
        <v>0</v>
      </c>
      <c r="AE305" s="292">
        <f t="shared" si="531"/>
        <v>197744.75</v>
      </c>
      <c r="AF305" s="292">
        <f t="shared" si="532"/>
        <v>0</v>
      </c>
      <c r="AG305" s="292">
        <f t="shared" si="533"/>
        <v>0</v>
      </c>
      <c r="AH305" s="292">
        <f t="shared" si="534"/>
        <v>197744.75</v>
      </c>
      <c r="AI305" s="66"/>
      <c r="AJ305" s="292">
        <f t="shared" si="562"/>
        <v>0</v>
      </c>
      <c r="AK305" s="292">
        <f t="shared" si="563"/>
        <v>0</v>
      </c>
      <c r="AL305" s="292">
        <f t="shared" si="564"/>
        <v>0</v>
      </c>
      <c r="AM305" s="292">
        <f t="shared" si="565"/>
        <v>0</v>
      </c>
      <c r="AN305" s="292">
        <f t="shared" si="566"/>
        <v>0</v>
      </c>
      <c r="AO305" s="292">
        <f t="shared" si="567"/>
        <v>0</v>
      </c>
    </row>
    <row r="306" spans="1:41" x14ac:dyDescent="0.25">
      <c r="A306" s="75"/>
      <c r="B306" s="76"/>
      <c r="C306" s="105">
        <v>56700</v>
      </c>
      <c r="D306" s="177" t="s">
        <v>580</v>
      </c>
      <c r="E306" s="178"/>
      <c r="F306" s="142">
        <f>SUM(F307)</f>
        <v>15000</v>
      </c>
      <c r="G306" s="142">
        <f t="shared" ref="G306:J306" si="643">SUM(G307)</f>
        <v>0</v>
      </c>
      <c r="H306" s="142">
        <f t="shared" si="643"/>
        <v>15000</v>
      </c>
      <c r="I306" s="142">
        <f t="shared" si="643"/>
        <v>0</v>
      </c>
      <c r="J306" s="142">
        <f t="shared" si="643"/>
        <v>0</v>
      </c>
      <c r="K306" s="272">
        <f t="shared" si="578"/>
        <v>15000</v>
      </c>
      <c r="O306" s="142">
        <f>SUM(O307)</f>
        <v>15000</v>
      </c>
      <c r="P306" s="142">
        <f t="shared" ref="P306:T306" si="644">SUM(P307)</f>
        <v>0</v>
      </c>
      <c r="Q306" s="142">
        <f t="shared" si="644"/>
        <v>15000</v>
      </c>
      <c r="R306" s="142">
        <f t="shared" si="644"/>
        <v>0</v>
      </c>
      <c r="S306" s="142">
        <f t="shared" si="644"/>
        <v>0</v>
      </c>
      <c r="T306" s="272">
        <f t="shared" si="644"/>
        <v>15000</v>
      </c>
      <c r="V306" s="286"/>
      <c r="W306" s="286"/>
      <c r="X306" s="286"/>
      <c r="Y306" s="286"/>
      <c r="Z306" s="286"/>
      <c r="AA306" s="286"/>
      <c r="AC306" s="292">
        <f t="shared" si="529"/>
        <v>15000</v>
      </c>
      <c r="AD306" s="292">
        <f t="shared" si="530"/>
        <v>0</v>
      </c>
      <c r="AE306" s="292">
        <f t="shared" si="531"/>
        <v>15000</v>
      </c>
      <c r="AF306" s="292">
        <f t="shared" si="532"/>
        <v>0</v>
      </c>
      <c r="AG306" s="292">
        <f t="shared" si="533"/>
        <v>0</v>
      </c>
      <c r="AH306" s="292">
        <f t="shared" si="534"/>
        <v>15000</v>
      </c>
      <c r="AI306" s="66"/>
      <c r="AJ306" s="292">
        <f t="shared" si="562"/>
        <v>0</v>
      </c>
      <c r="AK306" s="292">
        <f t="shared" si="563"/>
        <v>0</v>
      </c>
      <c r="AL306" s="292">
        <f t="shared" si="564"/>
        <v>0</v>
      </c>
      <c r="AM306" s="292">
        <f t="shared" si="565"/>
        <v>0</v>
      </c>
      <c r="AN306" s="292">
        <f t="shared" si="566"/>
        <v>0</v>
      </c>
      <c r="AO306" s="292">
        <f t="shared" si="567"/>
        <v>0</v>
      </c>
    </row>
    <row r="307" spans="1:41" x14ac:dyDescent="0.25">
      <c r="A307" s="75"/>
      <c r="B307" s="77"/>
      <c r="C307" s="76"/>
      <c r="D307" s="85">
        <v>56701</v>
      </c>
      <c r="E307" s="302" t="s">
        <v>580</v>
      </c>
      <c r="F307" s="184">
        <f t="shared" si="580"/>
        <v>15000</v>
      </c>
      <c r="G307" s="184">
        <f t="shared" si="581"/>
        <v>0</v>
      </c>
      <c r="H307" s="184">
        <f t="shared" si="582"/>
        <v>15000</v>
      </c>
      <c r="I307" s="184">
        <f t="shared" si="583"/>
        <v>0</v>
      </c>
      <c r="J307" s="184">
        <f t="shared" si="584"/>
        <v>0</v>
      </c>
      <c r="K307" s="316">
        <f t="shared" si="578"/>
        <v>15000</v>
      </c>
      <c r="O307" s="184">
        <v>15000</v>
      </c>
      <c r="P307" s="184"/>
      <c r="Q307" s="184">
        <f>O307+P307</f>
        <v>15000</v>
      </c>
      <c r="R307" s="184"/>
      <c r="S307" s="184"/>
      <c r="T307" s="270">
        <f>Q307-R307</f>
        <v>15000</v>
      </c>
      <c r="V307" s="287"/>
      <c r="W307" s="287"/>
      <c r="X307" s="261"/>
      <c r="Y307" s="287"/>
      <c r="Z307" s="287"/>
      <c r="AA307" s="261"/>
      <c r="AC307" s="292">
        <f t="shared" si="529"/>
        <v>15000</v>
      </c>
      <c r="AD307" s="292">
        <f t="shared" si="530"/>
        <v>0</v>
      </c>
      <c r="AE307" s="292">
        <f t="shared" si="531"/>
        <v>15000</v>
      </c>
      <c r="AF307" s="292">
        <f t="shared" si="532"/>
        <v>0</v>
      </c>
      <c r="AG307" s="292">
        <f t="shared" si="533"/>
        <v>0</v>
      </c>
      <c r="AH307" s="292">
        <f t="shared" si="534"/>
        <v>15000</v>
      </c>
      <c r="AI307" s="66"/>
      <c r="AJ307" s="292">
        <f t="shared" si="562"/>
        <v>0</v>
      </c>
      <c r="AK307" s="292">
        <f t="shared" si="563"/>
        <v>0</v>
      </c>
      <c r="AL307" s="292">
        <f t="shared" si="564"/>
        <v>0</v>
      </c>
      <c r="AM307" s="292">
        <f t="shared" si="565"/>
        <v>0</v>
      </c>
      <c r="AN307" s="292">
        <f t="shared" si="566"/>
        <v>0</v>
      </c>
      <c r="AO307" s="292">
        <f t="shared" si="567"/>
        <v>0</v>
      </c>
    </row>
    <row r="308" spans="1:41" x14ac:dyDescent="0.25">
      <c r="A308" s="75"/>
      <c r="B308" s="76"/>
      <c r="C308" s="105">
        <v>56900</v>
      </c>
      <c r="D308" s="177" t="s">
        <v>453</v>
      </c>
      <c r="E308" s="178"/>
      <c r="F308" s="142">
        <f>SUM(F309)</f>
        <v>0</v>
      </c>
      <c r="G308" s="142">
        <f t="shared" ref="G308:J308" si="645">SUM(G309)</f>
        <v>0</v>
      </c>
      <c r="H308" s="142">
        <f t="shared" si="645"/>
        <v>0</v>
      </c>
      <c r="I308" s="142">
        <f t="shared" si="645"/>
        <v>0</v>
      </c>
      <c r="J308" s="142">
        <f t="shared" si="645"/>
        <v>0</v>
      </c>
      <c r="K308" s="272">
        <f t="shared" si="578"/>
        <v>0</v>
      </c>
      <c r="O308" s="142">
        <f t="shared" ref="O308" si="646">SUM(O309)</f>
        <v>0</v>
      </c>
      <c r="P308" s="142">
        <f t="shared" ref="P308:T308" si="647">SUM(P309)</f>
        <v>0</v>
      </c>
      <c r="Q308" s="142">
        <f t="shared" si="647"/>
        <v>0</v>
      </c>
      <c r="R308" s="142">
        <f t="shared" si="647"/>
        <v>0</v>
      </c>
      <c r="S308" s="142">
        <f t="shared" si="647"/>
        <v>0</v>
      </c>
      <c r="T308" s="272">
        <f t="shared" si="647"/>
        <v>0</v>
      </c>
      <c r="V308" s="286">
        <f t="shared" ref="V308:AA308" si="648">SUM(V309)</f>
        <v>0</v>
      </c>
      <c r="W308" s="286">
        <f t="shared" si="648"/>
        <v>0</v>
      </c>
      <c r="X308" s="286">
        <f t="shared" si="648"/>
        <v>0</v>
      </c>
      <c r="Y308" s="286">
        <f t="shared" si="648"/>
        <v>0</v>
      </c>
      <c r="Z308" s="286">
        <f t="shared" si="648"/>
        <v>0</v>
      </c>
      <c r="AA308" s="286">
        <f t="shared" si="648"/>
        <v>0</v>
      </c>
      <c r="AC308" s="292">
        <f t="shared" si="529"/>
        <v>0</v>
      </c>
      <c r="AD308" s="292">
        <f t="shared" si="530"/>
        <v>0</v>
      </c>
      <c r="AE308" s="292">
        <f t="shared" si="531"/>
        <v>0</v>
      </c>
      <c r="AF308" s="292">
        <f t="shared" si="532"/>
        <v>0</v>
      </c>
      <c r="AG308" s="292">
        <f t="shared" si="533"/>
        <v>0</v>
      </c>
      <c r="AH308" s="292">
        <f t="shared" si="534"/>
        <v>0</v>
      </c>
      <c r="AI308" s="66"/>
      <c r="AJ308" s="292">
        <f t="shared" si="562"/>
        <v>0</v>
      </c>
      <c r="AK308" s="292">
        <f t="shared" si="563"/>
        <v>0</v>
      </c>
      <c r="AL308" s="292">
        <f t="shared" si="564"/>
        <v>0</v>
      </c>
      <c r="AM308" s="292">
        <f t="shared" si="565"/>
        <v>0</v>
      </c>
      <c r="AN308" s="292">
        <f t="shared" si="566"/>
        <v>0</v>
      </c>
      <c r="AO308" s="292">
        <f t="shared" si="567"/>
        <v>0</v>
      </c>
    </row>
    <row r="309" spans="1:41" x14ac:dyDescent="0.25">
      <c r="A309" s="75"/>
      <c r="B309" s="77"/>
      <c r="C309" s="76"/>
      <c r="D309" s="78">
        <v>56901</v>
      </c>
      <c r="E309" s="79" t="s">
        <v>453</v>
      </c>
      <c r="F309" s="184">
        <f t="shared" si="580"/>
        <v>0</v>
      </c>
      <c r="G309" s="184">
        <f t="shared" si="581"/>
        <v>0</v>
      </c>
      <c r="H309" s="184">
        <f t="shared" si="582"/>
        <v>0</v>
      </c>
      <c r="I309" s="184">
        <f t="shared" si="583"/>
        <v>0</v>
      </c>
      <c r="J309" s="184">
        <f t="shared" si="584"/>
        <v>0</v>
      </c>
      <c r="K309" s="316">
        <f t="shared" si="578"/>
        <v>0</v>
      </c>
      <c r="O309" s="184"/>
      <c r="P309" s="184"/>
      <c r="Q309" s="184">
        <f t="shared" ref="Q309" si="649">O309+P309</f>
        <v>0</v>
      </c>
      <c r="R309" s="184"/>
      <c r="S309" s="184"/>
      <c r="T309" s="270">
        <f t="shared" ref="T309:T317" si="650">Q309-R309</f>
        <v>0</v>
      </c>
      <c r="V309" s="287"/>
      <c r="W309" s="287"/>
      <c r="X309" s="261">
        <f t="shared" ref="X309:X317" si="651">V309+W309</f>
        <v>0</v>
      </c>
      <c r="Y309" s="287"/>
      <c r="Z309" s="287"/>
      <c r="AA309" s="261">
        <f t="shared" ref="AA309:AA317" si="652">X309-Y309</f>
        <v>0</v>
      </c>
      <c r="AC309" s="292">
        <f t="shared" si="529"/>
        <v>0</v>
      </c>
      <c r="AD309" s="292">
        <f t="shared" si="530"/>
        <v>0</v>
      </c>
      <c r="AE309" s="292">
        <f t="shared" si="531"/>
        <v>0</v>
      </c>
      <c r="AF309" s="292">
        <f t="shared" si="532"/>
        <v>0</v>
      </c>
      <c r="AG309" s="292">
        <f t="shared" si="533"/>
        <v>0</v>
      </c>
      <c r="AH309" s="292">
        <f t="shared" si="534"/>
        <v>0</v>
      </c>
      <c r="AI309" s="66"/>
      <c r="AJ309" s="292">
        <f t="shared" si="562"/>
        <v>0</v>
      </c>
      <c r="AK309" s="292">
        <f t="shared" si="563"/>
        <v>0</v>
      </c>
      <c r="AL309" s="292">
        <f t="shared" si="564"/>
        <v>0</v>
      </c>
      <c r="AM309" s="292">
        <f t="shared" si="565"/>
        <v>0</v>
      </c>
      <c r="AN309" s="292">
        <f t="shared" si="566"/>
        <v>0</v>
      </c>
      <c r="AO309" s="292">
        <f t="shared" si="567"/>
        <v>0</v>
      </c>
    </row>
    <row r="310" spans="1:41" x14ac:dyDescent="0.25">
      <c r="A310" s="75"/>
      <c r="B310" s="179">
        <v>59000</v>
      </c>
      <c r="C310" s="180" t="s">
        <v>463</v>
      </c>
      <c r="D310" s="181"/>
      <c r="E310" s="182"/>
      <c r="F310" s="141">
        <f>SUM(F311)</f>
        <v>0</v>
      </c>
      <c r="G310" s="141">
        <f t="shared" ref="G310:J311" si="653">SUM(G311)</f>
        <v>0</v>
      </c>
      <c r="H310" s="141">
        <f t="shared" si="653"/>
        <v>0</v>
      </c>
      <c r="I310" s="141">
        <f t="shared" si="653"/>
        <v>0</v>
      </c>
      <c r="J310" s="141">
        <f t="shared" si="653"/>
        <v>0</v>
      </c>
      <c r="K310" s="271">
        <f t="shared" si="578"/>
        <v>0</v>
      </c>
      <c r="O310" s="141">
        <f>O311</f>
        <v>0</v>
      </c>
      <c r="P310" s="141">
        <f t="shared" ref="P310:T311" si="654">P311</f>
        <v>0</v>
      </c>
      <c r="Q310" s="141">
        <f t="shared" si="654"/>
        <v>0</v>
      </c>
      <c r="R310" s="141">
        <f t="shared" si="654"/>
        <v>0</v>
      </c>
      <c r="S310" s="141">
        <f t="shared" si="654"/>
        <v>0</v>
      </c>
      <c r="T310" s="271">
        <f t="shared" si="654"/>
        <v>0</v>
      </c>
      <c r="V310" s="287"/>
      <c r="W310" s="287"/>
      <c r="X310" s="261"/>
      <c r="Y310" s="287"/>
      <c r="Z310" s="287"/>
      <c r="AA310" s="261"/>
      <c r="AC310" s="292">
        <f t="shared" si="529"/>
        <v>0</v>
      </c>
      <c r="AD310" s="292">
        <f t="shared" si="530"/>
        <v>0</v>
      </c>
      <c r="AE310" s="292">
        <f t="shared" si="531"/>
        <v>0</v>
      </c>
      <c r="AF310" s="292">
        <f t="shared" si="532"/>
        <v>0</v>
      </c>
      <c r="AG310" s="292">
        <f t="shared" si="533"/>
        <v>0</v>
      </c>
      <c r="AH310" s="292">
        <f t="shared" si="534"/>
        <v>0</v>
      </c>
      <c r="AI310" s="66"/>
      <c r="AJ310" s="292">
        <f t="shared" si="562"/>
        <v>0</v>
      </c>
      <c r="AK310" s="292">
        <f t="shared" si="563"/>
        <v>0</v>
      </c>
      <c r="AL310" s="292">
        <f t="shared" si="564"/>
        <v>0</v>
      </c>
      <c r="AM310" s="292">
        <f t="shared" si="565"/>
        <v>0</v>
      </c>
      <c r="AN310" s="292">
        <f t="shared" si="566"/>
        <v>0</v>
      </c>
      <c r="AO310" s="292">
        <f t="shared" si="567"/>
        <v>0</v>
      </c>
    </row>
    <row r="311" spans="1:41" x14ac:dyDescent="0.25">
      <c r="A311" s="75"/>
      <c r="B311" s="76"/>
      <c r="C311" s="105">
        <v>59700</v>
      </c>
      <c r="D311" s="177" t="s">
        <v>598</v>
      </c>
      <c r="E311" s="178"/>
      <c r="F311" s="142">
        <f>SUM(F312)</f>
        <v>0</v>
      </c>
      <c r="G311" s="142">
        <f t="shared" si="653"/>
        <v>0</v>
      </c>
      <c r="H311" s="142">
        <f t="shared" si="653"/>
        <v>0</v>
      </c>
      <c r="I311" s="142">
        <f t="shared" si="653"/>
        <v>0</v>
      </c>
      <c r="J311" s="142">
        <f t="shared" si="653"/>
        <v>0</v>
      </c>
      <c r="K311" s="272">
        <f t="shared" si="578"/>
        <v>0</v>
      </c>
      <c r="O311" s="142">
        <f>O312</f>
        <v>0</v>
      </c>
      <c r="P311" s="142">
        <f t="shared" si="654"/>
        <v>0</v>
      </c>
      <c r="Q311" s="142">
        <f t="shared" si="654"/>
        <v>0</v>
      </c>
      <c r="R311" s="142">
        <f t="shared" si="654"/>
        <v>0</v>
      </c>
      <c r="S311" s="142">
        <f t="shared" si="654"/>
        <v>0</v>
      </c>
      <c r="T311" s="272">
        <f t="shared" si="654"/>
        <v>0</v>
      </c>
      <c r="V311" s="287"/>
      <c r="W311" s="287"/>
      <c r="X311" s="261"/>
      <c r="Y311" s="287"/>
      <c r="Z311" s="287"/>
      <c r="AA311" s="261"/>
      <c r="AC311" s="292">
        <f t="shared" si="529"/>
        <v>0</v>
      </c>
      <c r="AD311" s="292">
        <f t="shared" si="530"/>
        <v>0</v>
      </c>
      <c r="AE311" s="292">
        <f t="shared" si="531"/>
        <v>0</v>
      </c>
      <c r="AF311" s="292">
        <f t="shared" si="532"/>
        <v>0</v>
      </c>
      <c r="AG311" s="292">
        <f t="shared" si="533"/>
        <v>0</v>
      </c>
      <c r="AH311" s="292">
        <f t="shared" si="534"/>
        <v>0</v>
      </c>
      <c r="AI311" s="66"/>
      <c r="AJ311" s="292">
        <f t="shared" si="562"/>
        <v>0</v>
      </c>
      <c r="AK311" s="292">
        <f t="shared" si="563"/>
        <v>0</v>
      </c>
      <c r="AL311" s="292">
        <f t="shared" si="564"/>
        <v>0</v>
      </c>
      <c r="AM311" s="292">
        <f t="shared" si="565"/>
        <v>0</v>
      </c>
      <c r="AN311" s="292">
        <f t="shared" si="566"/>
        <v>0</v>
      </c>
      <c r="AO311" s="292">
        <f t="shared" si="567"/>
        <v>0</v>
      </c>
    </row>
    <row r="312" spans="1:41" x14ac:dyDescent="0.25">
      <c r="A312" s="75"/>
      <c r="B312" s="238"/>
      <c r="C312" s="237"/>
      <c r="D312" s="83">
        <v>59701</v>
      </c>
      <c r="E312" s="84" t="s">
        <v>598</v>
      </c>
      <c r="F312" s="184">
        <f t="shared" si="580"/>
        <v>0</v>
      </c>
      <c r="G312" s="184">
        <f t="shared" si="581"/>
        <v>0</v>
      </c>
      <c r="H312" s="184">
        <f t="shared" si="582"/>
        <v>0</v>
      </c>
      <c r="I312" s="184">
        <f t="shared" si="583"/>
        <v>0</v>
      </c>
      <c r="J312" s="184">
        <f t="shared" si="584"/>
        <v>0</v>
      </c>
      <c r="K312" s="316">
        <f t="shared" si="578"/>
        <v>0</v>
      </c>
      <c r="O312" s="184"/>
      <c r="P312" s="184"/>
      <c r="Q312" s="184">
        <f t="shared" ref="Q312" si="655">O312+P312</f>
        <v>0</v>
      </c>
      <c r="R312" s="184"/>
      <c r="S312" s="184"/>
      <c r="T312" s="270">
        <f t="shared" si="650"/>
        <v>0</v>
      </c>
      <c r="V312" s="287"/>
      <c r="W312" s="287"/>
      <c r="X312" s="261"/>
      <c r="Y312" s="287"/>
      <c r="Z312" s="287"/>
      <c r="AA312" s="261"/>
      <c r="AC312" s="292">
        <f t="shared" si="529"/>
        <v>0</v>
      </c>
      <c r="AD312" s="292">
        <f t="shared" si="530"/>
        <v>0</v>
      </c>
      <c r="AE312" s="292">
        <f t="shared" si="531"/>
        <v>0</v>
      </c>
      <c r="AF312" s="292">
        <f t="shared" si="532"/>
        <v>0</v>
      </c>
      <c r="AG312" s="292">
        <f t="shared" si="533"/>
        <v>0</v>
      </c>
      <c r="AH312" s="292">
        <f t="shared" si="534"/>
        <v>0</v>
      </c>
      <c r="AI312" s="66"/>
      <c r="AJ312" s="292">
        <f t="shared" si="562"/>
        <v>0</v>
      </c>
      <c r="AK312" s="292">
        <f t="shared" si="563"/>
        <v>0</v>
      </c>
      <c r="AL312" s="292">
        <f t="shared" si="564"/>
        <v>0</v>
      </c>
      <c r="AM312" s="292">
        <f t="shared" si="565"/>
        <v>0</v>
      </c>
      <c r="AN312" s="292">
        <f t="shared" si="566"/>
        <v>0</v>
      </c>
      <c r="AO312" s="292">
        <f t="shared" si="567"/>
        <v>0</v>
      </c>
    </row>
    <row r="313" spans="1:41" x14ac:dyDescent="0.25">
      <c r="A313" s="75"/>
      <c r="B313" s="238"/>
      <c r="C313" s="237"/>
      <c r="D313" s="83"/>
      <c r="E313" s="84"/>
      <c r="F313" s="184"/>
      <c r="G313" s="184"/>
      <c r="H313" s="184"/>
      <c r="I313" s="184"/>
      <c r="J313" s="184"/>
      <c r="K313" s="316"/>
      <c r="O313" s="184"/>
      <c r="P313" s="184"/>
      <c r="Q313" s="184"/>
      <c r="R313" s="184"/>
      <c r="S313" s="184"/>
      <c r="T313" s="270"/>
      <c r="V313" s="261"/>
      <c r="W313" s="261"/>
      <c r="X313" s="261">
        <f t="shared" si="651"/>
        <v>0</v>
      </c>
      <c r="Y313" s="261"/>
      <c r="Z313" s="261"/>
      <c r="AA313" s="261">
        <f t="shared" si="652"/>
        <v>0</v>
      </c>
      <c r="AC313" s="292">
        <f t="shared" si="529"/>
        <v>0</v>
      </c>
      <c r="AD313" s="292">
        <f t="shared" si="530"/>
        <v>0</v>
      </c>
      <c r="AE313" s="292">
        <f t="shared" si="531"/>
        <v>0</v>
      </c>
      <c r="AF313" s="292">
        <f t="shared" si="532"/>
        <v>0</v>
      </c>
      <c r="AG313" s="292">
        <f t="shared" si="533"/>
        <v>0</v>
      </c>
      <c r="AH313" s="292">
        <f t="shared" si="534"/>
        <v>0</v>
      </c>
      <c r="AI313" s="66"/>
      <c r="AJ313" s="292">
        <f t="shared" si="562"/>
        <v>0</v>
      </c>
      <c r="AK313" s="292">
        <f t="shared" si="563"/>
        <v>0</v>
      </c>
      <c r="AL313" s="292">
        <f t="shared" si="564"/>
        <v>0</v>
      </c>
      <c r="AM313" s="292">
        <f t="shared" si="565"/>
        <v>0</v>
      </c>
      <c r="AN313" s="292">
        <f t="shared" si="566"/>
        <v>0</v>
      </c>
      <c r="AO313" s="292">
        <f t="shared" si="567"/>
        <v>0</v>
      </c>
    </row>
    <row r="314" spans="1:41" x14ac:dyDescent="0.25">
      <c r="A314" s="67">
        <v>60000</v>
      </c>
      <c r="B314" s="68" t="s">
        <v>524</v>
      </c>
      <c r="C314" s="69"/>
      <c r="D314" s="69"/>
      <c r="E314" s="70"/>
      <c r="F314" s="184">
        <f>SUM(F315)</f>
        <v>4000000</v>
      </c>
      <c r="G314" s="184">
        <f t="shared" ref="G314:J316" si="656">SUM(G315)</f>
        <v>0</v>
      </c>
      <c r="H314" s="184">
        <f t="shared" si="656"/>
        <v>4000000</v>
      </c>
      <c r="I314" s="184">
        <f t="shared" si="656"/>
        <v>0</v>
      </c>
      <c r="J314" s="184">
        <f t="shared" si="656"/>
        <v>0</v>
      </c>
      <c r="K314" s="316">
        <f t="shared" si="578"/>
        <v>4000000</v>
      </c>
      <c r="O314" s="140">
        <f t="shared" ref="O314:O316" si="657">SUM(O315)</f>
        <v>4000000</v>
      </c>
      <c r="P314" s="140">
        <f t="shared" ref="P314:T316" si="658">SUM(P315)</f>
        <v>0</v>
      </c>
      <c r="Q314" s="140">
        <f t="shared" si="658"/>
        <v>4000000</v>
      </c>
      <c r="R314" s="140">
        <f t="shared" si="658"/>
        <v>0</v>
      </c>
      <c r="S314" s="140">
        <f t="shared" si="658"/>
        <v>0</v>
      </c>
      <c r="T314" s="270">
        <f t="shared" si="658"/>
        <v>4000000</v>
      </c>
      <c r="V314" s="261">
        <f t="shared" ref="V314:AA316" si="659">SUM(V315)</f>
        <v>0</v>
      </c>
      <c r="W314" s="261">
        <f t="shared" si="659"/>
        <v>0</v>
      </c>
      <c r="X314" s="261">
        <f t="shared" si="659"/>
        <v>0</v>
      </c>
      <c r="Y314" s="261">
        <f t="shared" si="659"/>
        <v>0</v>
      </c>
      <c r="Z314" s="261">
        <f t="shared" si="659"/>
        <v>0</v>
      </c>
      <c r="AA314" s="261">
        <f t="shared" si="659"/>
        <v>0</v>
      </c>
      <c r="AC314" s="292">
        <f t="shared" si="529"/>
        <v>4000000</v>
      </c>
      <c r="AD314" s="292">
        <f t="shared" si="530"/>
        <v>0</v>
      </c>
      <c r="AE314" s="292">
        <f t="shared" si="531"/>
        <v>4000000</v>
      </c>
      <c r="AF314" s="292">
        <f t="shared" si="532"/>
        <v>0</v>
      </c>
      <c r="AG314" s="292">
        <f t="shared" si="533"/>
        <v>0</v>
      </c>
      <c r="AH314" s="292">
        <f t="shared" si="534"/>
        <v>4000000</v>
      </c>
      <c r="AI314" s="66"/>
      <c r="AJ314" s="292">
        <f t="shared" si="562"/>
        <v>0</v>
      </c>
      <c r="AK314" s="292">
        <f t="shared" si="563"/>
        <v>0</v>
      </c>
      <c r="AL314" s="292">
        <f t="shared" si="564"/>
        <v>0</v>
      </c>
      <c r="AM314" s="292">
        <f t="shared" si="565"/>
        <v>0</v>
      </c>
      <c r="AN314" s="292">
        <f t="shared" si="566"/>
        <v>0</v>
      </c>
      <c r="AO314" s="292">
        <f t="shared" si="567"/>
        <v>0</v>
      </c>
    </row>
    <row r="315" spans="1:41" x14ac:dyDescent="0.25">
      <c r="A315" s="75"/>
      <c r="B315" s="179">
        <v>62000</v>
      </c>
      <c r="C315" s="180" t="s">
        <v>464</v>
      </c>
      <c r="D315" s="181"/>
      <c r="E315" s="182"/>
      <c r="F315" s="141">
        <f>SUM(F316)</f>
        <v>4000000</v>
      </c>
      <c r="G315" s="141">
        <f t="shared" si="656"/>
        <v>0</v>
      </c>
      <c r="H315" s="141">
        <f t="shared" si="656"/>
        <v>4000000</v>
      </c>
      <c r="I315" s="141">
        <f t="shared" si="656"/>
        <v>0</v>
      </c>
      <c r="J315" s="141">
        <f t="shared" si="656"/>
        <v>0</v>
      </c>
      <c r="K315" s="271">
        <f t="shared" si="578"/>
        <v>4000000</v>
      </c>
      <c r="O315" s="141">
        <f t="shared" si="657"/>
        <v>4000000</v>
      </c>
      <c r="P315" s="141">
        <f t="shared" si="658"/>
        <v>0</v>
      </c>
      <c r="Q315" s="141">
        <f t="shared" si="658"/>
        <v>4000000</v>
      </c>
      <c r="R315" s="141">
        <f t="shared" si="658"/>
        <v>0</v>
      </c>
      <c r="S315" s="141">
        <f t="shared" si="658"/>
        <v>0</v>
      </c>
      <c r="T315" s="271">
        <f t="shared" si="658"/>
        <v>4000000</v>
      </c>
      <c r="V315" s="285">
        <f t="shared" si="659"/>
        <v>0</v>
      </c>
      <c r="W315" s="285">
        <f t="shared" si="659"/>
        <v>0</v>
      </c>
      <c r="X315" s="285">
        <f t="shared" si="659"/>
        <v>0</v>
      </c>
      <c r="Y315" s="285">
        <f t="shared" si="659"/>
        <v>0</v>
      </c>
      <c r="Z315" s="285">
        <f t="shared" si="659"/>
        <v>0</v>
      </c>
      <c r="AA315" s="285">
        <f t="shared" si="659"/>
        <v>0</v>
      </c>
      <c r="AC315" s="292">
        <f t="shared" ref="AC315:AC323" si="660">O315+V315</f>
        <v>4000000</v>
      </c>
      <c r="AD315" s="292">
        <f t="shared" ref="AD315:AD323" si="661">P315+W315</f>
        <v>0</v>
      </c>
      <c r="AE315" s="292">
        <f t="shared" ref="AE315:AE323" si="662">Q315+X315</f>
        <v>4000000</v>
      </c>
      <c r="AF315" s="292">
        <f t="shared" ref="AF315:AF323" si="663">R315+Y315</f>
        <v>0</v>
      </c>
      <c r="AG315" s="292">
        <f t="shared" ref="AG315:AG323" si="664">S315+Z315</f>
        <v>0</v>
      </c>
      <c r="AH315" s="292">
        <f t="shared" ref="AH315:AH323" si="665">T315+AA315</f>
        <v>4000000</v>
      </c>
      <c r="AI315" s="66"/>
      <c r="AJ315" s="292">
        <f t="shared" si="562"/>
        <v>0</v>
      </c>
      <c r="AK315" s="292">
        <f t="shared" si="563"/>
        <v>0</v>
      </c>
      <c r="AL315" s="292">
        <f t="shared" si="564"/>
        <v>0</v>
      </c>
      <c r="AM315" s="292">
        <f t="shared" si="565"/>
        <v>0</v>
      </c>
      <c r="AN315" s="292">
        <f t="shared" si="566"/>
        <v>0</v>
      </c>
      <c r="AO315" s="292">
        <f t="shared" si="567"/>
        <v>0</v>
      </c>
    </row>
    <row r="316" spans="1:41" x14ac:dyDescent="0.25">
      <c r="A316" s="75"/>
      <c r="B316" s="76"/>
      <c r="C316" s="105">
        <v>62900</v>
      </c>
      <c r="D316" s="177" t="s">
        <v>491</v>
      </c>
      <c r="E316" s="178"/>
      <c r="F316" s="142">
        <f>SUM(F317)</f>
        <v>4000000</v>
      </c>
      <c r="G316" s="142">
        <f t="shared" si="656"/>
        <v>0</v>
      </c>
      <c r="H316" s="142">
        <f t="shared" si="656"/>
        <v>4000000</v>
      </c>
      <c r="I316" s="142">
        <f t="shared" si="656"/>
        <v>0</v>
      </c>
      <c r="J316" s="142">
        <f t="shared" si="656"/>
        <v>0</v>
      </c>
      <c r="K316" s="272">
        <f t="shared" si="578"/>
        <v>4000000</v>
      </c>
      <c r="O316" s="142">
        <f t="shared" si="657"/>
        <v>4000000</v>
      </c>
      <c r="P316" s="142">
        <f t="shared" si="658"/>
        <v>0</v>
      </c>
      <c r="Q316" s="142">
        <f t="shared" si="658"/>
        <v>4000000</v>
      </c>
      <c r="R316" s="142">
        <f t="shared" si="658"/>
        <v>0</v>
      </c>
      <c r="S316" s="142">
        <f t="shared" si="658"/>
        <v>0</v>
      </c>
      <c r="T316" s="272">
        <f t="shared" si="658"/>
        <v>4000000</v>
      </c>
      <c r="V316" s="286">
        <f t="shared" si="659"/>
        <v>0</v>
      </c>
      <c r="W316" s="286">
        <f t="shared" si="659"/>
        <v>0</v>
      </c>
      <c r="X316" s="286">
        <f t="shared" si="659"/>
        <v>0</v>
      </c>
      <c r="Y316" s="286">
        <f t="shared" si="659"/>
        <v>0</v>
      </c>
      <c r="Z316" s="286">
        <f t="shared" si="659"/>
        <v>0</v>
      </c>
      <c r="AA316" s="286">
        <f t="shared" si="659"/>
        <v>0</v>
      </c>
      <c r="AC316" s="292">
        <f t="shared" si="660"/>
        <v>4000000</v>
      </c>
      <c r="AD316" s="292">
        <f t="shared" si="661"/>
        <v>0</v>
      </c>
      <c r="AE316" s="292">
        <f t="shared" si="662"/>
        <v>4000000</v>
      </c>
      <c r="AF316" s="292">
        <f t="shared" si="663"/>
        <v>0</v>
      </c>
      <c r="AG316" s="292">
        <f t="shared" si="664"/>
        <v>0</v>
      </c>
      <c r="AH316" s="292">
        <f t="shared" si="665"/>
        <v>4000000</v>
      </c>
      <c r="AI316" s="66"/>
      <c r="AJ316" s="292">
        <f t="shared" si="562"/>
        <v>0</v>
      </c>
      <c r="AK316" s="292">
        <f t="shared" si="563"/>
        <v>0</v>
      </c>
      <c r="AL316" s="292">
        <f t="shared" si="564"/>
        <v>0</v>
      </c>
      <c r="AM316" s="292">
        <f t="shared" si="565"/>
        <v>0</v>
      </c>
      <c r="AN316" s="292">
        <f t="shared" si="566"/>
        <v>0</v>
      </c>
      <c r="AO316" s="292">
        <f t="shared" si="567"/>
        <v>0</v>
      </c>
    </row>
    <row r="317" spans="1:41" ht="30" x14ac:dyDescent="0.25">
      <c r="A317" s="131"/>
      <c r="B317" s="132"/>
      <c r="C317" s="133"/>
      <c r="D317" s="134">
        <v>62901</v>
      </c>
      <c r="E317" s="84" t="s">
        <v>602</v>
      </c>
      <c r="F317" s="184">
        <f t="shared" si="580"/>
        <v>4000000</v>
      </c>
      <c r="G317" s="184">
        <f t="shared" si="581"/>
        <v>0</v>
      </c>
      <c r="H317" s="184">
        <f t="shared" si="582"/>
        <v>4000000</v>
      </c>
      <c r="I317" s="184">
        <f t="shared" si="583"/>
        <v>0</v>
      </c>
      <c r="J317" s="184">
        <f t="shared" si="584"/>
        <v>0</v>
      </c>
      <c r="K317" s="316">
        <f t="shared" si="578"/>
        <v>4000000</v>
      </c>
      <c r="O317" s="184">
        <v>4000000</v>
      </c>
      <c r="P317" s="184"/>
      <c r="Q317" s="184">
        <f>O317+P317</f>
        <v>4000000</v>
      </c>
      <c r="R317" s="184"/>
      <c r="S317" s="184"/>
      <c r="T317" s="270">
        <f t="shared" si="650"/>
        <v>4000000</v>
      </c>
      <c r="V317" s="287"/>
      <c r="W317" s="287"/>
      <c r="X317" s="261">
        <f t="shared" si="651"/>
        <v>0</v>
      </c>
      <c r="Y317" s="287"/>
      <c r="Z317" s="287"/>
      <c r="AA317" s="261">
        <f t="shared" si="652"/>
        <v>0</v>
      </c>
      <c r="AC317" s="292">
        <f t="shared" si="660"/>
        <v>4000000</v>
      </c>
      <c r="AD317" s="292">
        <f t="shared" si="661"/>
        <v>0</v>
      </c>
      <c r="AE317" s="292">
        <f t="shared" si="662"/>
        <v>4000000</v>
      </c>
      <c r="AF317" s="292">
        <f t="shared" si="663"/>
        <v>0</v>
      </c>
      <c r="AG317" s="292">
        <f t="shared" si="664"/>
        <v>0</v>
      </c>
      <c r="AH317" s="292">
        <f t="shared" si="665"/>
        <v>4000000</v>
      </c>
      <c r="AI317" s="66"/>
      <c r="AJ317" s="292">
        <f t="shared" si="562"/>
        <v>0</v>
      </c>
      <c r="AK317" s="292">
        <f t="shared" si="563"/>
        <v>0</v>
      </c>
      <c r="AL317" s="292">
        <f t="shared" si="564"/>
        <v>0</v>
      </c>
      <c r="AM317" s="292">
        <f t="shared" si="565"/>
        <v>0</v>
      </c>
      <c r="AN317" s="292">
        <f t="shared" si="566"/>
        <v>0</v>
      </c>
      <c r="AO317" s="292">
        <f t="shared" si="567"/>
        <v>0</v>
      </c>
    </row>
    <row r="318" spans="1:41" x14ac:dyDescent="0.25">
      <c r="A318" s="131"/>
      <c r="B318" s="132"/>
      <c r="C318" s="133"/>
      <c r="D318" s="134"/>
      <c r="E318" s="135"/>
      <c r="F318" s="184"/>
      <c r="G318" s="184"/>
      <c r="H318" s="184"/>
      <c r="I318" s="184"/>
      <c r="J318" s="184"/>
      <c r="K318" s="316"/>
      <c r="O318" s="188"/>
      <c r="P318" s="188"/>
      <c r="Q318" s="188"/>
      <c r="R318" s="188"/>
      <c r="S318" s="188"/>
      <c r="T318" s="273"/>
      <c r="V318" s="306"/>
      <c r="W318" s="306"/>
      <c r="X318" s="307"/>
      <c r="Y318" s="306"/>
      <c r="Z318" s="306"/>
      <c r="AA318" s="307"/>
      <c r="AC318" s="292">
        <f t="shared" si="660"/>
        <v>0</v>
      </c>
      <c r="AD318" s="292">
        <f t="shared" si="661"/>
        <v>0</v>
      </c>
      <c r="AE318" s="292">
        <f t="shared" si="662"/>
        <v>0</v>
      </c>
      <c r="AF318" s="292">
        <f t="shared" si="663"/>
        <v>0</v>
      </c>
      <c r="AG318" s="292">
        <f t="shared" si="664"/>
        <v>0</v>
      </c>
      <c r="AH318" s="292">
        <f t="shared" si="665"/>
        <v>0</v>
      </c>
      <c r="AI318" s="66"/>
      <c r="AJ318" s="292">
        <f t="shared" si="562"/>
        <v>0</v>
      </c>
      <c r="AK318" s="292">
        <f t="shared" si="563"/>
        <v>0</v>
      </c>
      <c r="AL318" s="292">
        <f t="shared" si="564"/>
        <v>0</v>
      </c>
      <c r="AM318" s="292">
        <f t="shared" si="565"/>
        <v>0</v>
      </c>
      <c r="AN318" s="292">
        <f t="shared" si="566"/>
        <v>0</v>
      </c>
      <c r="AO318" s="292">
        <f t="shared" si="567"/>
        <v>0</v>
      </c>
    </row>
    <row r="319" spans="1:41" x14ac:dyDescent="0.25">
      <c r="A319" s="67">
        <v>70000</v>
      </c>
      <c r="B319" s="68" t="s">
        <v>529</v>
      </c>
      <c r="C319" s="69"/>
      <c r="D319" s="69"/>
      <c r="E319" s="70"/>
      <c r="F319" s="184">
        <f>SUM(F320)</f>
        <v>9000000</v>
      </c>
      <c r="G319" s="184">
        <f t="shared" ref="G319:J321" si="666">SUM(G320)</f>
        <v>0</v>
      </c>
      <c r="H319" s="184">
        <f t="shared" si="666"/>
        <v>9000000</v>
      </c>
      <c r="I319" s="184">
        <f t="shared" si="666"/>
        <v>0</v>
      </c>
      <c r="J319" s="184">
        <f t="shared" si="666"/>
        <v>0</v>
      </c>
      <c r="K319" s="316">
        <f t="shared" si="578"/>
        <v>9000000</v>
      </c>
      <c r="O319" s="140">
        <f>O320</f>
        <v>9000000</v>
      </c>
      <c r="P319" s="140">
        <f t="shared" ref="P319:T321" si="667">P320</f>
        <v>0</v>
      </c>
      <c r="Q319" s="140">
        <f t="shared" si="667"/>
        <v>9000000</v>
      </c>
      <c r="R319" s="140">
        <f t="shared" si="667"/>
        <v>0</v>
      </c>
      <c r="S319" s="140">
        <f t="shared" si="667"/>
        <v>0</v>
      </c>
      <c r="T319" s="270">
        <f t="shared" si="667"/>
        <v>9000000</v>
      </c>
      <c r="V319" s="261">
        <f t="shared" ref="V319:AA321" si="668">SUM(V320)</f>
        <v>0</v>
      </c>
      <c r="W319" s="261">
        <f t="shared" si="668"/>
        <v>0</v>
      </c>
      <c r="X319" s="261">
        <f t="shared" si="668"/>
        <v>0</v>
      </c>
      <c r="Y319" s="261">
        <f t="shared" si="668"/>
        <v>0</v>
      </c>
      <c r="Z319" s="261">
        <f t="shared" si="668"/>
        <v>0</v>
      </c>
      <c r="AA319" s="261">
        <f t="shared" si="668"/>
        <v>0</v>
      </c>
      <c r="AC319" s="292">
        <f t="shared" si="660"/>
        <v>9000000</v>
      </c>
      <c r="AD319" s="292">
        <f t="shared" si="661"/>
        <v>0</v>
      </c>
      <c r="AE319" s="292">
        <f t="shared" si="662"/>
        <v>9000000</v>
      </c>
      <c r="AF319" s="292">
        <f t="shared" si="663"/>
        <v>0</v>
      </c>
      <c r="AG319" s="292">
        <f t="shared" si="664"/>
        <v>0</v>
      </c>
      <c r="AH319" s="292">
        <f t="shared" si="665"/>
        <v>9000000</v>
      </c>
      <c r="AI319" s="66"/>
      <c r="AJ319" s="292">
        <f t="shared" si="562"/>
        <v>0</v>
      </c>
      <c r="AK319" s="292">
        <f t="shared" si="563"/>
        <v>0</v>
      </c>
      <c r="AL319" s="292">
        <f t="shared" si="564"/>
        <v>0</v>
      </c>
      <c r="AM319" s="292">
        <f t="shared" si="565"/>
        <v>0</v>
      </c>
      <c r="AN319" s="292">
        <f t="shared" si="566"/>
        <v>0</v>
      </c>
      <c r="AO319" s="292">
        <f t="shared" si="567"/>
        <v>0</v>
      </c>
    </row>
    <row r="320" spans="1:41" x14ac:dyDescent="0.25">
      <c r="A320" s="75"/>
      <c r="B320" s="179">
        <v>75000</v>
      </c>
      <c r="C320" s="180" t="s">
        <v>530</v>
      </c>
      <c r="D320" s="181"/>
      <c r="E320" s="182"/>
      <c r="F320" s="141">
        <f>SUM(F321)</f>
        <v>9000000</v>
      </c>
      <c r="G320" s="141">
        <f t="shared" si="666"/>
        <v>0</v>
      </c>
      <c r="H320" s="141">
        <f t="shared" si="666"/>
        <v>9000000</v>
      </c>
      <c r="I320" s="141">
        <f t="shared" si="666"/>
        <v>0</v>
      </c>
      <c r="J320" s="141">
        <f t="shared" si="666"/>
        <v>0</v>
      </c>
      <c r="K320" s="271">
        <f t="shared" si="578"/>
        <v>9000000</v>
      </c>
      <c r="O320" s="141">
        <f>O321</f>
        <v>9000000</v>
      </c>
      <c r="P320" s="141">
        <f t="shared" si="667"/>
        <v>0</v>
      </c>
      <c r="Q320" s="141">
        <f t="shared" si="667"/>
        <v>9000000</v>
      </c>
      <c r="R320" s="141">
        <f t="shared" si="667"/>
        <v>0</v>
      </c>
      <c r="S320" s="141">
        <f t="shared" si="667"/>
        <v>0</v>
      </c>
      <c r="T320" s="271">
        <f t="shared" si="667"/>
        <v>9000000</v>
      </c>
      <c r="V320" s="285">
        <f t="shared" si="668"/>
        <v>0</v>
      </c>
      <c r="W320" s="285">
        <f t="shared" si="668"/>
        <v>0</v>
      </c>
      <c r="X320" s="285">
        <f t="shared" si="668"/>
        <v>0</v>
      </c>
      <c r="Y320" s="285">
        <f t="shared" si="668"/>
        <v>0</v>
      </c>
      <c r="Z320" s="285">
        <f t="shared" si="668"/>
        <v>0</v>
      </c>
      <c r="AA320" s="285">
        <f t="shared" si="668"/>
        <v>0</v>
      </c>
      <c r="AC320" s="292">
        <f t="shared" si="660"/>
        <v>9000000</v>
      </c>
      <c r="AD320" s="292">
        <f t="shared" si="661"/>
        <v>0</v>
      </c>
      <c r="AE320" s="292">
        <f t="shared" si="662"/>
        <v>9000000</v>
      </c>
      <c r="AF320" s="292">
        <f t="shared" si="663"/>
        <v>0</v>
      </c>
      <c r="AG320" s="292">
        <f t="shared" si="664"/>
        <v>0</v>
      </c>
      <c r="AH320" s="292">
        <f t="shared" si="665"/>
        <v>9000000</v>
      </c>
      <c r="AI320" s="66"/>
      <c r="AJ320" s="292">
        <f t="shared" si="562"/>
        <v>0</v>
      </c>
      <c r="AK320" s="292">
        <f t="shared" si="563"/>
        <v>0</v>
      </c>
      <c r="AL320" s="292">
        <f t="shared" si="564"/>
        <v>0</v>
      </c>
      <c r="AM320" s="292">
        <f t="shared" si="565"/>
        <v>0</v>
      </c>
      <c r="AN320" s="292">
        <f t="shared" si="566"/>
        <v>0</v>
      </c>
      <c r="AO320" s="292">
        <f t="shared" si="567"/>
        <v>0</v>
      </c>
    </row>
    <row r="321" spans="1:41" x14ac:dyDescent="0.25">
      <c r="A321" s="75"/>
      <c r="B321" s="76"/>
      <c r="C321" s="105">
        <v>75300</v>
      </c>
      <c r="D321" s="177" t="s">
        <v>528</v>
      </c>
      <c r="E321" s="178"/>
      <c r="F321" s="142">
        <f>SUM(F322)</f>
        <v>9000000</v>
      </c>
      <c r="G321" s="142">
        <f t="shared" si="666"/>
        <v>0</v>
      </c>
      <c r="H321" s="142">
        <f t="shared" si="666"/>
        <v>9000000</v>
      </c>
      <c r="I321" s="142">
        <f t="shared" si="666"/>
        <v>0</v>
      </c>
      <c r="J321" s="142">
        <f t="shared" si="666"/>
        <v>0</v>
      </c>
      <c r="K321" s="272">
        <f t="shared" si="578"/>
        <v>9000000</v>
      </c>
      <c r="O321" s="142">
        <f>O322</f>
        <v>9000000</v>
      </c>
      <c r="P321" s="142">
        <f t="shared" si="667"/>
        <v>0</v>
      </c>
      <c r="Q321" s="142">
        <f t="shared" si="667"/>
        <v>9000000</v>
      </c>
      <c r="R321" s="142">
        <f t="shared" si="667"/>
        <v>0</v>
      </c>
      <c r="S321" s="142">
        <f t="shared" si="667"/>
        <v>0</v>
      </c>
      <c r="T321" s="272">
        <f t="shared" si="667"/>
        <v>9000000</v>
      </c>
      <c r="V321" s="286">
        <f t="shared" si="668"/>
        <v>0</v>
      </c>
      <c r="W321" s="286">
        <f t="shared" si="668"/>
        <v>0</v>
      </c>
      <c r="X321" s="286">
        <f t="shared" si="668"/>
        <v>0</v>
      </c>
      <c r="Y321" s="286">
        <f t="shared" si="668"/>
        <v>0</v>
      </c>
      <c r="Z321" s="286">
        <f t="shared" si="668"/>
        <v>0</v>
      </c>
      <c r="AA321" s="286">
        <f t="shared" si="668"/>
        <v>0</v>
      </c>
      <c r="AC321" s="292">
        <f t="shared" si="660"/>
        <v>9000000</v>
      </c>
      <c r="AD321" s="292">
        <f t="shared" si="661"/>
        <v>0</v>
      </c>
      <c r="AE321" s="292">
        <f t="shared" si="662"/>
        <v>9000000</v>
      </c>
      <c r="AF321" s="292">
        <f t="shared" si="663"/>
        <v>0</v>
      </c>
      <c r="AG321" s="292">
        <f t="shared" si="664"/>
        <v>0</v>
      </c>
      <c r="AH321" s="292">
        <f t="shared" si="665"/>
        <v>9000000</v>
      </c>
      <c r="AI321" s="66"/>
      <c r="AJ321" s="292">
        <f t="shared" si="562"/>
        <v>0</v>
      </c>
      <c r="AK321" s="292">
        <f t="shared" si="563"/>
        <v>0</v>
      </c>
      <c r="AL321" s="292">
        <f t="shared" si="564"/>
        <v>0</v>
      </c>
      <c r="AM321" s="292">
        <f t="shared" si="565"/>
        <v>0</v>
      </c>
      <c r="AN321" s="292">
        <f t="shared" si="566"/>
        <v>0</v>
      </c>
      <c r="AO321" s="292">
        <f t="shared" si="567"/>
        <v>0</v>
      </c>
    </row>
    <row r="322" spans="1:41" ht="30" x14ac:dyDescent="0.25">
      <c r="A322" s="131"/>
      <c r="B322" s="132"/>
      <c r="C322" s="133"/>
      <c r="D322" s="134">
        <v>75301</v>
      </c>
      <c r="E322" s="135" t="s">
        <v>531</v>
      </c>
      <c r="F322" s="184">
        <f t="shared" si="580"/>
        <v>9000000</v>
      </c>
      <c r="G322" s="184">
        <f t="shared" si="581"/>
        <v>0</v>
      </c>
      <c r="H322" s="184">
        <f t="shared" si="582"/>
        <v>9000000</v>
      </c>
      <c r="I322" s="184">
        <f t="shared" si="583"/>
        <v>0</v>
      </c>
      <c r="J322" s="184">
        <f t="shared" si="584"/>
        <v>0</v>
      </c>
      <c r="K322" s="316">
        <f t="shared" si="578"/>
        <v>9000000</v>
      </c>
      <c r="O322" s="184">
        <v>9000000</v>
      </c>
      <c r="P322" s="184"/>
      <c r="Q322" s="184">
        <f>O322+P322</f>
        <v>9000000</v>
      </c>
      <c r="R322" s="188"/>
      <c r="S322" s="188"/>
      <c r="T322" s="270">
        <f t="shared" ref="T322" si="669">Q322-R322</f>
        <v>9000000</v>
      </c>
      <c r="V322" s="306"/>
      <c r="W322" s="306"/>
      <c r="X322" s="261">
        <f t="shared" ref="X322" si="670">V322+W322</f>
        <v>0</v>
      </c>
      <c r="Y322" s="306"/>
      <c r="Z322" s="306"/>
      <c r="AA322" s="261">
        <f t="shared" ref="AA322" si="671">X322-Y322</f>
        <v>0</v>
      </c>
      <c r="AC322" s="292">
        <f t="shared" si="660"/>
        <v>9000000</v>
      </c>
      <c r="AD322" s="292">
        <f t="shared" si="661"/>
        <v>0</v>
      </c>
      <c r="AE322" s="292">
        <f t="shared" si="662"/>
        <v>9000000</v>
      </c>
      <c r="AF322" s="292">
        <f t="shared" si="663"/>
        <v>0</v>
      </c>
      <c r="AG322" s="292">
        <f t="shared" si="664"/>
        <v>0</v>
      </c>
      <c r="AH322" s="292">
        <f t="shared" si="665"/>
        <v>9000000</v>
      </c>
      <c r="AI322" s="66"/>
      <c r="AJ322" s="292">
        <f t="shared" si="562"/>
        <v>0</v>
      </c>
      <c r="AK322" s="292">
        <f t="shared" si="563"/>
        <v>0</v>
      </c>
      <c r="AL322" s="292">
        <f t="shared" si="564"/>
        <v>0</v>
      </c>
      <c r="AM322" s="292">
        <f t="shared" si="565"/>
        <v>0</v>
      </c>
      <c r="AN322" s="292">
        <f t="shared" si="566"/>
        <v>0</v>
      </c>
      <c r="AO322" s="292">
        <f t="shared" si="567"/>
        <v>0</v>
      </c>
    </row>
    <row r="323" spans="1:41" ht="15.75" thickBot="1" x14ac:dyDescent="0.3">
      <c r="A323" s="274"/>
      <c r="B323" s="275"/>
      <c r="C323" s="313"/>
      <c r="D323" s="314"/>
      <c r="E323" s="315"/>
      <c r="F323" s="277"/>
      <c r="G323" s="277"/>
      <c r="H323" s="277"/>
      <c r="I323" s="277"/>
      <c r="J323" s="277"/>
      <c r="K323" s="317"/>
      <c r="O323" s="277"/>
      <c r="P323" s="297"/>
      <c r="Q323" s="277"/>
      <c r="R323" s="277"/>
      <c r="S323" s="277"/>
      <c r="T323" s="276"/>
      <c r="V323" s="308"/>
      <c r="W323" s="308"/>
      <c r="X323" s="308"/>
      <c r="Y323" s="308"/>
      <c r="Z323" s="308"/>
      <c r="AA323" s="308"/>
      <c r="AC323" s="292">
        <f t="shared" si="660"/>
        <v>0</v>
      </c>
      <c r="AD323" s="292">
        <f t="shared" si="661"/>
        <v>0</v>
      </c>
      <c r="AE323" s="292">
        <f t="shared" si="662"/>
        <v>0</v>
      </c>
      <c r="AF323" s="292">
        <f t="shared" si="663"/>
        <v>0</v>
      </c>
      <c r="AG323" s="292">
        <f t="shared" si="664"/>
        <v>0</v>
      </c>
      <c r="AH323" s="292">
        <f t="shared" si="665"/>
        <v>0</v>
      </c>
      <c r="AI323" s="66"/>
      <c r="AJ323" s="292">
        <f t="shared" si="562"/>
        <v>0</v>
      </c>
      <c r="AK323" s="292">
        <f t="shared" si="563"/>
        <v>0</v>
      </c>
      <c r="AL323" s="292">
        <f t="shared" si="564"/>
        <v>0</v>
      </c>
      <c r="AM323" s="292">
        <f t="shared" si="565"/>
        <v>0</v>
      </c>
      <c r="AN323" s="292">
        <f t="shared" si="566"/>
        <v>0</v>
      </c>
      <c r="AO323" s="292">
        <f t="shared" si="567"/>
        <v>0</v>
      </c>
    </row>
    <row r="324" spans="1:41" x14ac:dyDescent="0.25">
      <c r="A324" s="265"/>
      <c r="B324" s="265"/>
      <c r="C324" s="265"/>
      <c r="D324" s="265"/>
      <c r="E324" s="266"/>
      <c r="O324" s="265"/>
      <c r="P324" s="267"/>
      <c r="Q324" s="267"/>
      <c r="R324" s="267"/>
      <c r="S324" s="267"/>
      <c r="T324" s="265"/>
      <c r="AJ324" s="292">
        <f>SUM(AJ10:AJ323)</f>
        <v>0</v>
      </c>
      <c r="AK324" s="292">
        <f t="shared" ref="AK324:AO324" si="672">SUM(AK10:AK323)</f>
        <v>0</v>
      </c>
      <c r="AL324" s="292">
        <f t="shared" si="672"/>
        <v>0</v>
      </c>
      <c r="AM324" s="292">
        <f t="shared" si="672"/>
        <v>0</v>
      </c>
      <c r="AN324" s="292">
        <f t="shared" si="672"/>
        <v>0</v>
      </c>
      <c r="AO324" s="292">
        <f t="shared" si="672"/>
        <v>0</v>
      </c>
    </row>
    <row r="325" spans="1:41" x14ac:dyDescent="0.25">
      <c r="A325" s="265"/>
      <c r="B325" s="265"/>
      <c r="C325" s="265"/>
      <c r="D325" s="265"/>
      <c r="E325" s="266"/>
    </row>
    <row r="326" spans="1:41" x14ac:dyDescent="0.25">
      <c r="A326" s="265"/>
      <c r="B326" s="265"/>
      <c r="C326" s="265"/>
      <c r="D326" s="265"/>
      <c r="E326" s="266"/>
    </row>
  </sheetData>
  <mergeCells count="20">
    <mergeCell ref="AC7:AG7"/>
    <mergeCell ref="AH7:AH8"/>
    <mergeCell ref="AJ7:AN7"/>
    <mergeCell ref="AO7:AO8"/>
    <mergeCell ref="O5:T5"/>
    <mergeCell ref="V7:Z7"/>
    <mergeCell ref="AA7:AA8"/>
    <mergeCell ref="V5:AA5"/>
    <mergeCell ref="O7:S7"/>
    <mergeCell ref="T7:T8"/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3307086614173229" top="0.56999999999999995" bottom="0.41" header="0.23622047244094491" footer="0.31496062992125984"/>
  <pageSetup scale="5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3" sqref="B3:J3"/>
    </sheetView>
  </sheetViews>
  <sheetFormatPr baseColWidth="10" defaultRowHeight="15" x14ac:dyDescent="0.25"/>
  <cols>
    <col min="1" max="1" width="12.5703125" bestFit="1" customWidth="1"/>
    <col min="2" max="3" width="15.28515625" bestFit="1" customWidth="1"/>
    <col min="4" max="4" width="15.5703125" bestFit="1" customWidth="1"/>
    <col min="5" max="7" width="15.28515625" bestFit="1" customWidth="1"/>
    <col min="8" max="8" width="4.5703125" bestFit="1" customWidth="1"/>
    <col min="14" max="14" width="5.5703125" bestFit="1" customWidth="1"/>
  </cols>
  <sheetData>
    <row r="1" spans="1:8" s="279" customFormat="1" x14ac:dyDescent="0.25">
      <c r="B1" s="279" t="s">
        <v>125</v>
      </c>
      <c r="C1" s="279" t="s">
        <v>561</v>
      </c>
      <c r="D1" s="279" t="s">
        <v>562</v>
      </c>
      <c r="E1" s="279" t="s">
        <v>563</v>
      </c>
      <c r="F1" s="279" t="s">
        <v>564</v>
      </c>
      <c r="G1" s="279" t="s">
        <v>565</v>
      </c>
    </row>
    <row r="2" spans="1:8" x14ac:dyDescent="0.25">
      <c r="A2" t="s">
        <v>566</v>
      </c>
      <c r="B2" s="264">
        <f>COG_PARTIDA_ESPECIFICA!F10</f>
        <v>1702962588.9100001</v>
      </c>
      <c r="C2" s="264">
        <f>COG_PARTIDA_ESPECIFICA!G10</f>
        <v>0</v>
      </c>
      <c r="D2" s="264">
        <f>COG_PARTIDA_ESPECIFICA!H10</f>
        <v>1702962588.9100001</v>
      </c>
      <c r="E2" s="264">
        <f>COG_PARTIDA_ESPECIFICA!I10</f>
        <v>338850031.38</v>
      </c>
      <c r="F2" s="264">
        <f>COG_PARTIDA_ESPECIFICA!J10</f>
        <v>331684876.02999997</v>
      </c>
      <c r="G2" s="264">
        <f>COG_PARTIDA_ESPECIFICA!K10</f>
        <v>1364112557.5299997</v>
      </c>
      <c r="H2" s="264"/>
    </row>
    <row r="3" spans="1:8" x14ac:dyDescent="0.25">
      <c r="A3" t="s">
        <v>567</v>
      </c>
      <c r="B3" s="264">
        <f>[1]COG_PARTIDA_ESPECIFICA!$F$10</f>
        <v>1000000000.0000001</v>
      </c>
      <c r="C3" s="264">
        <f>[1]COG_PARTIDA_ESPECIFICA!$G$10</f>
        <v>0</v>
      </c>
      <c r="D3" s="264">
        <f>[1]COG_PARTIDA_ESPECIFICA!$H$10</f>
        <v>1000000000.0000001</v>
      </c>
      <c r="E3" s="264">
        <f>[1]COG_PARTIDA_ESPECIFICA!$I$10</f>
        <v>429055855.53000003</v>
      </c>
      <c r="F3" s="264">
        <f>[1]COG_PARTIDA_ESPECIFICA!$J$10</f>
        <v>396114811.30000007</v>
      </c>
      <c r="G3" s="264">
        <f>D3-E3</f>
        <v>570944144.47000003</v>
      </c>
    </row>
    <row r="7" spans="1:8" x14ac:dyDescent="0.25">
      <c r="B7" s="264">
        <f>B3/4</f>
        <v>250000000.00000003</v>
      </c>
    </row>
    <row r="18" spans="12:14" x14ac:dyDescent="0.25">
      <c r="L18" s="264"/>
      <c r="M18" s="264"/>
      <c r="N18" s="264"/>
    </row>
    <row r="19" spans="12:14" x14ac:dyDescent="0.25">
      <c r="L19" s="264"/>
      <c r="M19" s="264"/>
      <c r="N19" s="264"/>
    </row>
    <row r="20" spans="12:14" x14ac:dyDescent="0.25">
      <c r="L20" s="264"/>
      <c r="M20" s="264"/>
      <c r="N20" s="264"/>
    </row>
    <row r="21" spans="12:14" x14ac:dyDescent="0.25">
      <c r="L21" s="264"/>
      <c r="M21" s="264"/>
      <c r="N21" s="264"/>
    </row>
    <row r="22" spans="12:14" x14ac:dyDescent="0.25">
      <c r="L22" s="264"/>
      <c r="M22" s="264"/>
      <c r="N22" s="264"/>
    </row>
    <row r="23" spans="12:14" x14ac:dyDescent="0.25">
      <c r="L23" s="264"/>
    </row>
    <row r="24" spans="12:14" x14ac:dyDescent="0.25">
      <c r="N24" s="26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52"/>
  <sheetViews>
    <sheetView workbookViewId="0">
      <selection activeCell="L29" sqref="L29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1" width="3.42578125" style="112" customWidth="1"/>
    <col min="12" max="12" width="14.7109375" style="112" bestFit="1" customWidth="1"/>
    <col min="13" max="13" width="15.140625" style="112" customWidth="1"/>
    <col min="14" max="16" width="14.7109375" style="112" bestFit="1" customWidth="1"/>
    <col min="17" max="17" width="15.28515625" style="112" bestFit="1" customWidth="1"/>
    <col min="18" max="18" width="3.85546875" style="112" customWidth="1"/>
    <col min="19" max="19" width="12.28515625" style="112" bestFit="1" customWidth="1"/>
    <col min="20" max="20" width="11.42578125" style="112"/>
    <col min="21" max="23" width="12.28515625" style="112" bestFit="1" customWidth="1"/>
    <col min="24" max="24" width="12.85546875" style="112" bestFit="1" customWidth="1"/>
    <col min="25" max="16384" width="11.42578125" style="112"/>
  </cols>
  <sheetData>
    <row r="1" spans="1:24" ht="15.75" x14ac:dyDescent="0.25">
      <c r="B1" s="355" t="s">
        <v>454</v>
      </c>
      <c r="C1" s="355"/>
      <c r="D1" s="355"/>
      <c r="E1" s="355"/>
      <c r="F1" s="355"/>
      <c r="G1" s="355"/>
      <c r="H1" s="355"/>
      <c r="I1" s="355"/>
      <c r="J1" s="355"/>
    </row>
    <row r="2" spans="1:24" ht="15" x14ac:dyDescent="0.25">
      <c r="B2" s="356" t="s">
        <v>100</v>
      </c>
      <c r="C2" s="356"/>
      <c r="D2" s="356"/>
      <c r="E2" s="356"/>
      <c r="F2" s="356"/>
      <c r="G2" s="356"/>
      <c r="H2" s="356"/>
      <c r="I2" s="356"/>
      <c r="J2" s="356"/>
    </row>
    <row r="3" spans="1:24" ht="15" x14ac:dyDescent="0.25">
      <c r="B3" s="356" t="str">
        <f>+CAdmon!A6</f>
        <v>Del 1 de enero al 31 de marzo de 2023</v>
      </c>
      <c r="C3" s="356"/>
      <c r="D3" s="356"/>
      <c r="E3" s="356"/>
      <c r="F3" s="356"/>
      <c r="G3" s="356"/>
      <c r="H3" s="356"/>
      <c r="I3" s="356"/>
      <c r="J3" s="356"/>
    </row>
    <row r="4" spans="1:24" ht="15" x14ac:dyDescent="0.25">
      <c r="B4" s="290"/>
      <c r="C4" s="290"/>
      <c r="D4" s="290"/>
      <c r="E4" s="290"/>
      <c r="F4" s="290"/>
      <c r="G4" s="290"/>
      <c r="H4" s="290"/>
      <c r="I4" s="290"/>
      <c r="J4" s="290"/>
    </row>
    <row r="5" spans="1:24" ht="15" x14ac:dyDescent="0.25">
      <c r="B5" s="290"/>
      <c r="C5" s="290"/>
      <c r="D5" s="290"/>
      <c r="E5" s="290"/>
      <c r="F5" s="290"/>
      <c r="G5" s="290"/>
      <c r="H5" s="290"/>
      <c r="I5" s="290"/>
      <c r="J5" s="290"/>
      <c r="L5" s="430" t="s">
        <v>572</v>
      </c>
      <c r="M5" s="430"/>
      <c r="N5" s="430"/>
      <c r="O5" s="430"/>
      <c r="P5" s="430"/>
      <c r="Q5" s="430"/>
      <c r="S5" s="430" t="s">
        <v>573</v>
      </c>
      <c r="T5" s="430"/>
      <c r="U5" s="430"/>
      <c r="V5" s="430"/>
      <c r="W5" s="430"/>
      <c r="X5" s="430"/>
    </row>
    <row r="6" spans="1:24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  <c r="L6" s="431"/>
      <c r="M6" s="431"/>
      <c r="N6" s="431"/>
      <c r="O6" s="431"/>
      <c r="P6" s="431"/>
      <c r="Q6" s="431"/>
      <c r="S6" s="431"/>
      <c r="T6" s="431"/>
      <c r="U6" s="431"/>
      <c r="V6" s="431"/>
      <c r="W6" s="431"/>
      <c r="X6" s="431"/>
    </row>
    <row r="7" spans="1:24" ht="12" customHeight="1" x14ac:dyDescent="0.2">
      <c r="A7" s="115"/>
      <c r="B7" s="372" t="s">
        <v>101</v>
      </c>
      <c r="C7" s="372"/>
      <c r="D7" s="372"/>
      <c r="E7" s="372" t="s">
        <v>102</v>
      </c>
      <c r="F7" s="372"/>
      <c r="G7" s="372"/>
      <c r="H7" s="372"/>
      <c r="I7" s="372"/>
      <c r="J7" s="371" t="s">
        <v>103</v>
      </c>
      <c r="L7" s="372" t="s">
        <v>102</v>
      </c>
      <c r="M7" s="372"/>
      <c r="N7" s="372"/>
      <c r="O7" s="372"/>
      <c r="P7" s="372"/>
      <c r="Q7" s="371" t="s">
        <v>103</v>
      </c>
      <c r="S7" s="372" t="s">
        <v>102</v>
      </c>
      <c r="T7" s="372"/>
      <c r="U7" s="372"/>
      <c r="V7" s="372"/>
      <c r="W7" s="372"/>
      <c r="X7" s="371" t="s">
        <v>103</v>
      </c>
    </row>
    <row r="8" spans="1:24" ht="48" x14ac:dyDescent="0.2">
      <c r="A8" s="113"/>
      <c r="B8" s="372"/>
      <c r="C8" s="372"/>
      <c r="D8" s="372"/>
      <c r="E8" s="291" t="s">
        <v>104</v>
      </c>
      <c r="F8" s="163" t="s">
        <v>105</v>
      </c>
      <c r="G8" s="291" t="s">
        <v>106</v>
      </c>
      <c r="H8" s="291" t="s">
        <v>107</v>
      </c>
      <c r="I8" s="291" t="s">
        <v>108</v>
      </c>
      <c r="J8" s="371"/>
      <c r="L8" s="291" t="s">
        <v>104</v>
      </c>
      <c r="M8" s="163" t="s">
        <v>105</v>
      </c>
      <c r="N8" s="291" t="s">
        <v>106</v>
      </c>
      <c r="O8" s="291" t="s">
        <v>107</v>
      </c>
      <c r="P8" s="291" t="s">
        <v>108</v>
      </c>
      <c r="Q8" s="371"/>
      <c r="S8" s="291" t="s">
        <v>104</v>
      </c>
      <c r="T8" s="163" t="s">
        <v>105</v>
      </c>
      <c r="U8" s="291" t="s">
        <v>106</v>
      </c>
      <c r="V8" s="291" t="s">
        <v>107</v>
      </c>
      <c r="W8" s="291" t="s">
        <v>108</v>
      </c>
      <c r="X8" s="371"/>
    </row>
    <row r="9" spans="1:24" ht="12" customHeight="1" x14ac:dyDescent="0.2">
      <c r="A9" s="113"/>
      <c r="B9" s="372"/>
      <c r="C9" s="372"/>
      <c r="D9" s="372"/>
      <c r="E9" s="291" t="s">
        <v>109</v>
      </c>
      <c r="F9" s="291" t="s">
        <v>110</v>
      </c>
      <c r="G9" s="291" t="s">
        <v>111</v>
      </c>
      <c r="H9" s="291" t="s">
        <v>112</v>
      </c>
      <c r="I9" s="291" t="s">
        <v>113</v>
      </c>
      <c r="J9" s="291" t="s">
        <v>121</v>
      </c>
      <c r="L9" s="291" t="s">
        <v>109</v>
      </c>
      <c r="M9" s="291" t="s">
        <v>110</v>
      </c>
      <c r="N9" s="291" t="s">
        <v>111</v>
      </c>
      <c r="O9" s="291" t="s">
        <v>112</v>
      </c>
      <c r="P9" s="291" t="s">
        <v>113</v>
      </c>
      <c r="Q9" s="291" t="s">
        <v>121</v>
      </c>
      <c r="S9" s="291" t="s">
        <v>109</v>
      </c>
      <c r="T9" s="291" t="s">
        <v>110</v>
      </c>
      <c r="U9" s="291" t="s">
        <v>111</v>
      </c>
      <c r="V9" s="291" t="s">
        <v>112</v>
      </c>
      <c r="W9" s="291" t="s">
        <v>113</v>
      </c>
      <c r="X9" s="291" t="s">
        <v>121</v>
      </c>
    </row>
    <row r="10" spans="1:24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  <c r="L10" s="120"/>
      <c r="M10" s="121"/>
      <c r="N10" s="121"/>
      <c r="O10" s="121"/>
      <c r="P10" s="121"/>
      <c r="Q10" s="121"/>
      <c r="S10" s="120"/>
      <c r="T10" s="121"/>
      <c r="U10" s="121"/>
      <c r="V10" s="121"/>
      <c r="W10" s="121"/>
      <c r="X10" s="121"/>
    </row>
    <row r="11" spans="1:24" ht="12" customHeight="1" x14ac:dyDescent="0.2">
      <c r="A11" s="116"/>
      <c r="B11" s="366" t="s">
        <v>75</v>
      </c>
      <c r="C11" s="364"/>
      <c r="D11" s="365"/>
      <c r="E11" s="244">
        <f>L11+S11</f>
        <v>0</v>
      </c>
      <c r="F11" s="244">
        <f>M11+T11</f>
        <v>0</v>
      </c>
      <c r="G11" s="244">
        <f>+E11+F11</f>
        <v>0</v>
      </c>
      <c r="H11" s="244">
        <f>O11+V11</f>
        <v>0</v>
      </c>
      <c r="I11" s="244">
        <f>P11+W11</f>
        <v>0</v>
      </c>
      <c r="J11" s="244">
        <f>+I11-E11</f>
        <v>0</v>
      </c>
      <c r="L11" s="244"/>
      <c r="M11" s="244"/>
      <c r="N11" s="244"/>
      <c r="O11" s="244"/>
      <c r="P11" s="244"/>
      <c r="Q11" s="244"/>
      <c r="S11" s="244">
        <v>0</v>
      </c>
      <c r="T11" s="244">
        <v>0</v>
      </c>
      <c r="U11" s="244">
        <f>+S11+T11</f>
        <v>0</v>
      </c>
      <c r="V11" s="244">
        <v>0</v>
      </c>
      <c r="W11" s="244">
        <v>0</v>
      </c>
      <c r="X11" s="244">
        <f>+W11-S11</f>
        <v>0</v>
      </c>
    </row>
    <row r="12" spans="1:24" ht="12" customHeight="1" x14ac:dyDescent="0.2">
      <c r="A12" s="116"/>
      <c r="B12" s="366" t="s">
        <v>99</v>
      </c>
      <c r="C12" s="364"/>
      <c r="D12" s="365"/>
      <c r="E12" s="244">
        <f t="shared" ref="E12:E21" si="0">L12+S12</f>
        <v>0</v>
      </c>
      <c r="F12" s="244">
        <f t="shared" ref="F12:F21" si="1">M12+T12</f>
        <v>0</v>
      </c>
      <c r="G12" s="244">
        <f t="shared" ref="G12:G21" si="2">+E12+F12</f>
        <v>0</v>
      </c>
      <c r="H12" s="244">
        <f t="shared" ref="H12:H21" si="3">O12+V12</f>
        <v>0</v>
      </c>
      <c r="I12" s="244">
        <f t="shared" ref="I12:I21" si="4">P12+W12</f>
        <v>0</v>
      </c>
      <c r="J12" s="244">
        <f t="shared" ref="J12:J20" si="5">+I12-E12</f>
        <v>0</v>
      </c>
      <c r="L12" s="244"/>
      <c r="M12" s="244"/>
      <c r="N12" s="244"/>
      <c r="O12" s="244"/>
      <c r="P12" s="244"/>
      <c r="Q12" s="244"/>
      <c r="S12" s="244">
        <v>0</v>
      </c>
      <c r="T12" s="244">
        <v>0</v>
      </c>
      <c r="U12" s="244">
        <f t="shared" ref="U12:U20" si="6">+S12+T12</f>
        <v>0</v>
      </c>
      <c r="V12" s="244">
        <v>0</v>
      </c>
      <c r="W12" s="244">
        <v>0</v>
      </c>
      <c r="X12" s="244">
        <f t="shared" ref="X12:X20" si="7">+W12-S12</f>
        <v>0</v>
      </c>
    </row>
    <row r="13" spans="1:24" ht="12" customHeight="1" x14ac:dyDescent="0.2">
      <c r="A13" s="116"/>
      <c r="B13" s="366" t="s">
        <v>77</v>
      </c>
      <c r="C13" s="364"/>
      <c r="D13" s="365"/>
      <c r="E13" s="244">
        <f t="shared" si="0"/>
        <v>0</v>
      </c>
      <c r="F13" s="244">
        <f t="shared" si="1"/>
        <v>0</v>
      </c>
      <c r="G13" s="244">
        <f t="shared" si="2"/>
        <v>0</v>
      </c>
      <c r="H13" s="244">
        <f t="shared" si="3"/>
        <v>0</v>
      </c>
      <c r="I13" s="244">
        <f t="shared" si="4"/>
        <v>0</v>
      </c>
      <c r="J13" s="244">
        <f t="shared" si="5"/>
        <v>0</v>
      </c>
      <c r="L13" s="244"/>
      <c r="M13" s="244"/>
      <c r="N13" s="244"/>
      <c r="O13" s="244"/>
      <c r="P13" s="244"/>
      <c r="Q13" s="244"/>
      <c r="S13" s="244">
        <v>0</v>
      </c>
      <c r="T13" s="244">
        <v>0</v>
      </c>
      <c r="U13" s="244">
        <f t="shared" si="6"/>
        <v>0</v>
      </c>
      <c r="V13" s="244">
        <v>0</v>
      </c>
      <c r="W13" s="244">
        <v>0</v>
      </c>
      <c r="X13" s="244">
        <f t="shared" si="7"/>
        <v>0</v>
      </c>
    </row>
    <row r="14" spans="1:24" ht="12" customHeight="1" x14ac:dyDescent="0.2">
      <c r="A14" s="116"/>
      <c r="B14" s="366" t="s">
        <v>79</v>
      </c>
      <c r="C14" s="364"/>
      <c r="D14" s="365"/>
      <c r="E14" s="244">
        <f t="shared" si="0"/>
        <v>9562556.7899999991</v>
      </c>
      <c r="F14" s="244">
        <f t="shared" si="1"/>
        <v>0</v>
      </c>
      <c r="G14" s="244">
        <f t="shared" si="2"/>
        <v>9562556.7899999991</v>
      </c>
      <c r="H14" s="244">
        <f t="shared" si="3"/>
        <v>2698884.55</v>
      </c>
      <c r="I14" s="244">
        <f t="shared" si="4"/>
        <v>2698884.55</v>
      </c>
      <c r="J14" s="244">
        <f>+I14-E14</f>
        <v>-6863672.2399999993</v>
      </c>
      <c r="L14" s="244">
        <v>5638572.3499999996</v>
      </c>
      <c r="M14" s="244">
        <v>0</v>
      </c>
      <c r="N14" s="244">
        <f t="shared" ref="N14:N19" si="8">+L14+M14</f>
        <v>5638572.3499999996</v>
      </c>
      <c r="O14" s="244">
        <v>1479824.23</v>
      </c>
      <c r="P14" s="244">
        <v>1479824.23</v>
      </c>
      <c r="Q14" s="244">
        <f>+P14-L14</f>
        <v>-4158748.1199999996</v>
      </c>
      <c r="S14" s="244">
        <v>3923984.44</v>
      </c>
      <c r="T14" s="244">
        <v>0</v>
      </c>
      <c r="U14" s="244">
        <f t="shared" si="6"/>
        <v>3923984.44</v>
      </c>
      <c r="V14" s="244">
        <v>1219060.32</v>
      </c>
      <c r="W14" s="244">
        <v>1219060.32</v>
      </c>
      <c r="X14" s="244">
        <f t="shared" si="7"/>
        <v>-2704924.12</v>
      </c>
    </row>
    <row r="15" spans="1:24" ht="12" customHeight="1" x14ac:dyDescent="0.2">
      <c r="A15" s="116"/>
      <c r="B15" s="366" t="s">
        <v>114</v>
      </c>
      <c r="C15" s="364"/>
      <c r="D15" s="365"/>
      <c r="E15" s="244">
        <f t="shared" si="0"/>
        <v>75819033.409999996</v>
      </c>
      <c r="F15" s="244">
        <f t="shared" si="1"/>
        <v>0</v>
      </c>
      <c r="G15" s="244">
        <f t="shared" si="2"/>
        <v>75819033.409999996</v>
      </c>
      <c r="H15" s="244">
        <f t="shared" si="3"/>
        <v>22692702.16</v>
      </c>
      <c r="I15" s="244">
        <f t="shared" si="4"/>
        <v>22692702.16</v>
      </c>
      <c r="J15" s="244">
        <f t="shared" ref="J15:J18" si="9">+I15-E15</f>
        <v>-53126331.25</v>
      </c>
      <c r="L15" s="245">
        <v>10779070.58</v>
      </c>
      <c r="M15" s="244">
        <v>0</v>
      </c>
      <c r="N15" s="244">
        <f t="shared" si="8"/>
        <v>10779070.58</v>
      </c>
      <c r="O15" s="245">
        <v>2574963.7000000002</v>
      </c>
      <c r="P15" s="245">
        <v>2574963.7000000002</v>
      </c>
      <c r="Q15" s="244">
        <f t="shared" ref="Q15:Q19" si="10">+P15-L15</f>
        <v>-8204106.8799999999</v>
      </c>
      <c r="S15" s="245">
        <f>42083091.05+22956871.78</f>
        <v>65039962.829999998</v>
      </c>
      <c r="T15" s="244">
        <v>0</v>
      </c>
      <c r="U15" s="244">
        <f t="shared" si="6"/>
        <v>65039962.829999998</v>
      </c>
      <c r="V15" s="245">
        <v>20117738.460000001</v>
      </c>
      <c r="W15" s="245">
        <v>20117738.460000001</v>
      </c>
      <c r="X15" s="244">
        <f t="shared" si="7"/>
        <v>-44922224.369999997</v>
      </c>
    </row>
    <row r="16" spans="1:24" ht="12" customHeight="1" x14ac:dyDescent="0.2">
      <c r="A16" s="116"/>
      <c r="B16" s="366" t="s">
        <v>115</v>
      </c>
      <c r="C16" s="364"/>
      <c r="D16" s="365"/>
      <c r="E16" s="244">
        <f t="shared" si="0"/>
        <v>5559543.5700000003</v>
      </c>
      <c r="F16" s="244">
        <f t="shared" si="1"/>
        <v>0</v>
      </c>
      <c r="G16" s="245">
        <f t="shared" si="2"/>
        <v>5559543.5700000003</v>
      </c>
      <c r="H16" s="244">
        <f t="shared" si="3"/>
        <v>886016.26</v>
      </c>
      <c r="I16" s="244">
        <f t="shared" si="4"/>
        <v>886016.26</v>
      </c>
      <c r="J16" s="244">
        <f t="shared" si="9"/>
        <v>-4673527.3100000005</v>
      </c>
      <c r="L16" s="245">
        <v>0</v>
      </c>
      <c r="M16" s="244">
        <v>0</v>
      </c>
      <c r="N16" s="245">
        <f t="shared" si="8"/>
        <v>0</v>
      </c>
      <c r="O16" s="245"/>
      <c r="P16" s="245"/>
      <c r="Q16" s="244">
        <f t="shared" si="10"/>
        <v>0</v>
      </c>
      <c r="S16" s="245">
        <v>5559543.5700000003</v>
      </c>
      <c r="T16" s="244">
        <v>0</v>
      </c>
      <c r="U16" s="245">
        <f t="shared" si="6"/>
        <v>5559543.5700000003</v>
      </c>
      <c r="V16" s="245">
        <v>886016.26</v>
      </c>
      <c r="W16" s="245">
        <v>886016.26</v>
      </c>
      <c r="X16" s="244">
        <f>+W16-S16</f>
        <v>-4673527.3100000005</v>
      </c>
    </row>
    <row r="17" spans="1:24" s="111" customFormat="1" x14ac:dyDescent="0.2">
      <c r="A17" s="116"/>
      <c r="B17" s="366" t="s">
        <v>556</v>
      </c>
      <c r="C17" s="364"/>
      <c r="D17" s="365"/>
      <c r="E17" s="244">
        <f t="shared" si="0"/>
        <v>1979377.85</v>
      </c>
      <c r="F17" s="244">
        <f t="shared" si="1"/>
        <v>0</v>
      </c>
      <c r="G17" s="245">
        <f t="shared" si="2"/>
        <v>1979377.85</v>
      </c>
      <c r="H17" s="244">
        <f t="shared" si="3"/>
        <v>721347.03999999992</v>
      </c>
      <c r="I17" s="244">
        <f t="shared" si="4"/>
        <v>721347.03999999992</v>
      </c>
      <c r="J17" s="244">
        <f t="shared" si="9"/>
        <v>-1258030.81</v>
      </c>
      <c r="L17" s="245">
        <v>25030.78</v>
      </c>
      <c r="M17" s="244">
        <v>0</v>
      </c>
      <c r="N17" s="245">
        <f t="shared" si="8"/>
        <v>25030.78</v>
      </c>
      <c r="O17" s="245">
        <v>15603.2</v>
      </c>
      <c r="P17" s="245">
        <v>15603.2</v>
      </c>
      <c r="Q17" s="244">
        <f t="shared" si="10"/>
        <v>-9427.5799999999981</v>
      </c>
      <c r="S17" s="245">
        <f>1954347.07</f>
        <v>1954347.07</v>
      </c>
      <c r="T17" s="244">
        <v>0</v>
      </c>
      <c r="U17" s="245">
        <f t="shared" si="6"/>
        <v>1954347.07</v>
      </c>
      <c r="V17" s="245">
        <v>705743.84</v>
      </c>
      <c r="W17" s="245">
        <v>705743.84</v>
      </c>
      <c r="X17" s="244">
        <f>+W17-S17</f>
        <v>-1248603.23</v>
      </c>
    </row>
    <row r="18" spans="1:24" ht="30" customHeight="1" x14ac:dyDescent="0.2">
      <c r="A18" s="116"/>
      <c r="B18" s="366" t="s">
        <v>552</v>
      </c>
      <c r="C18" s="364"/>
      <c r="D18" s="365"/>
      <c r="E18" s="244">
        <f t="shared" si="0"/>
        <v>0</v>
      </c>
      <c r="F18" s="244">
        <f t="shared" si="1"/>
        <v>0</v>
      </c>
      <c r="G18" s="245">
        <f t="shared" si="2"/>
        <v>0</v>
      </c>
      <c r="H18" s="244">
        <f t="shared" si="3"/>
        <v>0</v>
      </c>
      <c r="I18" s="244">
        <f t="shared" si="4"/>
        <v>0</v>
      </c>
      <c r="J18" s="244">
        <f t="shared" si="9"/>
        <v>0</v>
      </c>
      <c r="L18" s="245">
        <v>0</v>
      </c>
      <c r="M18" s="244">
        <v>0</v>
      </c>
      <c r="N18" s="245">
        <f t="shared" si="8"/>
        <v>0</v>
      </c>
      <c r="O18" s="245"/>
      <c r="P18" s="245"/>
      <c r="Q18" s="244">
        <f t="shared" si="10"/>
        <v>0</v>
      </c>
      <c r="S18" s="245">
        <v>0</v>
      </c>
      <c r="T18" s="244">
        <v>0</v>
      </c>
      <c r="U18" s="245">
        <f t="shared" si="6"/>
        <v>0</v>
      </c>
      <c r="V18" s="245">
        <v>0</v>
      </c>
      <c r="W18" s="245">
        <v>0</v>
      </c>
      <c r="X18" s="244">
        <f t="shared" si="7"/>
        <v>0</v>
      </c>
    </row>
    <row r="19" spans="1:24" s="111" customFormat="1" ht="24" customHeight="1" x14ac:dyDescent="0.2">
      <c r="A19" s="116"/>
      <c r="B19" s="366" t="s">
        <v>532</v>
      </c>
      <c r="C19" s="364"/>
      <c r="D19" s="365"/>
      <c r="E19" s="244">
        <f t="shared" si="0"/>
        <v>1619617751</v>
      </c>
      <c r="F19" s="244">
        <f t="shared" si="1"/>
        <v>0</v>
      </c>
      <c r="G19" s="245">
        <f t="shared" si="2"/>
        <v>1619617751</v>
      </c>
      <c r="H19" s="244">
        <f t="shared" si="3"/>
        <v>390245954</v>
      </c>
      <c r="I19" s="244">
        <f t="shared" si="4"/>
        <v>390245954</v>
      </c>
      <c r="J19" s="245">
        <f t="shared" si="5"/>
        <v>-1229371797</v>
      </c>
      <c r="L19" s="245">
        <v>1619617751</v>
      </c>
      <c r="M19" s="244">
        <v>0</v>
      </c>
      <c r="N19" s="245">
        <f t="shared" si="8"/>
        <v>1619617751</v>
      </c>
      <c r="O19" s="245">
        <v>390245954</v>
      </c>
      <c r="P19" s="245">
        <v>390245954</v>
      </c>
      <c r="Q19" s="245">
        <f t="shared" si="10"/>
        <v>-1229371797</v>
      </c>
      <c r="S19" s="245">
        <v>0</v>
      </c>
      <c r="T19" s="244">
        <v>0</v>
      </c>
      <c r="U19" s="245">
        <f t="shared" si="6"/>
        <v>0</v>
      </c>
      <c r="V19" s="245">
        <v>0</v>
      </c>
      <c r="W19" s="245">
        <v>0</v>
      </c>
      <c r="X19" s="245">
        <f t="shared" si="7"/>
        <v>0</v>
      </c>
    </row>
    <row r="20" spans="1:24" s="111" customFormat="1" ht="12" customHeight="1" x14ac:dyDescent="0.2">
      <c r="A20" s="116"/>
      <c r="B20" s="366" t="s">
        <v>117</v>
      </c>
      <c r="C20" s="364"/>
      <c r="D20" s="365"/>
      <c r="E20" s="244">
        <f t="shared" si="0"/>
        <v>0</v>
      </c>
      <c r="F20" s="244">
        <f t="shared" si="1"/>
        <v>0</v>
      </c>
      <c r="G20" s="244">
        <f t="shared" si="2"/>
        <v>0</v>
      </c>
      <c r="H20" s="244">
        <f t="shared" si="3"/>
        <v>0</v>
      </c>
      <c r="I20" s="244">
        <f t="shared" si="4"/>
        <v>0</v>
      </c>
      <c r="J20" s="244">
        <f t="shared" si="5"/>
        <v>0</v>
      </c>
      <c r="L20" s="244">
        <v>0</v>
      </c>
      <c r="M20" s="244"/>
      <c r="N20" s="244"/>
      <c r="O20" s="244"/>
      <c r="P20" s="244"/>
      <c r="Q20" s="244"/>
      <c r="S20" s="244">
        <v>0</v>
      </c>
      <c r="T20" s="244">
        <v>0</v>
      </c>
      <c r="U20" s="244">
        <f t="shared" si="6"/>
        <v>0</v>
      </c>
      <c r="V20" s="244">
        <v>0</v>
      </c>
      <c r="W20" s="244">
        <v>0</v>
      </c>
      <c r="X20" s="244">
        <f t="shared" si="7"/>
        <v>0</v>
      </c>
    </row>
    <row r="21" spans="1:24" ht="12" customHeight="1" x14ac:dyDescent="0.2">
      <c r="A21" s="116"/>
      <c r="B21" s="122"/>
      <c r="C21" s="123"/>
      <c r="D21" s="124"/>
      <c r="E21" s="244">
        <f t="shared" si="0"/>
        <v>0</v>
      </c>
      <c r="F21" s="244">
        <f t="shared" si="1"/>
        <v>0</v>
      </c>
      <c r="G21" s="244">
        <f t="shared" si="2"/>
        <v>0</v>
      </c>
      <c r="H21" s="244">
        <f t="shared" si="3"/>
        <v>0</v>
      </c>
      <c r="I21" s="244">
        <f t="shared" si="4"/>
        <v>0</v>
      </c>
      <c r="J21" s="202"/>
      <c r="L21" s="201"/>
      <c r="M21" s="202"/>
      <c r="N21" s="202"/>
      <c r="O21" s="202"/>
      <c r="P21" s="202"/>
      <c r="Q21" s="202"/>
      <c r="S21" s="201"/>
      <c r="T21" s="202"/>
      <c r="U21" s="202"/>
      <c r="V21" s="202"/>
      <c r="W21" s="202"/>
      <c r="X21" s="202"/>
    </row>
    <row r="22" spans="1:24" ht="12" customHeight="1" x14ac:dyDescent="0.2">
      <c r="A22" s="113"/>
      <c r="B22" s="125"/>
      <c r="C22" s="126"/>
      <c r="D22" s="127" t="s">
        <v>118</v>
      </c>
      <c r="E22" s="300">
        <f>SUM(E11+E12+E13+E14+E15+E16+E17+E18+E19+E20)</f>
        <v>1712538262.6199999</v>
      </c>
      <c r="F22" s="300">
        <f>SUM(F11+F12+F13+F14+F15+F16+F17+F18+F19+F20)</f>
        <v>0</v>
      </c>
      <c r="G22" s="300">
        <f>SUM(G11+G12+G13+G14+G15+G16+G17+G18+G19+G20)</f>
        <v>1712538262.6199999</v>
      </c>
      <c r="H22" s="300">
        <f>SUM(H11+H12+H13+H14+H15+H16+H17+H18+H19+H20)</f>
        <v>417244904.00999999</v>
      </c>
      <c r="I22" s="200">
        <f>SUM(I11+I12+I13+I14+I15+I16+I17+I18+I19+I20)</f>
        <v>417244904.00999999</v>
      </c>
      <c r="J22" s="367">
        <f>SUM(J14,J15,J16,J17,J19)</f>
        <v>-1295293358.6099999</v>
      </c>
      <c r="L22" s="200">
        <f>SUM(L11+L12+L13+L14+L15+L16+L17+L18+L19+L20)</f>
        <v>1636060424.71</v>
      </c>
      <c r="M22" s="200">
        <f>SUM(M11+M12+M13+M14+M15+M16+M17+M18+M19+M20)</f>
        <v>0</v>
      </c>
      <c r="N22" s="200">
        <f>SUM(N11+N12+N13+N14+N15+N16+N17+N18+N19+N20)</f>
        <v>1636060424.71</v>
      </c>
      <c r="O22" s="200">
        <f>SUM(O11+O12+O13+O14+O15+O16+O17+O18+O19+O20)</f>
        <v>394316345.13</v>
      </c>
      <c r="P22" s="200">
        <f>SUM(P11+P12+P13+P14+P15+P16+P17+P18+P19+P20)</f>
        <v>394316345.13</v>
      </c>
      <c r="Q22" s="367">
        <f>SUM(Q19,Q17,Q15,Q14)</f>
        <v>-1241744079.5799999</v>
      </c>
      <c r="S22" s="200">
        <f>SUM(S11+S12+S13+S14+S15+S16+S17+S18+S19+S20)</f>
        <v>76477837.909999996</v>
      </c>
      <c r="T22" s="200">
        <f>SUM(T11+T12+T13+T14+T15+T16+T17+T18+T19+T20)</f>
        <v>0</v>
      </c>
      <c r="U22" s="200">
        <f>SUM(U11+U12+U13+U14+U15+U16+U17+U18+U19+U20)</f>
        <v>76477837.909999996</v>
      </c>
      <c r="V22" s="200">
        <f>SUM(V11+V12+V13+V14+V15+V16+V17+V18+V19+V20)</f>
        <v>22928558.880000003</v>
      </c>
      <c r="W22" s="200">
        <f>SUM(W11+W12+W13+W14+W15+W16+W17+W18+W19+W20)</f>
        <v>22928558.880000003</v>
      </c>
      <c r="X22" s="367">
        <f>SUM(X14,X15,X16,X19,X17)</f>
        <v>-53549279.029999994</v>
      </c>
    </row>
    <row r="23" spans="1:24" ht="12" customHeight="1" x14ac:dyDescent="0.2">
      <c r="A23" s="116"/>
      <c r="B23" s="128"/>
      <c r="C23" s="128"/>
      <c r="D23" s="128"/>
      <c r="E23" s="128"/>
      <c r="F23" s="128"/>
      <c r="G23" s="128"/>
      <c r="H23" s="369" t="s">
        <v>282</v>
      </c>
      <c r="I23" s="370"/>
      <c r="J23" s="368"/>
      <c r="L23" s="128"/>
      <c r="M23" s="128"/>
      <c r="N23" s="128"/>
      <c r="O23" s="369" t="s">
        <v>282</v>
      </c>
      <c r="P23" s="370"/>
      <c r="Q23" s="368"/>
      <c r="S23" s="128"/>
      <c r="T23" s="128"/>
      <c r="U23" s="128"/>
      <c r="V23" s="369" t="s">
        <v>282</v>
      </c>
      <c r="W23" s="370"/>
      <c r="X23" s="368"/>
    </row>
    <row r="24" spans="1:24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  <c r="L24" s="114"/>
      <c r="M24" s="114"/>
      <c r="N24" s="114"/>
      <c r="O24" s="114"/>
      <c r="P24" s="114"/>
      <c r="Q24" s="114"/>
      <c r="S24" s="114"/>
      <c r="T24" s="114"/>
      <c r="U24" s="114"/>
      <c r="V24" s="114"/>
      <c r="W24" s="114"/>
      <c r="X24" s="114"/>
    </row>
    <row r="25" spans="1:24" ht="12" customHeight="1" x14ac:dyDescent="0.2">
      <c r="A25" s="113"/>
      <c r="B25" s="371" t="s">
        <v>119</v>
      </c>
      <c r="C25" s="371"/>
      <c r="D25" s="371"/>
      <c r="E25" s="372" t="s">
        <v>102</v>
      </c>
      <c r="F25" s="372"/>
      <c r="G25" s="372"/>
      <c r="H25" s="372"/>
      <c r="I25" s="372"/>
      <c r="J25" s="371" t="s">
        <v>103</v>
      </c>
      <c r="L25" s="372" t="s">
        <v>102</v>
      </c>
      <c r="M25" s="372"/>
      <c r="N25" s="372"/>
      <c r="O25" s="372"/>
      <c r="P25" s="372"/>
      <c r="Q25" s="371" t="s">
        <v>103</v>
      </c>
      <c r="S25" s="372" t="s">
        <v>102</v>
      </c>
      <c r="T25" s="372"/>
      <c r="U25" s="372"/>
      <c r="V25" s="372"/>
      <c r="W25" s="372"/>
      <c r="X25" s="371" t="s">
        <v>103</v>
      </c>
    </row>
    <row r="26" spans="1:24" ht="48" x14ac:dyDescent="0.2">
      <c r="A26" s="113"/>
      <c r="B26" s="371"/>
      <c r="C26" s="371"/>
      <c r="D26" s="371"/>
      <c r="E26" s="291" t="s">
        <v>104</v>
      </c>
      <c r="F26" s="163" t="s">
        <v>105</v>
      </c>
      <c r="G26" s="291" t="s">
        <v>106</v>
      </c>
      <c r="H26" s="291" t="s">
        <v>107</v>
      </c>
      <c r="I26" s="291" t="s">
        <v>108</v>
      </c>
      <c r="J26" s="371"/>
      <c r="L26" s="295" t="s">
        <v>104</v>
      </c>
      <c r="M26" s="163" t="s">
        <v>105</v>
      </c>
      <c r="N26" s="295" t="s">
        <v>106</v>
      </c>
      <c r="O26" s="295" t="s">
        <v>107</v>
      </c>
      <c r="P26" s="295" t="s">
        <v>108</v>
      </c>
      <c r="Q26" s="371"/>
      <c r="S26" s="295" t="s">
        <v>104</v>
      </c>
      <c r="T26" s="163" t="s">
        <v>105</v>
      </c>
      <c r="U26" s="295" t="s">
        <v>106</v>
      </c>
      <c r="V26" s="295" t="s">
        <v>107</v>
      </c>
      <c r="W26" s="295" t="s">
        <v>108</v>
      </c>
      <c r="X26" s="371"/>
    </row>
    <row r="27" spans="1:24" ht="12" customHeight="1" x14ac:dyDescent="0.2">
      <c r="A27" s="113"/>
      <c r="B27" s="371"/>
      <c r="C27" s="371"/>
      <c r="D27" s="371"/>
      <c r="E27" s="291" t="s">
        <v>109</v>
      </c>
      <c r="F27" s="291" t="s">
        <v>110</v>
      </c>
      <c r="G27" s="291" t="s">
        <v>111</v>
      </c>
      <c r="H27" s="291" t="s">
        <v>112</v>
      </c>
      <c r="I27" s="291" t="s">
        <v>113</v>
      </c>
      <c r="J27" s="291" t="s">
        <v>121</v>
      </c>
      <c r="L27" s="295" t="s">
        <v>109</v>
      </c>
      <c r="M27" s="295" t="s">
        <v>110</v>
      </c>
      <c r="N27" s="295" t="s">
        <v>111</v>
      </c>
      <c r="O27" s="295" t="s">
        <v>112</v>
      </c>
      <c r="P27" s="295" t="s">
        <v>113</v>
      </c>
      <c r="Q27" s="295" t="s">
        <v>121</v>
      </c>
      <c r="S27" s="295" t="s">
        <v>109</v>
      </c>
      <c r="T27" s="295" t="s">
        <v>110</v>
      </c>
      <c r="U27" s="295" t="s">
        <v>111</v>
      </c>
      <c r="V27" s="295" t="s">
        <v>112</v>
      </c>
      <c r="W27" s="295" t="s">
        <v>113</v>
      </c>
      <c r="X27" s="295" t="s">
        <v>121</v>
      </c>
    </row>
    <row r="28" spans="1:24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  <c r="L28" s="121"/>
      <c r="M28" s="121"/>
      <c r="N28" s="121"/>
      <c r="O28" s="121"/>
      <c r="P28" s="121"/>
      <c r="Q28" s="121"/>
      <c r="S28" s="121"/>
      <c r="T28" s="121"/>
      <c r="U28" s="121"/>
      <c r="V28" s="121"/>
      <c r="W28" s="121"/>
      <c r="X28" s="121"/>
    </row>
    <row r="29" spans="1:24" ht="12" customHeight="1" x14ac:dyDescent="0.2">
      <c r="A29" s="116"/>
      <c r="B29" s="239" t="s">
        <v>533</v>
      </c>
      <c r="C29" s="240"/>
      <c r="D29" s="241"/>
      <c r="E29" s="242">
        <f t="shared" ref="E29:J29" si="11">+E30+E32+E33+E34+E35+E36+E37</f>
        <v>90941133.769999981</v>
      </c>
      <c r="F29" s="242">
        <f t="shared" si="11"/>
        <v>0</v>
      </c>
      <c r="G29" s="242">
        <f t="shared" si="11"/>
        <v>90941133.769999981</v>
      </c>
      <c r="H29" s="242">
        <f t="shared" si="11"/>
        <v>26277602.970000003</v>
      </c>
      <c r="I29" s="242">
        <f t="shared" si="11"/>
        <v>26277602.970000003</v>
      </c>
      <c r="J29" s="242">
        <f t="shared" si="11"/>
        <v>-64663530.800000004</v>
      </c>
      <c r="L29" s="242">
        <f t="shared" ref="L29:Q29" si="12">+L30+L32+L33+L34+L35+L36+L37</f>
        <v>16417642.93</v>
      </c>
      <c r="M29" s="242">
        <f t="shared" si="12"/>
        <v>0</v>
      </c>
      <c r="N29" s="242">
        <f t="shared" si="12"/>
        <v>16417642.93</v>
      </c>
      <c r="O29" s="242">
        <f t="shared" si="12"/>
        <v>4054787.93</v>
      </c>
      <c r="P29" s="242">
        <f t="shared" si="12"/>
        <v>4054787.93</v>
      </c>
      <c r="Q29" s="242">
        <f t="shared" si="12"/>
        <v>-12362855</v>
      </c>
      <c r="S29" s="242">
        <f t="shared" ref="S29:X29" si="13">+S30+S32+S33+S34+S35+S36+S37</f>
        <v>74523490.840000004</v>
      </c>
      <c r="T29" s="242">
        <f t="shared" si="13"/>
        <v>0</v>
      </c>
      <c r="U29" s="242">
        <f t="shared" si="13"/>
        <v>74523490.840000004</v>
      </c>
      <c r="V29" s="242">
        <f t="shared" si="13"/>
        <v>22222815.040000003</v>
      </c>
      <c r="W29" s="242">
        <f t="shared" si="13"/>
        <v>22222815.040000003</v>
      </c>
      <c r="X29" s="242">
        <f t="shared" si="13"/>
        <v>-52300675.799999997</v>
      </c>
    </row>
    <row r="30" spans="1:24" ht="12" customHeight="1" x14ac:dyDescent="0.2">
      <c r="A30" s="116"/>
      <c r="B30" s="243"/>
      <c r="C30" s="364" t="s">
        <v>75</v>
      </c>
      <c r="D30" s="365"/>
      <c r="E30" s="244">
        <f t="shared" ref="E30:E37" si="14">E11</f>
        <v>0</v>
      </c>
      <c r="F30" s="244">
        <v>0</v>
      </c>
      <c r="G30" s="244">
        <f>+E30+F30</f>
        <v>0</v>
      </c>
      <c r="H30" s="244">
        <v>0</v>
      </c>
      <c r="I30" s="244">
        <v>0</v>
      </c>
      <c r="J30" s="244">
        <f>+I30-E30</f>
        <v>0</v>
      </c>
      <c r="L30" s="244">
        <v>0</v>
      </c>
      <c r="M30" s="244">
        <v>0</v>
      </c>
      <c r="N30" s="244">
        <f>+L30+M30</f>
        <v>0</v>
      </c>
      <c r="O30" s="244">
        <v>0</v>
      </c>
      <c r="P30" s="244">
        <v>0</v>
      </c>
      <c r="Q30" s="244">
        <f>+P30-L30</f>
        <v>0</v>
      </c>
      <c r="S30" s="244">
        <v>0</v>
      </c>
      <c r="T30" s="244">
        <v>0</v>
      </c>
      <c r="U30" s="244">
        <f>+S30+T30</f>
        <v>0</v>
      </c>
      <c r="V30" s="244">
        <v>0</v>
      </c>
      <c r="W30" s="244">
        <v>0</v>
      </c>
      <c r="X30" s="244">
        <f>+W30-S30</f>
        <v>0</v>
      </c>
    </row>
    <row r="31" spans="1:24" ht="12" customHeight="1" x14ac:dyDescent="0.2">
      <c r="A31" s="116"/>
      <c r="B31" s="243"/>
      <c r="C31" s="364" t="s">
        <v>534</v>
      </c>
      <c r="D31" s="365"/>
      <c r="E31" s="244">
        <f t="shared" si="14"/>
        <v>0</v>
      </c>
      <c r="F31" s="244"/>
      <c r="G31" s="244"/>
      <c r="H31" s="244"/>
      <c r="I31" s="244"/>
      <c r="J31" s="244"/>
      <c r="L31" s="244"/>
      <c r="M31" s="244"/>
      <c r="N31" s="244"/>
      <c r="O31" s="244"/>
      <c r="P31" s="244"/>
      <c r="Q31" s="244"/>
      <c r="S31" s="244"/>
      <c r="T31" s="244"/>
      <c r="U31" s="244"/>
      <c r="V31" s="244"/>
      <c r="W31" s="244"/>
      <c r="X31" s="244"/>
    </row>
    <row r="32" spans="1:24" ht="12" customHeight="1" x14ac:dyDescent="0.2">
      <c r="A32" s="116"/>
      <c r="B32" s="243"/>
      <c r="C32" s="364" t="s">
        <v>77</v>
      </c>
      <c r="D32" s="365"/>
      <c r="E32" s="244">
        <f t="shared" si="14"/>
        <v>0</v>
      </c>
      <c r="F32" s="244">
        <v>0</v>
      </c>
      <c r="G32" s="244">
        <f t="shared" ref="G32:G43" si="15">+E32+F32</f>
        <v>0</v>
      </c>
      <c r="H32" s="244">
        <v>0</v>
      </c>
      <c r="I32" s="244">
        <v>0</v>
      </c>
      <c r="J32" s="244">
        <f t="shared" ref="J32:J46" si="16">+I32-E32</f>
        <v>0</v>
      </c>
      <c r="L32" s="244">
        <v>0</v>
      </c>
      <c r="M32" s="244">
        <v>0</v>
      </c>
      <c r="N32" s="244">
        <f t="shared" ref="N32:N43" si="17">+L32+M32</f>
        <v>0</v>
      </c>
      <c r="O32" s="244">
        <v>0</v>
      </c>
      <c r="P32" s="244">
        <v>0</v>
      </c>
      <c r="Q32" s="244">
        <f t="shared" ref="Q32:Q46" si="18">+P32-L32</f>
        <v>0</v>
      </c>
      <c r="S32" s="244">
        <v>0</v>
      </c>
      <c r="T32" s="244">
        <v>0</v>
      </c>
      <c r="U32" s="244">
        <f t="shared" ref="U32:U43" si="19">+S32+T32</f>
        <v>0</v>
      </c>
      <c r="V32" s="244">
        <v>0</v>
      </c>
      <c r="W32" s="244">
        <v>0</v>
      </c>
      <c r="X32" s="244">
        <f t="shared" ref="X32:X46" si="20">+W32-S32</f>
        <v>0</v>
      </c>
    </row>
    <row r="33" spans="1:24" ht="12" customHeight="1" x14ac:dyDescent="0.2">
      <c r="A33" s="116"/>
      <c r="B33" s="243"/>
      <c r="C33" s="364" t="s">
        <v>79</v>
      </c>
      <c r="D33" s="365"/>
      <c r="E33" s="244">
        <f t="shared" si="14"/>
        <v>9562556.7899999991</v>
      </c>
      <c r="F33" s="244">
        <f>F14</f>
        <v>0</v>
      </c>
      <c r="G33" s="244">
        <f t="shared" si="15"/>
        <v>9562556.7899999991</v>
      </c>
      <c r="H33" s="244">
        <f>H14</f>
        <v>2698884.55</v>
      </c>
      <c r="I33" s="244">
        <f>I14</f>
        <v>2698884.55</v>
      </c>
      <c r="J33" s="244">
        <f t="shared" si="16"/>
        <v>-6863672.2399999993</v>
      </c>
      <c r="L33" s="244">
        <f>L14</f>
        <v>5638572.3499999996</v>
      </c>
      <c r="M33" s="244">
        <f>M14</f>
        <v>0</v>
      </c>
      <c r="N33" s="244">
        <f t="shared" si="17"/>
        <v>5638572.3499999996</v>
      </c>
      <c r="O33" s="244">
        <f>O14</f>
        <v>1479824.23</v>
      </c>
      <c r="P33" s="244">
        <f>P14</f>
        <v>1479824.23</v>
      </c>
      <c r="Q33" s="244">
        <f t="shared" si="18"/>
        <v>-4158748.1199999996</v>
      </c>
      <c r="S33" s="244">
        <f>S14</f>
        <v>3923984.44</v>
      </c>
      <c r="T33" s="244">
        <f>T14</f>
        <v>0</v>
      </c>
      <c r="U33" s="244">
        <f t="shared" si="19"/>
        <v>3923984.44</v>
      </c>
      <c r="V33" s="244">
        <f t="shared" ref="V33:W35" si="21">V14</f>
        <v>1219060.32</v>
      </c>
      <c r="W33" s="244">
        <f t="shared" si="21"/>
        <v>1219060.32</v>
      </c>
      <c r="X33" s="244">
        <f t="shared" si="20"/>
        <v>-2704924.12</v>
      </c>
    </row>
    <row r="34" spans="1:24" ht="12" customHeight="1" x14ac:dyDescent="0.2">
      <c r="A34" s="116"/>
      <c r="B34" s="243"/>
      <c r="C34" s="364" t="s">
        <v>535</v>
      </c>
      <c r="D34" s="365"/>
      <c r="E34" s="244">
        <f t="shared" si="14"/>
        <v>75819033.409999996</v>
      </c>
      <c r="F34" s="244">
        <v>0</v>
      </c>
      <c r="G34" s="245">
        <f t="shared" si="15"/>
        <v>75819033.409999996</v>
      </c>
      <c r="H34" s="244">
        <f t="shared" ref="H34:I35" si="22">H15</f>
        <v>22692702.16</v>
      </c>
      <c r="I34" s="244">
        <f t="shared" si="22"/>
        <v>22692702.16</v>
      </c>
      <c r="J34" s="245">
        <f t="shared" si="16"/>
        <v>-53126331.25</v>
      </c>
      <c r="L34" s="244">
        <f>L15</f>
        <v>10779070.58</v>
      </c>
      <c r="M34" s="244">
        <v>0</v>
      </c>
      <c r="N34" s="245">
        <f t="shared" si="17"/>
        <v>10779070.58</v>
      </c>
      <c r="O34" s="244">
        <f t="shared" ref="O34:P35" si="23">O15</f>
        <v>2574963.7000000002</v>
      </c>
      <c r="P34" s="244">
        <f t="shared" si="23"/>
        <v>2574963.7000000002</v>
      </c>
      <c r="Q34" s="245">
        <f t="shared" si="18"/>
        <v>-8204106.8799999999</v>
      </c>
      <c r="S34" s="244">
        <f>S15</f>
        <v>65039962.829999998</v>
      </c>
      <c r="T34" s="244">
        <v>0</v>
      </c>
      <c r="U34" s="245">
        <f t="shared" si="19"/>
        <v>65039962.829999998</v>
      </c>
      <c r="V34" s="244">
        <f t="shared" si="21"/>
        <v>20117738.460000001</v>
      </c>
      <c r="W34" s="244">
        <f t="shared" si="21"/>
        <v>20117738.460000001</v>
      </c>
      <c r="X34" s="245">
        <f t="shared" si="20"/>
        <v>-44922224.369999997</v>
      </c>
    </row>
    <row r="35" spans="1:24" ht="12" customHeight="1" x14ac:dyDescent="0.2">
      <c r="A35" s="116"/>
      <c r="B35" s="243"/>
      <c r="C35" s="364" t="s">
        <v>536</v>
      </c>
      <c r="D35" s="365"/>
      <c r="E35" s="244">
        <f t="shared" si="14"/>
        <v>5559543.5700000003</v>
      </c>
      <c r="F35" s="244">
        <v>0</v>
      </c>
      <c r="G35" s="245">
        <f t="shared" si="15"/>
        <v>5559543.5700000003</v>
      </c>
      <c r="H35" s="244">
        <f t="shared" si="22"/>
        <v>886016.26</v>
      </c>
      <c r="I35" s="244">
        <f t="shared" si="22"/>
        <v>886016.26</v>
      </c>
      <c r="J35" s="244">
        <f t="shared" si="16"/>
        <v>-4673527.3100000005</v>
      </c>
      <c r="L35" s="244">
        <v>0</v>
      </c>
      <c r="M35" s="244">
        <v>0</v>
      </c>
      <c r="N35" s="245">
        <f t="shared" si="17"/>
        <v>0</v>
      </c>
      <c r="O35" s="244">
        <f t="shared" si="23"/>
        <v>0</v>
      </c>
      <c r="P35" s="244">
        <f t="shared" si="23"/>
        <v>0</v>
      </c>
      <c r="Q35" s="244">
        <f t="shared" si="18"/>
        <v>0</v>
      </c>
      <c r="S35" s="244">
        <f>S16</f>
        <v>5559543.5700000003</v>
      </c>
      <c r="T35" s="244">
        <f>T16</f>
        <v>0</v>
      </c>
      <c r="U35" s="245">
        <f t="shared" si="19"/>
        <v>5559543.5700000003</v>
      </c>
      <c r="V35" s="244">
        <f t="shared" si="21"/>
        <v>886016.26</v>
      </c>
      <c r="W35" s="244">
        <f t="shared" si="21"/>
        <v>886016.26</v>
      </c>
      <c r="X35" s="244">
        <f t="shared" si="20"/>
        <v>-4673527.3100000005</v>
      </c>
    </row>
    <row r="36" spans="1:24" s="111" customFormat="1" ht="30.75" customHeight="1" x14ac:dyDescent="0.2">
      <c r="A36" s="116"/>
      <c r="B36" s="243"/>
      <c r="C36" s="364" t="s">
        <v>552</v>
      </c>
      <c r="D36" s="365"/>
      <c r="E36" s="244"/>
      <c r="F36" s="244">
        <v>0</v>
      </c>
      <c r="G36" s="244">
        <f t="shared" si="15"/>
        <v>0</v>
      </c>
      <c r="H36" s="244">
        <v>0</v>
      </c>
      <c r="I36" s="244">
        <v>0</v>
      </c>
      <c r="J36" s="244">
        <f t="shared" si="16"/>
        <v>0</v>
      </c>
      <c r="L36" s="244">
        <v>0</v>
      </c>
      <c r="M36" s="244">
        <v>0</v>
      </c>
      <c r="N36" s="244">
        <f t="shared" si="17"/>
        <v>0</v>
      </c>
      <c r="O36" s="244">
        <v>0</v>
      </c>
      <c r="P36" s="244">
        <v>0</v>
      </c>
      <c r="Q36" s="244">
        <f t="shared" si="18"/>
        <v>0</v>
      </c>
      <c r="S36" s="244">
        <v>0</v>
      </c>
      <c r="T36" s="244">
        <v>0</v>
      </c>
      <c r="U36" s="244">
        <f t="shared" si="19"/>
        <v>0</v>
      </c>
      <c r="V36" s="244">
        <v>0</v>
      </c>
      <c r="W36" s="244">
        <v>0</v>
      </c>
      <c r="X36" s="244">
        <f t="shared" si="20"/>
        <v>0</v>
      </c>
    </row>
    <row r="37" spans="1:24" s="111" customFormat="1" ht="12" customHeight="1" x14ac:dyDescent="0.2">
      <c r="A37" s="116"/>
      <c r="B37" s="243"/>
      <c r="C37" s="364" t="s">
        <v>116</v>
      </c>
      <c r="D37" s="365"/>
      <c r="E37" s="244">
        <f t="shared" si="14"/>
        <v>0</v>
      </c>
      <c r="F37" s="245"/>
      <c r="G37" s="245">
        <f t="shared" si="15"/>
        <v>0</v>
      </c>
      <c r="H37" s="245">
        <v>0</v>
      </c>
      <c r="I37" s="245">
        <v>0</v>
      </c>
      <c r="J37" s="245">
        <f t="shared" si="16"/>
        <v>0</v>
      </c>
      <c r="L37" s="245">
        <v>0</v>
      </c>
      <c r="M37" s="245">
        <v>0</v>
      </c>
      <c r="N37" s="245">
        <f t="shared" si="17"/>
        <v>0</v>
      </c>
      <c r="O37" s="245">
        <v>0</v>
      </c>
      <c r="P37" s="245">
        <v>0</v>
      </c>
      <c r="Q37" s="245">
        <f t="shared" si="18"/>
        <v>0</v>
      </c>
      <c r="S37" s="245">
        <v>0</v>
      </c>
      <c r="T37" s="245">
        <f>T19</f>
        <v>0</v>
      </c>
      <c r="U37" s="245">
        <f t="shared" si="19"/>
        <v>0</v>
      </c>
      <c r="V37" s="245">
        <f>V19</f>
        <v>0</v>
      </c>
      <c r="W37" s="245">
        <f>W19</f>
        <v>0</v>
      </c>
      <c r="X37" s="245">
        <f t="shared" si="20"/>
        <v>0</v>
      </c>
    </row>
    <row r="38" spans="1:24" ht="12" customHeight="1" x14ac:dyDescent="0.2">
      <c r="A38" s="116"/>
      <c r="B38" s="243"/>
      <c r="C38" s="246"/>
      <c r="D38" s="247"/>
      <c r="E38" s="244"/>
      <c r="F38" s="244"/>
      <c r="G38" s="248"/>
      <c r="H38" s="244"/>
      <c r="I38" s="244"/>
      <c r="J38" s="244"/>
      <c r="L38" s="244"/>
      <c r="M38" s="244"/>
      <c r="N38" s="248"/>
      <c r="O38" s="244"/>
      <c r="P38" s="244"/>
      <c r="Q38" s="244"/>
      <c r="S38" s="244"/>
      <c r="T38" s="244"/>
      <c r="U38" s="248"/>
      <c r="V38" s="244"/>
      <c r="W38" s="244"/>
      <c r="X38" s="244"/>
    </row>
    <row r="39" spans="1:24" ht="40.5" customHeight="1" x14ac:dyDescent="0.2">
      <c r="A39" s="116"/>
      <c r="B39" s="361" t="s">
        <v>553</v>
      </c>
      <c r="C39" s="362"/>
      <c r="D39" s="363"/>
      <c r="E39" s="242">
        <f>+E40+E42+E43</f>
        <v>1621597128.8499999</v>
      </c>
      <c r="F39" s="242">
        <f>+F40+F42+F43</f>
        <v>0</v>
      </c>
      <c r="G39" s="242">
        <f>+G40+G42+G43</f>
        <v>1621597128.8499999</v>
      </c>
      <c r="H39" s="242">
        <f>+H40+H42+H43</f>
        <v>390967301.04000002</v>
      </c>
      <c r="I39" s="242">
        <f>+I40+I42+I43</f>
        <v>390967301.04000002</v>
      </c>
      <c r="J39" s="242">
        <f t="shared" si="16"/>
        <v>-1230629827.8099999</v>
      </c>
      <c r="L39" s="242">
        <f>+L40+L42+L43</f>
        <v>1619642781.78</v>
      </c>
      <c r="M39" s="242">
        <f>+M40+M42+M43</f>
        <v>0</v>
      </c>
      <c r="N39" s="242">
        <f>+N40+N42+N43</f>
        <v>1619642781.78</v>
      </c>
      <c r="O39" s="242">
        <f>+O40+O42+O43</f>
        <v>390261557.19999999</v>
      </c>
      <c r="P39" s="242">
        <f>+P40+P42+P43</f>
        <v>390261557.19999999</v>
      </c>
      <c r="Q39" s="242">
        <f t="shared" si="18"/>
        <v>-1229381224.5799999</v>
      </c>
      <c r="S39" s="242">
        <f>+S40+S42+S43</f>
        <v>1954347.07</v>
      </c>
      <c r="T39" s="242">
        <f>+T40+T42+T43</f>
        <v>0</v>
      </c>
      <c r="U39" s="242">
        <f>+U40+U42+U43</f>
        <v>1954347.07</v>
      </c>
      <c r="V39" s="242">
        <f>+V40+V42+V43</f>
        <v>705743.84</v>
      </c>
      <c r="W39" s="242">
        <f>+W40+W42+W43</f>
        <v>705743.84</v>
      </c>
      <c r="X39" s="242">
        <f t="shared" si="20"/>
        <v>-1248603.23</v>
      </c>
    </row>
    <row r="40" spans="1:24" ht="12" customHeight="1" x14ac:dyDescent="0.2">
      <c r="A40" s="116"/>
      <c r="B40" s="239"/>
      <c r="C40" s="364" t="s">
        <v>99</v>
      </c>
      <c r="D40" s="365"/>
      <c r="E40" s="244">
        <v>0</v>
      </c>
      <c r="F40" s="244">
        <v>0</v>
      </c>
      <c r="G40" s="244">
        <f t="shared" si="15"/>
        <v>0</v>
      </c>
      <c r="H40" s="244">
        <v>0</v>
      </c>
      <c r="I40" s="244">
        <v>0</v>
      </c>
      <c r="J40" s="244">
        <f t="shared" si="16"/>
        <v>0</v>
      </c>
      <c r="L40" s="244">
        <v>0</v>
      </c>
      <c r="M40" s="244">
        <v>0</v>
      </c>
      <c r="N40" s="244">
        <f t="shared" si="17"/>
        <v>0</v>
      </c>
      <c r="O40" s="244">
        <v>0</v>
      </c>
      <c r="P40" s="244">
        <v>0</v>
      </c>
      <c r="Q40" s="244">
        <f t="shared" si="18"/>
        <v>0</v>
      </c>
      <c r="S40" s="244">
        <v>0</v>
      </c>
      <c r="T40" s="244">
        <v>0</v>
      </c>
      <c r="U40" s="244">
        <f t="shared" si="19"/>
        <v>0</v>
      </c>
      <c r="V40" s="244">
        <v>0</v>
      </c>
      <c r="W40" s="244">
        <v>0</v>
      </c>
      <c r="X40" s="242">
        <f t="shared" si="20"/>
        <v>0</v>
      </c>
    </row>
    <row r="41" spans="1:24" ht="12" customHeight="1" x14ac:dyDescent="0.2">
      <c r="A41" s="116"/>
      <c r="B41" s="239"/>
      <c r="C41" s="364" t="s">
        <v>535</v>
      </c>
      <c r="D41" s="365"/>
      <c r="E41" s="244"/>
      <c r="F41" s="244"/>
      <c r="G41" s="244"/>
      <c r="H41" s="244"/>
      <c r="I41" s="244"/>
      <c r="J41" s="244"/>
      <c r="L41" s="244"/>
      <c r="M41" s="244"/>
      <c r="N41" s="244"/>
      <c r="O41" s="244"/>
      <c r="P41" s="244"/>
      <c r="Q41" s="244"/>
      <c r="S41" s="244"/>
      <c r="T41" s="244"/>
      <c r="U41" s="244"/>
      <c r="V41" s="244"/>
      <c r="W41" s="244"/>
      <c r="X41" s="244"/>
    </row>
    <row r="42" spans="1:24" x14ac:dyDescent="0.2">
      <c r="A42" s="116"/>
      <c r="B42" s="243"/>
      <c r="C42" s="364" t="s">
        <v>554</v>
      </c>
      <c r="D42" s="365"/>
      <c r="E42" s="245">
        <f>E17</f>
        <v>1979377.85</v>
      </c>
      <c r="F42" s="245">
        <f t="shared" ref="F42:J42" si="24">F17</f>
        <v>0</v>
      </c>
      <c r="G42" s="245">
        <f t="shared" si="15"/>
        <v>1979377.85</v>
      </c>
      <c r="H42" s="245">
        <f t="shared" si="24"/>
        <v>721347.03999999992</v>
      </c>
      <c r="I42" s="245">
        <f t="shared" si="24"/>
        <v>721347.03999999992</v>
      </c>
      <c r="J42" s="245">
        <f t="shared" si="24"/>
        <v>-1258030.81</v>
      </c>
      <c r="L42" s="245">
        <f>L17</f>
        <v>25030.78</v>
      </c>
      <c r="M42" s="245">
        <f t="shared" ref="M42:Q42" si="25">M17</f>
        <v>0</v>
      </c>
      <c r="N42" s="245">
        <f t="shared" si="25"/>
        <v>25030.78</v>
      </c>
      <c r="O42" s="245">
        <f t="shared" si="25"/>
        <v>15603.2</v>
      </c>
      <c r="P42" s="245">
        <f t="shared" si="25"/>
        <v>15603.2</v>
      </c>
      <c r="Q42" s="245">
        <f t="shared" si="25"/>
        <v>-9427.5799999999981</v>
      </c>
      <c r="S42" s="245">
        <f>S17</f>
        <v>1954347.07</v>
      </c>
      <c r="T42" s="244">
        <v>0</v>
      </c>
      <c r="U42" s="245">
        <f t="shared" si="19"/>
        <v>1954347.07</v>
      </c>
      <c r="V42" s="245">
        <f>V17</f>
        <v>705743.84</v>
      </c>
      <c r="W42" s="245">
        <f>W17</f>
        <v>705743.84</v>
      </c>
      <c r="X42" s="242">
        <f t="shared" si="20"/>
        <v>-1248603.23</v>
      </c>
    </row>
    <row r="43" spans="1:24" ht="25.5" customHeight="1" x14ac:dyDescent="0.2">
      <c r="A43" s="116"/>
      <c r="B43" s="243"/>
      <c r="C43" s="364" t="s">
        <v>532</v>
      </c>
      <c r="D43" s="365"/>
      <c r="E43" s="245">
        <f>E19</f>
        <v>1619617751</v>
      </c>
      <c r="F43" s="245">
        <f>F19</f>
        <v>0</v>
      </c>
      <c r="G43" s="245">
        <f t="shared" si="15"/>
        <v>1619617751</v>
      </c>
      <c r="H43" s="245">
        <f t="shared" ref="H43:J43" si="26">H19</f>
        <v>390245954</v>
      </c>
      <c r="I43" s="245">
        <f t="shared" si="26"/>
        <v>390245954</v>
      </c>
      <c r="J43" s="245">
        <f t="shared" si="26"/>
        <v>-1229371797</v>
      </c>
      <c r="L43" s="245">
        <f>L19</f>
        <v>1619617751</v>
      </c>
      <c r="M43" s="245">
        <f>M19</f>
        <v>0</v>
      </c>
      <c r="N43" s="245">
        <f t="shared" si="17"/>
        <v>1619617751</v>
      </c>
      <c r="O43" s="245">
        <f t="shared" ref="O43:Q43" si="27">O19</f>
        <v>390245954</v>
      </c>
      <c r="P43" s="245">
        <f t="shared" si="27"/>
        <v>390245954</v>
      </c>
      <c r="Q43" s="245">
        <f t="shared" si="27"/>
        <v>-1229371797</v>
      </c>
      <c r="S43" s="245">
        <f t="shared" ref="S43" si="28">S19</f>
        <v>0</v>
      </c>
      <c r="T43" s="245">
        <v>0</v>
      </c>
      <c r="U43" s="245">
        <f t="shared" si="19"/>
        <v>0</v>
      </c>
      <c r="V43" s="245">
        <f t="shared" ref="V43:W43" si="29">V19</f>
        <v>0</v>
      </c>
      <c r="W43" s="245">
        <f t="shared" si="29"/>
        <v>0</v>
      </c>
      <c r="X43" s="242">
        <f t="shared" si="20"/>
        <v>0</v>
      </c>
    </row>
    <row r="44" spans="1:24" s="129" customFormat="1" ht="12" customHeight="1" x14ac:dyDescent="0.2">
      <c r="A44" s="113"/>
      <c r="B44" s="249"/>
      <c r="C44" s="250"/>
      <c r="D44" s="251"/>
      <c r="E44" s="252"/>
      <c r="F44" s="252"/>
      <c r="G44" s="252"/>
      <c r="H44" s="252"/>
      <c r="I44" s="252"/>
      <c r="J44" s="252"/>
      <c r="L44" s="252"/>
      <c r="M44" s="252"/>
      <c r="N44" s="252"/>
      <c r="O44" s="252"/>
      <c r="P44" s="252"/>
      <c r="Q44" s="252"/>
      <c r="S44" s="252"/>
      <c r="T44" s="252"/>
      <c r="U44" s="252"/>
      <c r="V44" s="252"/>
      <c r="W44" s="252"/>
      <c r="X44" s="252"/>
    </row>
    <row r="45" spans="1:24" ht="12" customHeight="1" x14ac:dyDescent="0.2">
      <c r="A45" s="116"/>
      <c r="B45" s="239" t="s">
        <v>120</v>
      </c>
      <c r="C45" s="253"/>
      <c r="D45" s="247"/>
      <c r="E45" s="254">
        <f>+E46</f>
        <v>0</v>
      </c>
      <c r="F45" s="254">
        <f>+F46</f>
        <v>0</v>
      </c>
      <c r="G45" s="254">
        <f>+G46</f>
        <v>0</v>
      </c>
      <c r="H45" s="254">
        <f>+H46</f>
        <v>0</v>
      </c>
      <c r="I45" s="254">
        <f>+I46</f>
        <v>0</v>
      </c>
      <c r="J45" s="254">
        <f t="shared" si="16"/>
        <v>0</v>
      </c>
      <c r="L45" s="254">
        <f>+L46</f>
        <v>0</v>
      </c>
      <c r="M45" s="254">
        <f>+M46</f>
        <v>0</v>
      </c>
      <c r="N45" s="254">
        <f>+N46</f>
        <v>0</v>
      </c>
      <c r="O45" s="254">
        <f>+O46</f>
        <v>0</v>
      </c>
      <c r="P45" s="254">
        <f>+P46</f>
        <v>0</v>
      </c>
      <c r="Q45" s="254">
        <f t="shared" si="18"/>
        <v>0</v>
      </c>
      <c r="S45" s="254">
        <f>+S46</f>
        <v>0</v>
      </c>
      <c r="T45" s="254">
        <f>+T46</f>
        <v>0</v>
      </c>
      <c r="U45" s="254">
        <f>+U46</f>
        <v>0</v>
      </c>
      <c r="V45" s="254">
        <f>+V46</f>
        <v>0</v>
      </c>
      <c r="W45" s="254">
        <f>+W46</f>
        <v>0</v>
      </c>
      <c r="X45" s="254">
        <f t="shared" si="20"/>
        <v>0</v>
      </c>
    </row>
    <row r="46" spans="1:24" ht="12" customHeight="1" x14ac:dyDescent="0.2">
      <c r="A46" s="116"/>
      <c r="B46" s="243"/>
      <c r="C46" s="364" t="s">
        <v>117</v>
      </c>
      <c r="D46" s="365"/>
      <c r="E46" s="244">
        <v>0</v>
      </c>
      <c r="F46" s="244">
        <v>0</v>
      </c>
      <c r="G46" s="244">
        <f>+E46+F46</f>
        <v>0</v>
      </c>
      <c r="H46" s="244">
        <v>0</v>
      </c>
      <c r="I46" s="244">
        <v>0</v>
      </c>
      <c r="J46" s="244">
        <f t="shared" si="16"/>
        <v>0</v>
      </c>
      <c r="K46" s="139"/>
      <c r="L46" s="244">
        <v>0</v>
      </c>
      <c r="M46" s="244">
        <v>0</v>
      </c>
      <c r="N46" s="244">
        <f>+L46+M46</f>
        <v>0</v>
      </c>
      <c r="O46" s="244">
        <v>0</v>
      </c>
      <c r="P46" s="244">
        <v>0</v>
      </c>
      <c r="Q46" s="244">
        <f t="shared" si="18"/>
        <v>0</v>
      </c>
      <c r="S46" s="244">
        <v>0</v>
      </c>
      <c r="T46" s="244">
        <v>0</v>
      </c>
      <c r="U46" s="244">
        <f>+S46+T46</f>
        <v>0</v>
      </c>
      <c r="V46" s="244">
        <v>0</v>
      </c>
      <c r="W46" s="244">
        <v>0</v>
      </c>
      <c r="X46" s="244">
        <f t="shared" si="20"/>
        <v>0</v>
      </c>
    </row>
    <row r="47" spans="1:24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  <c r="L47" s="136"/>
      <c r="M47" s="136"/>
      <c r="N47" s="136"/>
      <c r="O47" s="136"/>
      <c r="P47" s="136"/>
      <c r="Q47" s="136"/>
      <c r="S47" s="136"/>
      <c r="T47" s="136"/>
      <c r="U47" s="136"/>
      <c r="V47" s="136"/>
      <c r="W47" s="136"/>
      <c r="X47" s="136"/>
    </row>
    <row r="48" spans="1:24" ht="12" customHeight="1" x14ac:dyDescent="0.2">
      <c r="A48" s="113"/>
      <c r="B48" s="125"/>
      <c r="C48" s="126"/>
      <c r="D48" s="130" t="s">
        <v>118</v>
      </c>
      <c r="E48" s="203">
        <f>+E30+E32+E33+E34+E35+E36+E37+E39+E45</f>
        <v>1712538262.6199999</v>
      </c>
      <c r="F48" s="203">
        <f>+F30+F32+F33+F34+F35+F36+F37+F39+F45</f>
        <v>0</v>
      </c>
      <c r="G48" s="203">
        <f>+G30+G32+G33+G34+G35+G36+G37+G39+G45</f>
        <v>1712538262.6199999</v>
      </c>
      <c r="H48" s="203">
        <f>+H30+H32+H33+H34+H35+H36+H37+H39+H45</f>
        <v>417244904.01000005</v>
      </c>
      <c r="I48" s="203">
        <f>+I30+I32+I33+I34+I35+I36+I37+I39+I45</f>
        <v>417244904.01000005</v>
      </c>
      <c r="J48" s="357">
        <f>SUM(J29,J39,J45)</f>
        <v>-1295293358.6099999</v>
      </c>
      <c r="L48" s="203">
        <f>+L30+L32+L33+L34+L35+L36+L37+L39+L45</f>
        <v>1636060424.71</v>
      </c>
      <c r="M48" s="203">
        <f>+M30+M32+M33+M34+M35+M36+M37+M39+M45</f>
        <v>0</v>
      </c>
      <c r="N48" s="203">
        <f>+N30+N32+N33+N34+N35+N36+N37+N39+N45</f>
        <v>1636060424.71</v>
      </c>
      <c r="O48" s="203">
        <f>+O30+O32+O33+O34+O35+O36+O37+O39+O45</f>
        <v>394316345.13</v>
      </c>
      <c r="P48" s="203">
        <f>+P30+P32+P33+P34+P35+P36+P37+P39+P45</f>
        <v>394316345.13</v>
      </c>
      <c r="Q48" s="357">
        <f>+Q29+Q39+Q45</f>
        <v>-1241744079.5799999</v>
      </c>
      <c r="S48" s="203">
        <f>+S30+S32+S33+S34+S35+S36+S37+S39+S45</f>
        <v>76477837.909999996</v>
      </c>
      <c r="T48" s="203">
        <f>+T30+T32+T33+T34+T35+T36+T37+T39+T45</f>
        <v>0</v>
      </c>
      <c r="U48" s="203">
        <f>+U30+U32+U33+U34+U35+U36+U37+U39+U45</f>
        <v>76477837.909999996</v>
      </c>
      <c r="V48" s="203">
        <f>+V30+V32+V33+V34+V35+V36+V37+V39+V45</f>
        <v>22928558.880000003</v>
      </c>
      <c r="W48" s="203">
        <f>+W30+W32+W33+W34+W35+W36+W37+W39+W45</f>
        <v>22928558.880000003</v>
      </c>
      <c r="X48" s="357">
        <f>+X29+X39+X45</f>
        <v>-53549279.029999994</v>
      </c>
    </row>
    <row r="49" spans="1:24" ht="12" customHeight="1" x14ac:dyDescent="0.2">
      <c r="A49" s="116"/>
      <c r="B49" s="128"/>
      <c r="C49" s="128"/>
      <c r="D49" s="128"/>
      <c r="E49" s="137"/>
      <c r="F49" s="137"/>
      <c r="G49" s="137"/>
      <c r="H49" s="359" t="s">
        <v>282</v>
      </c>
      <c r="I49" s="360"/>
      <c r="J49" s="358"/>
      <c r="L49" s="137"/>
      <c r="M49" s="137"/>
      <c r="N49" s="137"/>
      <c r="O49" s="359" t="s">
        <v>282</v>
      </c>
      <c r="P49" s="360"/>
      <c r="Q49" s="358"/>
      <c r="S49" s="137"/>
      <c r="T49" s="137"/>
      <c r="U49" s="137"/>
      <c r="V49" s="359" t="s">
        <v>282</v>
      </c>
      <c r="W49" s="360"/>
      <c r="X49" s="358"/>
    </row>
    <row r="50" spans="1:24" x14ac:dyDescent="0.2">
      <c r="B50" s="111" t="s">
        <v>537</v>
      </c>
      <c r="C50" s="111"/>
      <c r="D50" s="111"/>
      <c r="E50" s="111"/>
      <c r="F50" s="111"/>
      <c r="G50" s="111"/>
      <c r="H50" s="111"/>
      <c r="I50" s="111"/>
      <c r="J50" s="111"/>
    </row>
    <row r="51" spans="1:24" ht="13.5" x14ac:dyDescent="0.2">
      <c r="B51" s="111" t="s">
        <v>538</v>
      </c>
      <c r="C51" s="111"/>
      <c r="D51" s="111"/>
      <c r="E51" s="111"/>
      <c r="F51" s="111"/>
      <c r="G51" s="111"/>
      <c r="H51" s="111"/>
      <c r="I51" s="111"/>
      <c r="J51" s="111"/>
    </row>
    <row r="52" spans="1:24" ht="26.25" customHeight="1" x14ac:dyDescent="0.2">
      <c r="B52" s="373" t="s">
        <v>555</v>
      </c>
      <c r="C52" s="373"/>
      <c r="D52" s="373"/>
      <c r="E52" s="373"/>
      <c r="F52" s="373"/>
      <c r="G52" s="373"/>
      <c r="H52" s="373"/>
      <c r="I52" s="373"/>
      <c r="J52" s="373"/>
    </row>
  </sheetData>
  <mergeCells count="56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L7:P7"/>
    <mergeCell ref="Q7:Q8"/>
    <mergeCell ref="Q22:Q23"/>
    <mergeCell ref="O23:P23"/>
    <mergeCell ref="L25:P25"/>
    <mergeCell ref="Q25:Q26"/>
    <mergeCell ref="Q48:Q49"/>
    <mergeCell ref="O49:P49"/>
    <mergeCell ref="C40:D40"/>
    <mergeCell ref="C41:D41"/>
    <mergeCell ref="C42:D42"/>
    <mergeCell ref="C43:D43"/>
    <mergeCell ref="C46:D46"/>
    <mergeCell ref="J48:J49"/>
    <mergeCell ref="H49:I49"/>
    <mergeCell ref="S25:W25"/>
    <mergeCell ref="X25:X26"/>
    <mergeCell ref="X48:X49"/>
    <mergeCell ref="V49:W49"/>
    <mergeCell ref="L5:Q6"/>
    <mergeCell ref="S7:W7"/>
    <mergeCell ref="X7:X8"/>
    <mergeCell ref="X22:X23"/>
    <mergeCell ref="V23:W23"/>
    <mergeCell ref="S5:X6"/>
  </mergeCells>
  <printOptions horizontalCentered="1"/>
  <pageMargins left="0.31496062992125984" right="0.31496062992125984" top="0.11811023622047245" bottom="0" header="0.31496062992125984" footer="0.31496062992125984"/>
  <pageSetup scale="64" fitToWidth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J3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J3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A2" sqref="A2:C2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3.5703125" style="89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30" t="s">
        <v>454</v>
      </c>
      <c r="B1" s="330"/>
      <c r="C1" s="330"/>
      <c r="D1"/>
    </row>
    <row r="2" spans="1:4" ht="15" customHeight="1" x14ac:dyDescent="0.25">
      <c r="A2" s="331" t="s">
        <v>608</v>
      </c>
      <c r="B2" s="331"/>
      <c r="C2" s="331"/>
      <c r="D2"/>
    </row>
    <row r="3" spans="1:4" ht="15" customHeight="1" x14ac:dyDescent="0.25">
      <c r="A3" s="332" t="s">
        <v>600</v>
      </c>
      <c r="B3" s="332"/>
      <c r="C3" s="332"/>
      <c r="D3"/>
    </row>
    <row r="4" spans="1:4" ht="15.75" thickBot="1" x14ac:dyDescent="0.3">
      <c r="A4" s="333" t="s">
        <v>455</v>
      </c>
      <c r="B4" s="333"/>
      <c r="C4" s="333"/>
      <c r="D4"/>
    </row>
    <row r="5" spans="1:4" ht="15.75" customHeight="1" thickBot="1" x14ac:dyDescent="0.3">
      <c r="A5" s="334" t="s">
        <v>477</v>
      </c>
      <c r="B5" s="335"/>
      <c r="C5" s="191">
        <f>SUM(EAI!H48)</f>
        <v>417244904.01000005</v>
      </c>
      <c r="D5"/>
    </row>
    <row r="6" spans="1:4" ht="33.75" customHeight="1" thickBot="1" x14ac:dyDescent="0.3">
      <c r="A6" s="336"/>
      <c r="B6" s="336"/>
      <c r="C6" s="91"/>
      <c r="D6"/>
    </row>
    <row r="7" spans="1:4" ht="15.75" customHeight="1" thickBot="1" x14ac:dyDescent="0.3">
      <c r="A7" s="341" t="s">
        <v>478</v>
      </c>
      <c r="B7" s="342"/>
      <c r="C7" s="192">
        <f>SUM(C8:C13)</f>
        <v>3679831.2800000003</v>
      </c>
      <c r="D7"/>
    </row>
    <row r="8" spans="1:4" ht="15.75" customHeight="1" x14ac:dyDescent="0.25">
      <c r="A8" s="255"/>
      <c r="B8" s="106" t="s">
        <v>539</v>
      </c>
      <c r="C8" s="258">
        <v>790.05</v>
      </c>
      <c r="D8"/>
    </row>
    <row r="9" spans="1:4" x14ac:dyDescent="0.25">
      <c r="A9" s="256"/>
      <c r="B9" s="257" t="s">
        <v>479</v>
      </c>
      <c r="C9" s="258">
        <v>0</v>
      </c>
      <c r="D9"/>
    </row>
    <row r="10" spans="1:4" x14ac:dyDescent="0.25">
      <c r="A10" s="107"/>
      <c r="B10" s="95" t="s">
        <v>480</v>
      </c>
      <c r="C10" s="189">
        <v>0</v>
      </c>
      <c r="D10"/>
    </row>
    <row r="11" spans="1:4" ht="15.75" customHeight="1" x14ac:dyDescent="0.25">
      <c r="A11" s="107"/>
      <c r="B11" s="95" t="s">
        <v>481</v>
      </c>
      <c r="C11" s="189">
        <v>0</v>
      </c>
      <c r="D11"/>
    </row>
    <row r="12" spans="1:4" ht="15.75" customHeight="1" x14ac:dyDescent="0.25">
      <c r="A12" s="107"/>
      <c r="B12" s="95" t="s">
        <v>482</v>
      </c>
      <c r="C12" s="189">
        <f>3519897.97+159143.26</f>
        <v>3679041.2300000004</v>
      </c>
      <c r="D12"/>
    </row>
    <row r="13" spans="1:4" ht="15.75" customHeight="1" thickBot="1" x14ac:dyDescent="0.3">
      <c r="A13" s="94" t="s">
        <v>483</v>
      </c>
      <c r="B13" s="108"/>
      <c r="C13" s="190">
        <v>0</v>
      </c>
      <c r="D13"/>
    </row>
    <row r="14" spans="1:4" ht="15.75" customHeight="1" thickBot="1" x14ac:dyDescent="0.3">
      <c r="A14" s="337"/>
      <c r="B14" s="337"/>
      <c r="C14" s="91"/>
      <c r="D14"/>
    </row>
    <row r="15" spans="1:4" ht="15.75" customHeight="1" thickBot="1" x14ac:dyDescent="0.3">
      <c r="A15" s="341" t="s">
        <v>484</v>
      </c>
      <c r="B15" s="342"/>
      <c r="C15" s="192">
        <f>SUM(C16:C18)</f>
        <v>0</v>
      </c>
      <c r="D15"/>
    </row>
    <row r="16" spans="1:4" ht="15.75" customHeight="1" x14ac:dyDescent="0.25">
      <c r="A16" s="107"/>
      <c r="B16" s="95" t="s">
        <v>485</v>
      </c>
      <c r="C16" s="189">
        <v>0</v>
      </c>
      <c r="D16"/>
    </row>
    <row r="17" spans="1:4" ht="15.75" customHeight="1" x14ac:dyDescent="0.25">
      <c r="A17" s="107"/>
      <c r="B17" s="95" t="s">
        <v>486</v>
      </c>
      <c r="C17" s="189">
        <v>0</v>
      </c>
      <c r="D17"/>
    </row>
    <row r="18" spans="1:4" ht="15.75" customHeight="1" thickBot="1" x14ac:dyDescent="0.3">
      <c r="A18" s="338" t="s">
        <v>487</v>
      </c>
      <c r="B18" s="339"/>
      <c r="C18" s="190">
        <v>0</v>
      </c>
      <c r="D18"/>
    </row>
    <row r="19" spans="1:4" ht="15.75" customHeight="1" thickBot="1" x14ac:dyDescent="0.3">
      <c r="A19" s="340"/>
      <c r="B19" s="340"/>
      <c r="C19" s="100"/>
      <c r="D19"/>
    </row>
    <row r="20" spans="1:4" ht="15.75" customHeight="1" thickBot="1" x14ac:dyDescent="0.3">
      <c r="A20" s="334" t="s">
        <v>488</v>
      </c>
      <c r="B20" s="335"/>
      <c r="C20" s="191">
        <f>C5+C7-C15</f>
        <v>420924735.29000002</v>
      </c>
      <c r="D20"/>
    </row>
    <row r="21" spans="1:4" ht="15.75" customHeight="1" x14ac:dyDescent="0.25">
      <c r="A21" s="99"/>
      <c r="B21" s="99"/>
      <c r="C21" s="264"/>
      <c r="D21"/>
    </row>
    <row r="22" spans="1:4" ht="15.75" customHeight="1" x14ac:dyDescent="0.25">
      <c r="A22"/>
      <c r="B22"/>
      <c r="C22" s="264"/>
      <c r="D22"/>
    </row>
    <row r="23" spans="1:4" ht="15.75" customHeight="1" x14ac:dyDescent="0.25">
      <c r="A23" s="101"/>
      <c r="B23" s="101"/>
      <c r="C23" s="264"/>
      <c r="D23" s="138"/>
    </row>
    <row r="24" spans="1:4" ht="15.75" customHeight="1" x14ac:dyDescent="0.25">
      <c r="A24" s="101"/>
      <c r="B24" s="101"/>
      <c r="C24" s="101"/>
      <c r="D24" s="138"/>
    </row>
    <row r="25" spans="1:4" ht="15.75" customHeight="1" x14ac:dyDescent="0.25">
      <c r="A25" s="101"/>
      <c r="B25" s="101"/>
      <c r="C25" s="101"/>
      <c r="D25" s="138"/>
    </row>
    <row r="26" spans="1:4" x14ac:dyDescent="0.25">
      <c r="D26"/>
    </row>
    <row r="27" spans="1:4" x14ac:dyDescent="0.25">
      <c r="C27" s="102"/>
      <c r="D27"/>
    </row>
    <row r="28" spans="1:4" x14ac:dyDescent="0.25">
      <c r="D28" s="102"/>
    </row>
    <row r="33" spans="4:4" x14ac:dyDescent="0.25">
      <c r="D33" s="103"/>
    </row>
    <row r="36" spans="4:4" x14ac:dyDescent="0.25">
      <c r="D36" s="103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A4" sqref="A4:C4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4" width="11.42578125" style="89"/>
    <col min="5" max="5" width="18.28515625" style="89" bestFit="1" customWidth="1"/>
    <col min="6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45"/>
      <c r="B1" s="345"/>
      <c r="C1" s="345"/>
    </row>
    <row r="2" spans="1:6" ht="15" customHeight="1" x14ac:dyDescent="0.25">
      <c r="A2" s="346" t="s">
        <v>454</v>
      </c>
      <c r="B2" s="346"/>
      <c r="C2" s="346"/>
    </row>
    <row r="3" spans="1:6" ht="15" customHeight="1" x14ac:dyDescent="0.25">
      <c r="A3" s="347" t="s">
        <v>609</v>
      </c>
      <c r="B3" s="347"/>
      <c r="C3" s="347"/>
    </row>
    <row r="4" spans="1:6" ht="15" customHeight="1" x14ac:dyDescent="0.25">
      <c r="A4" s="346" t="s">
        <v>600</v>
      </c>
      <c r="B4" s="346"/>
      <c r="C4" s="346"/>
    </row>
    <row r="5" spans="1:6" ht="15.75" thickBot="1" x14ac:dyDescent="0.3">
      <c r="A5" s="348" t="s">
        <v>455</v>
      </c>
      <c r="B5" s="348"/>
      <c r="C5" s="348"/>
      <c r="E5" s="282"/>
    </row>
    <row r="6" spans="1:6" ht="15.75" customHeight="1" thickBot="1" x14ac:dyDescent="0.3">
      <c r="A6" s="343" t="s">
        <v>456</v>
      </c>
      <c r="B6" s="344"/>
      <c r="C6" s="193">
        <f>SUM(COG!G82)</f>
        <v>338850031.38</v>
      </c>
      <c r="E6" s="283"/>
    </row>
    <row r="7" spans="1:6" ht="18" customHeight="1" thickBot="1" x14ac:dyDescent="0.3">
      <c r="A7" s="349"/>
      <c r="B7" s="349"/>
      <c r="C7" s="91"/>
      <c r="E7" s="282"/>
    </row>
    <row r="8" spans="1:6" ht="15.75" customHeight="1" thickBot="1" x14ac:dyDescent="0.3">
      <c r="A8" s="343" t="s">
        <v>457</v>
      </c>
      <c r="B8" s="344"/>
      <c r="C8" s="194">
        <f>SUM(C11:C29)</f>
        <v>680032.42999999993</v>
      </c>
      <c r="D8" s="103"/>
      <c r="E8" s="103"/>
      <c r="F8" s="103"/>
    </row>
    <row r="9" spans="1:6" ht="15.75" customHeight="1" x14ac:dyDescent="0.25">
      <c r="A9" s="92"/>
      <c r="B9" s="93" t="s">
        <v>540</v>
      </c>
      <c r="C9" s="187">
        <v>0</v>
      </c>
      <c r="D9" s="103"/>
      <c r="E9" s="103"/>
      <c r="F9" s="103"/>
    </row>
    <row r="10" spans="1:6" ht="15.75" customHeight="1" x14ac:dyDescent="0.25">
      <c r="A10" s="92"/>
      <c r="B10" s="93" t="s">
        <v>76</v>
      </c>
      <c r="C10" s="187">
        <v>0</v>
      </c>
      <c r="D10" s="103"/>
      <c r="E10" s="103"/>
      <c r="F10" s="103"/>
    </row>
    <row r="11" spans="1:6" ht="16.5" customHeight="1" x14ac:dyDescent="0.25">
      <c r="A11" s="92"/>
      <c r="B11" s="93" t="s">
        <v>440</v>
      </c>
      <c r="C11" s="187">
        <f>SUM(COG!G49)</f>
        <v>411967.57</v>
      </c>
      <c r="D11" s="103"/>
      <c r="E11" s="103"/>
      <c r="F11" s="103"/>
    </row>
    <row r="12" spans="1:6" x14ac:dyDescent="0.25">
      <c r="A12" s="94"/>
      <c r="B12" s="95" t="s">
        <v>445</v>
      </c>
      <c r="C12" s="187">
        <f>SUM(COG!G50)</f>
        <v>231128.86</v>
      </c>
      <c r="D12" s="103"/>
      <c r="E12" s="103"/>
      <c r="F12" s="103"/>
    </row>
    <row r="13" spans="1:6" ht="15.75" customHeight="1" x14ac:dyDescent="0.25">
      <c r="A13" s="94"/>
      <c r="B13" s="95" t="s">
        <v>458</v>
      </c>
      <c r="C13" s="187">
        <f>SUM(COG!G51)</f>
        <v>0</v>
      </c>
      <c r="D13" s="103"/>
      <c r="E13" s="103"/>
      <c r="F13" s="103"/>
    </row>
    <row r="14" spans="1:6" ht="15.75" customHeight="1" x14ac:dyDescent="0.25">
      <c r="A14" s="94"/>
      <c r="B14" s="95" t="s">
        <v>459</v>
      </c>
      <c r="C14" s="187">
        <f>SUM(COG!G52)</f>
        <v>0</v>
      </c>
      <c r="D14" s="103"/>
      <c r="E14" s="103"/>
      <c r="F14" s="103"/>
    </row>
    <row r="15" spans="1:6" ht="15.75" customHeight="1" x14ac:dyDescent="0.25">
      <c r="A15" s="94"/>
      <c r="B15" s="95" t="s">
        <v>460</v>
      </c>
      <c r="C15" s="187">
        <f>SUM(COG!G53)</f>
        <v>0</v>
      </c>
      <c r="D15" s="103"/>
      <c r="E15" s="103"/>
      <c r="F15" s="103"/>
    </row>
    <row r="16" spans="1:6" ht="15.75" customHeight="1" x14ac:dyDescent="0.25">
      <c r="A16" s="94"/>
      <c r="B16" s="95" t="s">
        <v>448</v>
      </c>
      <c r="C16" s="187">
        <f>SUM(COG!G54)</f>
        <v>36936</v>
      </c>
      <c r="D16" s="103"/>
      <c r="E16" s="103"/>
      <c r="F16" s="103"/>
    </row>
    <row r="17" spans="1:6" ht="15.75" customHeight="1" x14ac:dyDescent="0.25">
      <c r="A17" s="94"/>
      <c r="B17" s="95" t="s">
        <v>461</v>
      </c>
      <c r="C17" s="187">
        <f>SUM(COG!G55)</f>
        <v>0</v>
      </c>
      <c r="D17" s="103"/>
      <c r="E17" s="103"/>
      <c r="F17" s="103"/>
    </row>
    <row r="18" spans="1:6" x14ac:dyDescent="0.25">
      <c r="A18" s="94"/>
      <c r="B18" s="95" t="s">
        <v>462</v>
      </c>
      <c r="C18" s="187">
        <f>SUM(COG!G56)</f>
        <v>0</v>
      </c>
      <c r="D18" s="103"/>
      <c r="E18" s="103"/>
      <c r="F18" s="103"/>
    </row>
    <row r="19" spans="1:6" ht="15.75" customHeight="1" x14ac:dyDescent="0.25">
      <c r="A19" s="94"/>
      <c r="B19" s="95" t="s">
        <v>463</v>
      </c>
      <c r="C19" s="187">
        <f>SUM(COG!G57)</f>
        <v>0</v>
      </c>
      <c r="D19" s="103"/>
      <c r="E19" s="103"/>
      <c r="F19" s="103"/>
    </row>
    <row r="20" spans="1:6" ht="15.75" customHeight="1" x14ac:dyDescent="0.25">
      <c r="A20" s="94"/>
      <c r="B20" s="95" t="s">
        <v>170</v>
      </c>
      <c r="C20" s="187">
        <f>SUM(COG!G59)</f>
        <v>0</v>
      </c>
      <c r="D20" s="103"/>
      <c r="E20" s="103"/>
      <c r="F20" s="103"/>
    </row>
    <row r="21" spans="1:6" ht="15.75" customHeight="1" x14ac:dyDescent="0.25">
      <c r="A21" s="94"/>
      <c r="B21" s="95" t="s">
        <v>171</v>
      </c>
      <c r="C21" s="187">
        <f>SUM(COG!G60)</f>
        <v>0</v>
      </c>
      <c r="D21" s="103"/>
      <c r="E21" s="103"/>
      <c r="F21" s="103"/>
    </row>
    <row r="22" spans="1:6" ht="15.75" customHeight="1" x14ac:dyDescent="0.25">
      <c r="A22" s="94"/>
      <c r="B22" s="95" t="s">
        <v>465</v>
      </c>
      <c r="C22" s="187">
        <v>0</v>
      </c>
      <c r="D22" s="103"/>
      <c r="E22" s="103"/>
      <c r="F22" s="103"/>
    </row>
    <row r="23" spans="1:6" ht="15.75" customHeight="1" x14ac:dyDescent="0.25">
      <c r="A23" s="94"/>
      <c r="B23" s="95" t="s">
        <v>466</v>
      </c>
      <c r="C23" s="187">
        <v>0</v>
      </c>
      <c r="D23" s="103"/>
      <c r="E23" s="103"/>
      <c r="F23" s="103"/>
    </row>
    <row r="24" spans="1:6" ht="15.75" customHeight="1" x14ac:dyDescent="0.25">
      <c r="A24" s="94"/>
      <c r="B24" s="95" t="s">
        <v>541</v>
      </c>
      <c r="C24" s="187">
        <v>0</v>
      </c>
      <c r="D24" s="103"/>
      <c r="E24" s="103"/>
      <c r="F24" s="103"/>
    </row>
    <row r="25" spans="1:6" ht="15.75" customHeight="1" x14ac:dyDescent="0.25">
      <c r="A25" s="94"/>
      <c r="B25" s="95" t="s">
        <v>467</v>
      </c>
      <c r="C25" s="187">
        <f>SUM(COG!G67)</f>
        <v>0</v>
      </c>
      <c r="D25" s="103"/>
      <c r="E25" s="103"/>
      <c r="F25" s="103"/>
    </row>
    <row r="26" spans="1:6" ht="15.75" customHeight="1" x14ac:dyDescent="0.25">
      <c r="A26" s="94"/>
      <c r="B26" s="95" t="s">
        <v>468</v>
      </c>
      <c r="C26" s="186">
        <v>0</v>
      </c>
      <c r="D26" s="103"/>
      <c r="E26" s="103"/>
      <c r="F26" s="103"/>
    </row>
    <row r="27" spans="1:6" ht="15.75" customHeight="1" x14ac:dyDescent="0.25">
      <c r="A27" s="94"/>
      <c r="B27" s="95" t="s">
        <v>469</v>
      </c>
      <c r="C27" s="186">
        <v>0</v>
      </c>
      <c r="D27" s="103"/>
      <c r="E27" s="103"/>
      <c r="F27" s="103"/>
    </row>
    <row r="28" spans="1:6" ht="15.75" customHeight="1" x14ac:dyDescent="0.25">
      <c r="A28" s="94"/>
      <c r="B28" s="95" t="s">
        <v>470</v>
      </c>
      <c r="C28" s="186">
        <v>0</v>
      </c>
      <c r="D28" s="103"/>
      <c r="E28" s="103"/>
      <c r="F28" s="103"/>
    </row>
    <row r="29" spans="1:6" ht="15.75" customHeight="1" thickBot="1" x14ac:dyDescent="0.3">
      <c r="A29" s="350" t="s">
        <v>471</v>
      </c>
      <c r="B29" s="351"/>
      <c r="C29" s="195">
        <v>0</v>
      </c>
      <c r="D29" s="103"/>
      <c r="E29" s="103"/>
      <c r="F29" s="103"/>
    </row>
    <row r="30" spans="1:6" ht="15.75" customHeight="1" thickBot="1" x14ac:dyDescent="0.3">
      <c r="A30" s="349"/>
      <c r="B30" s="349"/>
      <c r="C30" s="91"/>
      <c r="D30" s="103"/>
      <c r="E30" s="103"/>
      <c r="F30" s="103"/>
    </row>
    <row r="31" spans="1:6" ht="15.75" customHeight="1" thickBot="1" x14ac:dyDescent="0.3">
      <c r="A31" s="343" t="s">
        <v>472</v>
      </c>
      <c r="B31" s="344"/>
      <c r="C31" s="193">
        <f>SUM(C32:C38)</f>
        <v>7902536.9800000004</v>
      </c>
      <c r="D31" s="103"/>
      <c r="E31" s="103"/>
      <c r="F31" s="103"/>
    </row>
    <row r="32" spans="1:6" ht="15.75" customHeight="1" x14ac:dyDescent="0.25">
      <c r="A32" s="92"/>
      <c r="B32" s="93" t="s">
        <v>604</v>
      </c>
      <c r="C32" s="187">
        <f>4822115.15+911794.48</f>
        <v>5733909.6300000008</v>
      </c>
      <c r="D32" s="103"/>
      <c r="E32" s="103"/>
      <c r="F32" s="103"/>
    </row>
    <row r="33" spans="1:6" ht="15.75" customHeight="1" x14ac:dyDescent="0.25">
      <c r="A33" s="94"/>
      <c r="B33" s="95" t="s">
        <v>473</v>
      </c>
      <c r="C33" s="186">
        <v>0</v>
      </c>
      <c r="D33" s="103"/>
      <c r="E33" s="103"/>
      <c r="F33" s="103"/>
    </row>
    <row r="34" spans="1:6" ht="15.75" customHeight="1" x14ac:dyDescent="0.25">
      <c r="A34" s="94"/>
      <c r="B34" s="95" t="s">
        <v>605</v>
      </c>
      <c r="C34" s="186">
        <v>0</v>
      </c>
      <c r="D34" s="103"/>
      <c r="E34" s="103"/>
      <c r="F34" s="103"/>
    </row>
    <row r="35" spans="1:6" x14ac:dyDescent="0.25">
      <c r="A35" s="94"/>
      <c r="B35" s="95" t="s">
        <v>474</v>
      </c>
      <c r="C35" s="186">
        <f>2024935.73+143691.62</f>
        <v>2168627.35</v>
      </c>
      <c r="D35" s="103"/>
      <c r="E35" s="103"/>
      <c r="F35" s="103"/>
    </row>
    <row r="36" spans="1:6" ht="15.75" customHeight="1" x14ac:dyDescent="0.25">
      <c r="A36" s="94"/>
      <c r="B36" s="95" t="s">
        <v>606</v>
      </c>
      <c r="C36" s="186">
        <v>0</v>
      </c>
      <c r="D36" s="103"/>
      <c r="E36" s="103"/>
      <c r="F36" s="103"/>
    </row>
    <row r="37" spans="1:6" ht="15.75" customHeight="1" x14ac:dyDescent="0.25">
      <c r="A37" s="94"/>
      <c r="B37" s="95" t="s">
        <v>607</v>
      </c>
      <c r="C37" s="186">
        <v>0</v>
      </c>
      <c r="D37" s="103"/>
      <c r="E37" s="103"/>
      <c r="F37" s="103"/>
    </row>
    <row r="38" spans="1:6" ht="15.75" customHeight="1" thickBot="1" x14ac:dyDescent="0.3">
      <c r="A38" s="350" t="s">
        <v>475</v>
      </c>
      <c r="B38" s="351"/>
      <c r="C38" s="195"/>
      <c r="D38" s="103"/>
      <c r="E38" s="103"/>
      <c r="F38" s="103"/>
    </row>
    <row r="39" spans="1:6" ht="15.75" customHeight="1" thickBot="1" x14ac:dyDescent="0.3">
      <c r="A39" s="349"/>
      <c r="B39" s="349"/>
      <c r="C39" s="91"/>
      <c r="D39" s="103"/>
      <c r="E39" s="103"/>
      <c r="F39" s="103"/>
    </row>
    <row r="40" spans="1:6" ht="15.75" customHeight="1" thickBot="1" x14ac:dyDescent="0.3">
      <c r="A40" s="96" t="s">
        <v>476</v>
      </c>
      <c r="B40" s="97"/>
      <c r="C40" s="193">
        <f>(C6-C8)+C31</f>
        <v>346072535.93000001</v>
      </c>
      <c r="D40" s="103"/>
      <c r="E40" s="103"/>
      <c r="F40" s="103"/>
    </row>
    <row r="41" spans="1:6" ht="15.75" customHeight="1" x14ac:dyDescent="0.25">
      <c r="A41" s="90"/>
      <c r="B41" s="90"/>
      <c r="C41" s="90"/>
      <c r="D41" s="103"/>
      <c r="E41" s="103"/>
      <c r="F41" s="103"/>
    </row>
    <row r="42" spans="1:6" ht="15.75" customHeight="1" x14ac:dyDescent="0.25">
      <c r="A42" s="98"/>
      <c r="B42" s="98"/>
      <c r="C42" s="262"/>
      <c r="D42" s="103"/>
      <c r="E42" s="103"/>
      <c r="F42" s="103"/>
    </row>
    <row r="43" spans="1:6" ht="15.75" customHeight="1" x14ac:dyDescent="0.25">
      <c r="A43" s="98"/>
      <c r="B43" s="98"/>
      <c r="C43" s="262"/>
      <c r="D43" s="103"/>
      <c r="E43" s="103"/>
      <c r="F43" s="103"/>
    </row>
    <row r="44" spans="1:6" ht="15.75" customHeight="1" x14ac:dyDescent="0.25">
      <c r="A44" s="99"/>
      <c r="B44" s="99"/>
      <c r="C44" s="100"/>
      <c r="D44" s="103"/>
      <c r="E44" s="103"/>
      <c r="F44" s="103"/>
    </row>
    <row r="45" spans="1:6" ht="15.75" customHeight="1" x14ac:dyDescent="0.25">
      <c r="A45" s="101"/>
      <c r="B45" s="101"/>
      <c r="C45" s="101"/>
      <c r="D45" s="103"/>
      <c r="E45" s="103"/>
      <c r="F45" s="103"/>
    </row>
    <row r="46" spans="1:6" ht="15.75" customHeight="1" x14ac:dyDescent="0.25">
      <c r="A46" s="101"/>
      <c r="B46" s="101"/>
      <c r="C46" s="101"/>
      <c r="D46" s="103"/>
      <c r="E46" s="103"/>
      <c r="F46" s="103"/>
    </row>
    <row r="47" spans="1:6" ht="15.75" customHeight="1" x14ac:dyDescent="0.25">
      <c r="A47" s="101"/>
      <c r="B47" s="101"/>
      <c r="C47" s="101"/>
      <c r="D47" s="103"/>
      <c r="E47" s="103"/>
      <c r="F47" s="103"/>
    </row>
    <row r="48" spans="1:6" x14ac:dyDescent="0.25">
      <c r="D48" s="103"/>
      <c r="E48" s="103"/>
      <c r="F48" s="103"/>
    </row>
    <row r="49" spans="3:3" x14ac:dyDescent="0.25">
      <c r="C49" s="10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C2" workbookViewId="0">
      <selection activeCell="I25" sqref="I25"/>
    </sheetView>
  </sheetViews>
  <sheetFormatPr baseColWidth="10" defaultRowHeight="15" x14ac:dyDescent="0.25"/>
  <cols>
    <col min="1" max="1" width="3.28515625" style="151" customWidth="1"/>
    <col min="2" max="2" width="52.5703125" style="151" customWidth="1"/>
    <col min="3" max="8" width="12.7109375" style="151" customWidth="1"/>
    <col min="9" max="29" width="11.42578125" style="7"/>
  </cols>
  <sheetData>
    <row r="1" spans="1:29" s="18" customFormat="1" x14ac:dyDescent="0.25">
      <c r="A1" s="151"/>
      <c r="B1" s="151"/>
      <c r="C1" s="151"/>
      <c r="D1" s="151"/>
      <c r="E1" s="151"/>
      <c r="F1" s="151"/>
      <c r="G1" s="151"/>
      <c r="H1" s="15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54"/>
      <c r="B2" s="354"/>
      <c r="C2" s="354"/>
      <c r="D2" s="354"/>
      <c r="E2" s="354"/>
      <c r="F2" s="354"/>
      <c r="G2" s="354"/>
      <c r="H2" s="354"/>
    </row>
    <row r="3" spans="1:29" ht="15.75" x14ac:dyDescent="0.25">
      <c r="A3" s="355" t="s">
        <v>454</v>
      </c>
      <c r="B3" s="355"/>
      <c r="C3" s="355"/>
      <c r="D3" s="355"/>
      <c r="E3" s="355"/>
      <c r="F3" s="355"/>
      <c r="G3" s="355"/>
      <c r="H3" s="355"/>
    </row>
    <row r="4" spans="1:29" x14ac:dyDescent="0.25">
      <c r="A4" s="356" t="s">
        <v>610</v>
      </c>
      <c r="B4" s="356"/>
      <c r="C4" s="356"/>
      <c r="D4" s="356"/>
      <c r="E4" s="356"/>
      <c r="F4" s="356"/>
      <c r="G4" s="356"/>
      <c r="H4" s="356"/>
    </row>
    <row r="5" spans="1:29" x14ac:dyDescent="0.25">
      <c r="A5" s="356" t="s">
        <v>122</v>
      </c>
      <c r="B5" s="356"/>
      <c r="C5" s="356"/>
      <c r="D5" s="356"/>
      <c r="E5" s="356"/>
      <c r="F5" s="356"/>
      <c r="G5" s="356"/>
      <c r="H5" s="356"/>
    </row>
    <row r="6" spans="1:29" x14ac:dyDescent="0.25">
      <c r="A6" s="356" t="s">
        <v>599</v>
      </c>
      <c r="B6" s="356"/>
      <c r="C6" s="356"/>
      <c r="D6" s="356"/>
      <c r="E6" s="356"/>
      <c r="F6" s="356"/>
      <c r="G6" s="356"/>
      <c r="H6" s="356"/>
    </row>
    <row r="7" spans="1:29" s="18" customFormat="1" x14ac:dyDescent="0.25">
      <c r="A7" s="151"/>
      <c r="B7" s="151"/>
      <c r="C7" s="151"/>
      <c r="D7" s="151"/>
      <c r="E7" s="151"/>
      <c r="F7" s="151"/>
      <c r="G7" s="151"/>
      <c r="H7" s="15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52" t="s">
        <v>73</v>
      </c>
      <c r="B8" s="352"/>
      <c r="C8" s="353" t="s">
        <v>123</v>
      </c>
      <c r="D8" s="353"/>
      <c r="E8" s="353"/>
      <c r="F8" s="353"/>
      <c r="G8" s="353"/>
      <c r="H8" s="353" t="s">
        <v>124</v>
      </c>
    </row>
    <row r="9" spans="1:29" ht="22.5" x14ac:dyDescent="0.25">
      <c r="A9" s="352"/>
      <c r="B9" s="352"/>
      <c r="C9" s="150" t="s">
        <v>125</v>
      </c>
      <c r="D9" s="150" t="s">
        <v>126</v>
      </c>
      <c r="E9" s="150" t="s">
        <v>106</v>
      </c>
      <c r="F9" s="150" t="s">
        <v>107</v>
      </c>
      <c r="G9" s="150" t="s">
        <v>127</v>
      </c>
      <c r="H9" s="353"/>
    </row>
    <row r="10" spans="1:29" x14ac:dyDescent="0.25">
      <c r="A10" s="352"/>
      <c r="B10" s="352"/>
      <c r="C10" s="150">
        <v>1</v>
      </c>
      <c r="D10" s="150">
        <v>2</v>
      </c>
      <c r="E10" s="150" t="s">
        <v>128</v>
      </c>
      <c r="F10" s="150">
        <v>4</v>
      </c>
      <c r="G10" s="150">
        <v>5</v>
      </c>
      <c r="H10" s="150" t="s">
        <v>129</v>
      </c>
    </row>
    <row r="11" spans="1:29" x14ac:dyDescent="0.25">
      <c r="A11" s="152"/>
      <c r="B11" s="153"/>
      <c r="C11" s="154"/>
      <c r="D11" s="154"/>
      <c r="E11" s="154"/>
      <c r="F11" s="154"/>
      <c r="G11" s="154"/>
      <c r="H11" s="154"/>
    </row>
    <row r="12" spans="1:29" x14ac:dyDescent="0.25">
      <c r="A12" s="155"/>
      <c r="B12" s="156" t="s">
        <v>570</v>
      </c>
      <c r="C12" s="196">
        <f>SUM(COG_PARTIDA_ESPECIFICA!O10)</f>
        <v>1626484751</v>
      </c>
      <c r="D12" s="196">
        <f>SUM(COG_PARTIDA_ESPECIFICA!P10)</f>
        <v>0</v>
      </c>
      <c r="E12" s="197">
        <f t="shared" ref="E12:E20" si="0">+C12+D12</f>
        <v>1626484751</v>
      </c>
      <c r="F12" s="196">
        <f>SUM(COG_PARTIDA_ESPECIFICA!R10)</f>
        <v>328615172.60000002</v>
      </c>
      <c r="G12" s="196">
        <f>SUM(COG_PARTIDA_ESPECIFICA!S10)</f>
        <v>321569409.41000009</v>
      </c>
      <c r="H12" s="196">
        <f>+E12-F12</f>
        <v>1297869578.4000001</v>
      </c>
    </row>
    <row r="13" spans="1:29" ht="22.5" x14ac:dyDescent="0.25">
      <c r="A13" s="155"/>
      <c r="B13" s="156" t="s">
        <v>571</v>
      </c>
      <c r="C13" s="197">
        <f>SUM(COG_PARTIDA_ESPECIFICA!V10)</f>
        <v>76477837.909999996</v>
      </c>
      <c r="D13" s="197">
        <f>SUM(COG_PARTIDA_ESPECIFICA!W10)</f>
        <v>0</v>
      </c>
      <c r="E13" s="197">
        <f t="shared" si="0"/>
        <v>76477837.909999996</v>
      </c>
      <c r="F13" s="197">
        <f>SUM(COG_PARTIDA_ESPECIFICA!Y10)</f>
        <v>10234858.779999999</v>
      </c>
      <c r="G13" s="197">
        <f>SUM(COG_PARTIDA_ESPECIFICA!Z10)</f>
        <v>10115466.619999999</v>
      </c>
      <c r="H13" s="197">
        <f t="shared" ref="H13:H20" si="1">+E13-F13</f>
        <v>66242979.129999995</v>
      </c>
    </row>
    <row r="14" spans="1:29" x14ac:dyDescent="0.25">
      <c r="A14" s="155"/>
      <c r="B14" s="156" t="s">
        <v>271</v>
      </c>
      <c r="C14" s="197">
        <v>0</v>
      </c>
      <c r="D14" s="197">
        <v>0</v>
      </c>
      <c r="E14" s="197">
        <f t="shared" si="0"/>
        <v>0</v>
      </c>
      <c r="F14" s="197">
        <v>0</v>
      </c>
      <c r="G14" s="197">
        <v>0</v>
      </c>
      <c r="H14" s="197">
        <f t="shared" si="1"/>
        <v>0</v>
      </c>
    </row>
    <row r="15" spans="1:29" x14ac:dyDescent="0.25">
      <c r="A15" s="155"/>
      <c r="B15" s="156" t="s">
        <v>272</v>
      </c>
      <c r="C15" s="197">
        <v>0</v>
      </c>
      <c r="D15" s="197">
        <v>0</v>
      </c>
      <c r="E15" s="197">
        <f t="shared" si="0"/>
        <v>0</v>
      </c>
      <c r="F15" s="197">
        <v>0</v>
      </c>
      <c r="G15" s="197">
        <v>0</v>
      </c>
      <c r="H15" s="197">
        <f t="shared" si="1"/>
        <v>0</v>
      </c>
    </row>
    <row r="16" spans="1:29" x14ac:dyDescent="0.25">
      <c r="A16" s="155"/>
      <c r="B16" s="156" t="s">
        <v>273</v>
      </c>
      <c r="C16" s="197">
        <v>0</v>
      </c>
      <c r="D16" s="197">
        <v>0</v>
      </c>
      <c r="E16" s="197">
        <f t="shared" si="0"/>
        <v>0</v>
      </c>
      <c r="F16" s="197">
        <v>0</v>
      </c>
      <c r="G16" s="197">
        <v>0</v>
      </c>
      <c r="H16" s="197">
        <f t="shared" si="1"/>
        <v>0</v>
      </c>
    </row>
    <row r="17" spans="1:29" x14ac:dyDescent="0.25">
      <c r="A17" s="155"/>
      <c r="B17" s="156" t="s">
        <v>274</v>
      </c>
      <c r="C17" s="197">
        <v>0</v>
      </c>
      <c r="D17" s="197">
        <v>0</v>
      </c>
      <c r="E17" s="197">
        <f t="shared" si="0"/>
        <v>0</v>
      </c>
      <c r="F17" s="197">
        <v>0</v>
      </c>
      <c r="G17" s="197">
        <v>0</v>
      </c>
      <c r="H17" s="197">
        <f t="shared" si="1"/>
        <v>0</v>
      </c>
    </row>
    <row r="18" spans="1:29" x14ac:dyDescent="0.25">
      <c r="A18" s="155"/>
      <c r="B18" s="156" t="s">
        <v>275</v>
      </c>
      <c r="C18" s="197">
        <v>0</v>
      </c>
      <c r="D18" s="197">
        <v>0</v>
      </c>
      <c r="E18" s="197">
        <f t="shared" si="0"/>
        <v>0</v>
      </c>
      <c r="F18" s="197">
        <v>0</v>
      </c>
      <c r="G18" s="197">
        <v>0</v>
      </c>
      <c r="H18" s="197">
        <f t="shared" si="1"/>
        <v>0</v>
      </c>
    </row>
    <row r="19" spans="1:29" x14ac:dyDescent="0.25">
      <c r="A19" s="155"/>
      <c r="B19" s="156" t="s">
        <v>276</v>
      </c>
      <c r="C19" s="197">
        <v>0</v>
      </c>
      <c r="D19" s="197">
        <v>0</v>
      </c>
      <c r="E19" s="197">
        <f t="shared" si="0"/>
        <v>0</v>
      </c>
      <c r="F19" s="197">
        <v>0</v>
      </c>
      <c r="G19" s="197">
        <v>0</v>
      </c>
      <c r="H19" s="197">
        <f t="shared" si="1"/>
        <v>0</v>
      </c>
    </row>
    <row r="20" spans="1:29" x14ac:dyDescent="0.25">
      <c r="A20" s="155"/>
      <c r="B20" s="156" t="s">
        <v>277</v>
      </c>
      <c r="C20" s="197">
        <v>0</v>
      </c>
      <c r="D20" s="197">
        <v>0</v>
      </c>
      <c r="E20" s="197">
        <f t="shared" si="0"/>
        <v>0</v>
      </c>
      <c r="F20" s="197">
        <v>0</v>
      </c>
      <c r="G20" s="197">
        <v>0</v>
      </c>
      <c r="H20" s="197">
        <f t="shared" si="1"/>
        <v>0</v>
      </c>
    </row>
    <row r="21" spans="1:29" x14ac:dyDescent="0.25">
      <c r="A21" s="157"/>
      <c r="B21" s="158"/>
      <c r="C21" s="198"/>
      <c r="D21" s="198"/>
      <c r="E21" s="198"/>
      <c r="F21" s="198"/>
      <c r="G21" s="198"/>
      <c r="H21" s="198"/>
    </row>
    <row r="22" spans="1:29" s="22" customFormat="1" x14ac:dyDescent="0.25">
      <c r="A22" s="159"/>
      <c r="B22" s="160" t="s">
        <v>130</v>
      </c>
      <c r="C22" s="199">
        <f t="shared" ref="C22:H22" si="2">SUM(C12:C20)</f>
        <v>1702962588.9100001</v>
      </c>
      <c r="D22" s="199">
        <f t="shared" si="2"/>
        <v>0</v>
      </c>
      <c r="E22" s="199">
        <f t="shared" si="2"/>
        <v>1702962588.9100001</v>
      </c>
      <c r="F22" s="199">
        <f t="shared" si="2"/>
        <v>338850031.38</v>
      </c>
      <c r="G22" s="199">
        <f t="shared" si="2"/>
        <v>331684876.03000009</v>
      </c>
      <c r="H22" s="199">
        <f t="shared" si="2"/>
        <v>1364112557.5300002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  <row r="24" spans="1:29" x14ac:dyDescent="0.25">
      <c r="H24" s="293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49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opLeftCell="E1" workbookViewId="0">
      <selection activeCell="I22" sqref="I22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6384" width="11.42578125" style="112"/>
  </cols>
  <sheetData>
    <row r="1" spans="1:10" ht="15.75" x14ac:dyDescent="0.25">
      <c r="B1" s="355" t="s">
        <v>454</v>
      </c>
      <c r="C1" s="355"/>
      <c r="D1" s="355"/>
      <c r="E1" s="355"/>
      <c r="F1" s="355"/>
      <c r="G1" s="355"/>
      <c r="H1" s="355"/>
      <c r="I1" s="355"/>
      <c r="J1" s="355"/>
    </row>
    <row r="2" spans="1:10" ht="15" x14ac:dyDescent="0.25">
      <c r="B2" s="356" t="s">
        <v>100</v>
      </c>
      <c r="C2" s="356"/>
      <c r="D2" s="356"/>
      <c r="E2" s="356"/>
      <c r="F2" s="356"/>
      <c r="G2" s="356"/>
      <c r="H2" s="356"/>
      <c r="I2" s="356"/>
      <c r="J2" s="356"/>
    </row>
    <row r="3" spans="1:10" ht="15" x14ac:dyDescent="0.25">
      <c r="B3" s="356" t="s">
        <v>599</v>
      </c>
      <c r="C3" s="356"/>
      <c r="D3" s="356"/>
      <c r="E3" s="356"/>
      <c r="F3" s="356"/>
      <c r="G3" s="356"/>
      <c r="H3" s="356"/>
      <c r="I3" s="356"/>
      <c r="J3" s="356"/>
    </row>
    <row r="4" spans="1:10" ht="15" x14ac:dyDescent="0.25"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 x14ac:dyDescent="0.25">
      <c r="B5" s="161"/>
      <c r="C5" s="161"/>
      <c r="D5" s="161"/>
      <c r="E5" s="161"/>
      <c r="F5" s="161"/>
      <c r="G5" s="161"/>
      <c r="H5" s="161"/>
      <c r="I5" s="161"/>
      <c r="J5" s="161"/>
    </row>
    <row r="6" spans="1:10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</row>
    <row r="7" spans="1:10" ht="12" customHeight="1" x14ac:dyDescent="0.2">
      <c r="A7" s="115"/>
      <c r="B7" s="372" t="s">
        <v>101</v>
      </c>
      <c r="C7" s="372"/>
      <c r="D7" s="372"/>
      <c r="E7" s="372" t="s">
        <v>102</v>
      </c>
      <c r="F7" s="372"/>
      <c r="G7" s="372"/>
      <c r="H7" s="372"/>
      <c r="I7" s="372"/>
      <c r="J7" s="371" t="s">
        <v>103</v>
      </c>
    </row>
    <row r="8" spans="1:10" ht="24" x14ac:dyDescent="0.2">
      <c r="A8" s="113"/>
      <c r="B8" s="372"/>
      <c r="C8" s="372"/>
      <c r="D8" s="372"/>
      <c r="E8" s="162" t="s">
        <v>104</v>
      </c>
      <c r="F8" s="163" t="s">
        <v>105</v>
      </c>
      <c r="G8" s="162" t="s">
        <v>106</v>
      </c>
      <c r="H8" s="162" t="s">
        <v>107</v>
      </c>
      <c r="I8" s="162" t="s">
        <v>108</v>
      </c>
      <c r="J8" s="371"/>
    </row>
    <row r="9" spans="1:10" ht="12" customHeight="1" x14ac:dyDescent="0.2">
      <c r="A9" s="113"/>
      <c r="B9" s="372"/>
      <c r="C9" s="372"/>
      <c r="D9" s="372"/>
      <c r="E9" s="162" t="s">
        <v>109</v>
      </c>
      <c r="F9" s="162" t="s">
        <v>110</v>
      </c>
      <c r="G9" s="162" t="s">
        <v>111</v>
      </c>
      <c r="H9" s="162" t="s">
        <v>112</v>
      </c>
      <c r="I9" s="162" t="s">
        <v>113</v>
      </c>
      <c r="J9" s="162" t="s">
        <v>121</v>
      </c>
    </row>
    <row r="10" spans="1:10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</row>
    <row r="11" spans="1:10" ht="12" customHeight="1" x14ac:dyDescent="0.2">
      <c r="A11" s="116"/>
      <c r="B11" s="366" t="s">
        <v>75</v>
      </c>
      <c r="C11" s="364"/>
      <c r="D11" s="365"/>
      <c r="E11" s="244">
        <f>SUM('EAI (2)'!E11)</f>
        <v>0</v>
      </c>
      <c r="F11" s="244">
        <f>SUM('EAI (2)'!F11)</f>
        <v>0</v>
      </c>
      <c r="G11" s="244">
        <f t="shared" ref="G11:G20" si="0">+E11+F11</f>
        <v>0</v>
      </c>
      <c r="H11" s="244">
        <f>SUM('EAI (2)'!H11)</f>
        <v>0</v>
      </c>
      <c r="I11" s="244">
        <f>SUM('EAI (2)'!I11)</f>
        <v>0</v>
      </c>
      <c r="J11" s="244">
        <f>+I11-E11</f>
        <v>0</v>
      </c>
    </row>
    <row r="12" spans="1:10" ht="12" customHeight="1" x14ac:dyDescent="0.2">
      <c r="A12" s="116"/>
      <c r="B12" s="366" t="s">
        <v>99</v>
      </c>
      <c r="C12" s="364"/>
      <c r="D12" s="365"/>
      <c r="E12" s="244">
        <f>SUM('EAI (2)'!E12)</f>
        <v>0</v>
      </c>
      <c r="F12" s="244">
        <f>SUM('EAI (2)'!F12)</f>
        <v>0</v>
      </c>
      <c r="G12" s="244">
        <f t="shared" si="0"/>
        <v>0</v>
      </c>
      <c r="H12" s="244">
        <f>SUM('EAI (2)'!H12)</f>
        <v>0</v>
      </c>
      <c r="I12" s="244">
        <f>SUM('EAI (2)'!I12)</f>
        <v>0</v>
      </c>
      <c r="J12" s="244">
        <f t="shared" ref="J12:J20" si="1">+I12-E12</f>
        <v>0</v>
      </c>
    </row>
    <row r="13" spans="1:10" ht="12" customHeight="1" x14ac:dyDescent="0.2">
      <c r="A13" s="116"/>
      <c r="B13" s="366" t="s">
        <v>77</v>
      </c>
      <c r="C13" s="364"/>
      <c r="D13" s="365"/>
      <c r="E13" s="244">
        <f>SUM('EAI (2)'!E13)</f>
        <v>0</v>
      </c>
      <c r="F13" s="244">
        <f>SUM('EAI (2)'!F13)</f>
        <v>0</v>
      </c>
      <c r="G13" s="244">
        <f t="shared" si="0"/>
        <v>0</v>
      </c>
      <c r="H13" s="244">
        <f>SUM('EAI (2)'!H13)</f>
        <v>0</v>
      </c>
      <c r="I13" s="244">
        <f>SUM('EAI (2)'!I13)</f>
        <v>0</v>
      </c>
      <c r="J13" s="244">
        <f t="shared" si="1"/>
        <v>0</v>
      </c>
    </row>
    <row r="14" spans="1:10" ht="12" customHeight="1" x14ac:dyDescent="0.2">
      <c r="A14" s="116"/>
      <c r="B14" s="366" t="s">
        <v>79</v>
      </c>
      <c r="C14" s="364"/>
      <c r="D14" s="365"/>
      <c r="E14" s="244">
        <f>SUM('EAI (2)'!E14)</f>
        <v>9562556.7899999991</v>
      </c>
      <c r="F14" s="244">
        <f>SUM('EAI (2)'!F14)</f>
        <v>0</v>
      </c>
      <c r="G14" s="244">
        <f t="shared" si="0"/>
        <v>9562556.7899999991</v>
      </c>
      <c r="H14" s="244">
        <f>SUM('EAI (2)'!H14)</f>
        <v>2698884.55</v>
      </c>
      <c r="I14" s="244">
        <f>SUM('EAI (2)'!I14)</f>
        <v>2698884.55</v>
      </c>
      <c r="J14" s="244">
        <f>+I14-E14</f>
        <v>-6863672.2399999993</v>
      </c>
    </row>
    <row r="15" spans="1:10" ht="12" customHeight="1" x14ac:dyDescent="0.2">
      <c r="A15" s="116"/>
      <c r="B15" s="366" t="s">
        <v>114</v>
      </c>
      <c r="C15" s="364"/>
      <c r="D15" s="365"/>
      <c r="E15" s="244">
        <f>SUM('EAI (2)'!E15)</f>
        <v>75819033.409999996</v>
      </c>
      <c r="F15" s="244">
        <f>SUM('EAI (2)'!F15)</f>
        <v>0</v>
      </c>
      <c r="G15" s="244">
        <f t="shared" si="0"/>
        <v>75819033.409999996</v>
      </c>
      <c r="H15" s="244">
        <f>SUM('EAI (2)'!H15)</f>
        <v>22692702.16</v>
      </c>
      <c r="I15" s="244">
        <f>SUM('EAI (2)'!I15)</f>
        <v>22692702.16</v>
      </c>
      <c r="J15" s="244">
        <f t="shared" ref="J15:J18" si="2">+I15-E15</f>
        <v>-53126331.25</v>
      </c>
    </row>
    <row r="16" spans="1:10" ht="12" customHeight="1" x14ac:dyDescent="0.2">
      <c r="A16" s="116"/>
      <c r="B16" s="366" t="s">
        <v>115</v>
      </c>
      <c r="C16" s="364"/>
      <c r="D16" s="365"/>
      <c r="E16" s="244">
        <f>SUM('EAI (2)'!E16)</f>
        <v>5559543.5700000003</v>
      </c>
      <c r="F16" s="244">
        <f>SUM('EAI (2)'!F16)</f>
        <v>0</v>
      </c>
      <c r="G16" s="244">
        <f t="shared" si="0"/>
        <v>5559543.5700000003</v>
      </c>
      <c r="H16" s="244">
        <f>SUM('EAI (2)'!H16)</f>
        <v>886016.26</v>
      </c>
      <c r="I16" s="244">
        <f>SUM('EAI (2)'!I16)</f>
        <v>886016.26</v>
      </c>
      <c r="J16" s="244">
        <f t="shared" si="2"/>
        <v>-4673527.3100000005</v>
      </c>
    </row>
    <row r="17" spans="1:10" s="111" customFormat="1" x14ac:dyDescent="0.2">
      <c r="A17" s="116"/>
      <c r="B17" s="366" t="s">
        <v>556</v>
      </c>
      <c r="C17" s="364"/>
      <c r="D17" s="365"/>
      <c r="E17" s="244">
        <f>SUM('EAI (2)'!E17)</f>
        <v>1979377.85</v>
      </c>
      <c r="F17" s="244">
        <f>SUM('EAI (2)'!F17)</f>
        <v>0</v>
      </c>
      <c r="G17" s="244">
        <f t="shared" si="0"/>
        <v>1979377.85</v>
      </c>
      <c r="H17" s="244">
        <f>SUM('EAI (2)'!H17)</f>
        <v>721347.03999999992</v>
      </c>
      <c r="I17" s="244">
        <f>SUM('EAI (2)'!I17)</f>
        <v>721347.03999999992</v>
      </c>
      <c r="J17" s="244">
        <f t="shared" si="2"/>
        <v>-1258030.81</v>
      </c>
    </row>
    <row r="18" spans="1:10" ht="30" customHeight="1" x14ac:dyDescent="0.2">
      <c r="A18" s="116"/>
      <c r="B18" s="366" t="s">
        <v>552</v>
      </c>
      <c r="C18" s="364"/>
      <c r="D18" s="365"/>
      <c r="E18" s="244">
        <f>SUM('EAI (2)'!E18)</f>
        <v>0</v>
      </c>
      <c r="F18" s="244">
        <f>SUM('EAI (2)'!F18)</f>
        <v>0</v>
      </c>
      <c r="G18" s="244">
        <f t="shared" si="0"/>
        <v>0</v>
      </c>
      <c r="H18" s="244">
        <f>SUM('EAI (2)'!H18)</f>
        <v>0</v>
      </c>
      <c r="I18" s="244">
        <f>SUM('EAI (2)'!I18)</f>
        <v>0</v>
      </c>
      <c r="J18" s="244">
        <f t="shared" si="2"/>
        <v>0</v>
      </c>
    </row>
    <row r="19" spans="1:10" s="111" customFormat="1" ht="24" customHeight="1" x14ac:dyDescent="0.2">
      <c r="A19" s="116"/>
      <c r="B19" s="366" t="s">
        <v>532</v>
      </c>
      <c r="C19" s="364"/>
      <c r="D19" s="365"/>
      <c r="E19" s="244">
        <f>SUM('EAI (2)'!E19)</f>
        <v>1619617751</v>
      </c>
      <c r="F19" s="244">
        <f>SUM('EAI (2)'!F19)</f>
        <v>0</v>
      </c>
      <c r="G19" s="244">
        <f t="shared" si="0"/>
        <v>1619617751</v>
      </c>
      <c r="H19" s="244">
        <f>SUM('EAI (2)'!H19)</f>
        <v>390245954</v>
      </c>
      <c r="I19" s="244">
        <f>SUM('EAI (2)'!I19)</f>
        <v>390245954</v>
      </c>
      <c r="J19" s="245">
        <f t="shared" si="1"/>
        <v>-1229371797</v>
      </c>
    </row>
    <row r="20" spans="1:10" s="111" customFormat="1" ht="12" customHeight="1" x14ac:dyDescent="0.2">
      <c r="A20" s="116"/>
      <c r="B20" s="366" t="s">
        <v>117</v>
      </c>
      <c r="C20" s="364"/>
      <c r="D20" s="365"/>
      <c r="E20" s="244">
        <f>SUM('EAI (2)'!E20)</f>
        <v>0</v>
      </c>
      <c r="F20" s="244">
        <f>SUM('EAI (2)'!F20)</f>
        <v>0</v>
      </c>
      <c r="G20" s="244">
        <f t="shared" si="0"/>
        <v>0</v>
      </c>
      <c r="H20" s="244">
        <f>SUM('EAI (2)'!H20)</f>
        <v>0</v>
      </c>
      <c r="I20" s="244">
        <f>SUM('EAI (2)'!I20)</f>
        <v>0</v>
      </c>
      <c r="J20" s="244">
        <f t="shared" si="1"/>
        <v>0</v>
      </c>
    </row>
    <row r="21" spans="1:10" ht="12" customHeight="1" x14ac:dyDescent="0.2">
      <c r="A21" s="116"/>
      <c r="B21" s="122"/>
      <c r="C21" s="123"/>
      <c r="D21" s="124"/>
      <c r="E21" s="201"/>
      <c r="F21" s="202"/>
      <c r="G21" s="202"/>
      <c r="H21" s="202"/>
      <c r="I21" s="202"/>
      <c r="J21" s="202"/>
    </row>
    <row r="22" spans="1:10" ht="12" customHeight="1" x14ac:dyDescent="0.2">
      <c r="A22" s="113"/>
      <c r="B22" s="125"/>
      <c r="C22" s="126"/>
      <c r="D22" s="127" t="s">
        <v>118</v>
      </c>
      <c r="E22" s="200">
        <f>SUM(E11+E12+E13+E14+E15+E16+E17+E18+E19+E20)</f>
        <v>1712538262.6199999</v>
      </c>
      <c r="F22" s="200">
        <f>SUM(F11+F12+F13+F14+F15+F16+F17+F18+F19+F20)</f>
        <v>0</v>
      </c>
      <c r="G22" s="200">
        <f>SUM(G11+G12+G13+G14+G15+G16+G17+G18+G19+G20)</f>
        <v>1712538262.6199999</v>
      </c>
      <c r="H22" s="200">
        <f>SUM(H11+H12+H13+H14+H15+H16+H17+H18+H19+H20)</f>
        <v>417244904.00999999</v>
      </c>
      <c r="I22" s="200">
        <f>SUM(I11+I12+I13+I14+I15+I16+I17+I18+I19+I20)</f>
        <v>417244904.00999999</v>
      </c>
      <c r="J22" s="367">
        <f>SUM(J14,J15,J16,J17,J19)</f>
        <v>-1295293358.6099999</v>
      </c>
    </row>
    <row r="23" spans="1:10" ht="12" customHeight="1" x14ac:dyDescent="0.2">
      <c r="A23" s="116"/>
      <c r="B23" s="128"/>
      <c r="C23" s="128"/>
      <c r="D23" s="128"/>
      <c r="E23" s="128"/>
      <c r="F23" s="128"/>
      <c r="G23" s="128"/>
      <c r="H23" s="369" t="s">
        <v>282</v>
      </c>
      <c r="I23" s="370"/>
      <c r="J23" s="368"/>
    </row>
    <row r="24" spans="1:10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</row>
    <row r="25" spans="1:10" ht="12" customHeight="1" x14ac:dyDescent="0.2">
      <c r="A25" s="113"/>
      <c r="B25" s="371" t="s">
        <v>119</v>
      </c>
      <c r="C25" s="371"/>
      <c r="D25" s="371"/>
      <c r="E25" s="372" t="s">
        <v>102</v>
      </c>
      <c r="F25" s="372"/>
      <c r="G25" s="372"/>
      <c r="H25" s="372"/>
      <c r="I25" s="372"/>
      <c r="J25" s="371" t="s">
        <v>103</v>
      </c>
    </row>
    <row r="26" spans="1:10" ht="24" x14ac:dyDescent="0.2">
      <c r="A26" s="113"/>
      <c r="B26" s="371"/>
      <c r="C26" s="371"/>
      <c r="D26" s="371"/>
      <c r="E26" s="162" t="s">
        <v>104</v>
      </c>
      <c r="F26" s="163" t="s">
        <v>105</v>
      </c>
      <c r="G26" s="162" t="s">
        <v>106</v>
      </c>
      <c r="H26" s="162" t="s">
        <v>107</v>
      </c>
      <c r="I26" s="162" t="s">
        <v>108</v>
      </c>
      <c r="J26" s="371"/>
    </row>
    <row r="27" spans="1:10" ht="12" customHeight="1" x14ac:dyDescent="0.2">
      <c r="A27" s="113"/>
      <c r="B27" s="371"/>
      <c r="C27" s="371"/>
      <c r="D27" s="371"/>
      <c r="E27" s="162" t="s">
        <v>109</v>
      </c>
      <c r="F27" s="162" t="s">
        <v>110</v>
      </c>
      <c r="G27" s="162" t="s">
        <v>111</v>
      </c>
      <c r="H27" s="162" t="s">
        <v>112</v>
      </c>
      <c r="I27" s="162" t="s">
        <v>113</v>
      </c>
      <c r="J27" s="162" t="s">
        <v>121</v>
      </c>
    </row>
    <row r="28" spans="1:10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</row>
    <row r="29" spans="1:10" ht="12" customHeight="1" x14ac:dyDescent="0.2">
      <c r="A29" s="116"/>
      <c r="B29" s="239" t="s">
        <v>533</v>
      </c>
      <c r="C29" s="240"/>
      <c r="D29" s="241"/>
      <c r="E29" s="242">
        <f t="shared" ref="E29:J29" si="3">+E30+E32+E33+E34+E35+E36+E37</f>
        <v>90941133.769999981</v>
      </c>
      <c r="F29" s="242">
        <f t="shared" si="3"/>
        <v>0</v>
      </c>
      <c r="G29" s="242">
        <f t="shared" si="3"/>
        <v>90941133.769999981</v>
      </c>
      <c r="H29" s="242">
        <f t="shared" si="3"/>
        <v>26277602.970000003</v>
      </c>
      <c r="I29" s="242">
        <f t="shared" si="3"/>
        <v>26277602.970000003</v>
      </c>
      <c r="J29" s="242">
        <f t="shared" si="3"/>
        <v>-64663530.800000004</v>
      </c>
    </row>
    <row r="30" spans="1:10" ht="12" customHeight="1" x14ac:dyDescent="0.2">
      <c r="A30" s="116"/>
      <c r="B30" s="243"/>
      <c r="C30" s="364" t="s">
        <v>75</v>
      </c>
      <c r="D30" s="365"/>
      <c r="E30" s="244">
        <f>E11</f>
        <v>0</v>
      </c>
      <c r="F30" s="244">
        <v>0</v>
      </c>
      <c r="G30" s="244">
        <f>+E30+F30</f>
        <v>0</v>
      </c>
      <c r="H30" s="244">
        <v>0</v>
      </c>
      <c r="I30" s="244">
        <v>0</v>
      </c>
      <c r="J30" s="244">
        <f>+I30-E30</f>
        <v>0</v>
      </c>
    </row>
    <row r="31" spans="1:10" ht="12" customHeight="1" x14ac:dyDescent="0.2">
      <c r="A31" s="116"/>
      <c r="B31" s="243"/>
      <c r="C31" s="364" t="s">
        <v>534</v>
      </c>
      <c r="D31" s="365"/>
      <c r="E31" s="244">
        <f t="shared" ref="E31:E37" si="4">E12</f>
        <v>0</v>
      </c>
      <c r="F31" s="244">
        <v>0</v>
      </c>
      <c r="G31" s="244">
        <v>0</v>
      </c>
      <c r="H31" s="244">
        <v>0</v>
      </c>
      <c r="I31" s="244">
        <v>0</v>
      </c>
      <c r="J31" s="244"/>
    </row>
    <row r="32" spans="1:10" ht="12" customHeight="1" x14ac:dyDescent="0.2">
      <c r="A32" s="116"/>
      <c r="B32" s="243"/>
      <c r="C32" s="364" t="s">
        <v>77</v>
      </c>
      <c r="D32" s="365"/>
      <c r="E32" s="244">
        <f t="shared" si="4"/>
        <v>0</v>
      </c>
      <c r="F32" s="244">
        <v>0</v>
      </c>
      <c r="G32" s="244">
        <f t="shared" ref="G32:G43" si="5">+E32+F32</f>
        <v>0</v>
      </c>
      <c r="H32" s="244">
        <v>0</v>
      </c>
      <c r="I32" s="244">
        <v>0</v>
      </c>
      <c r="J32" s="244">
        <f t="shared" ref="J32:J46" si="6">+I32-E32</f>
        <v>0</v>
      </c>
    </row>
    <row r="33" spans="1:11" ht="12" customHeight="1" x14ac:dyDescent="0.2">
      <c r="A33" s="116"/>
      <c r="B33" s="243"/>
      <c r="C33" s="364" t="s">
        <v>79</v>
      </c>
      <c r="D33" s="365"/>
      <c r="E33" s="244">
        <f t="shared" si="4"/>
        <v>9562556.7899999991</v>
      </c>
      <c r="F33" s="244">
        <f>F14</f>
        <v>0</v>
      </c>
      <c r="G33" s="244">
        <f t="shared" si="5"/>
        <v>9562556.7899999991</v>
      </c>
      <c r="H33" s="244">
        <f>H14</f>
        <v>2698884.55</v>
      </c>
      <c r="I33" s="244">
        <f>I14</f>
        <v>2698884.55</v>
      </c>
      <c r="J33" s="244">
        <f t="shared" si="6"/>
        <v>-6863672.2399999993</v>
      </c>
    </row>
    <row r="34" spans="1:11" ht="12" customHeight="1" x14ac:dyDescent="0.2">
      <c r="A34" s="116"/>
      <c r="B34" s="243"/>
      <c r="C34" s="364" t="s">
        <v>535</v>
      </c>
      <c r="D34" s="365"/>
      <c r="E34" s="244">
        <f t="shared" si="4"/>
        <v>75819033.409999996</v>
      </c>
      <c r="F34" s="244">
        <v>0</v>
      </c>
      <c r="G34" s="245">
        <f t="shared" si="5"/>
        <v>75819033.409999996</v>
      </c>
      <c r="H34" s="244">
        <f t="shared" ref="H34:I34" si="7">H15</f>
        <v>22692702.16</v>
      </c>
      <c r="I34" s="244">
        <f t="shared" si="7"/>
        <v>22692702.16</v>
      </c>
      <c r="J34" s="245">
        <f t="shared" si="6"/>
        <v>-53126331.25</v>
      </c>
    </row>
    <row r="35" spans="1:11" ht="12" customHeight="1" x14ac:dyDescent="0.2">
      <c r="A35" s="116"/>
      <c r="B35" s="243"/>
      <c r="C35" s="364" t="s">
        <v>536</v>
      </c>
      <c r="D35" s="365"/>
      <c r="E35" s="244">
        <f t="shared" si="4"/>
        <v>5559543.5700000003</v>
      </c>
      <c r="F35" s="244">
        <v>0</v>
      </c>
      <c r="G35" s="245">
        <f t="shared" si="5"/>
        <v>5559543.5700000003</v>
      </c>
      <c r="H35" s="244">
        <f t="shared" ref="H35:I35" si="8">H16</f>
        <v>886016.26</v>
      </c>
      <c r="I35" s="244">
        <f t="shared" si="8"/>
        <v>886016.26</v>
      </c>
      <c r="J35" s="244">
        <f t="shared" si="6"/>
        <v>-4673527.3100000005</v>
      </c>
    </row>
    <row r="36" spans="1:11" s="111" customFormat="1" ht="30.75" customHeight="1" x14ac:dyDescent="0.2">
      <c r="A36" s="116"/>
      <c r="B36" s="243"/>
      <c r="C36" s="364" t="s">
        <v>552</v>
      </c>
      <c r="D36" s="365"/>
      <c r="E36" s="244">
        <v>0</v>
      </c>
      <c r="F36" s="244">
        <v>0</v>
      </c>
      <c r="G36" s="244">
        <f t="shared" si="5"/>
        <v>0</v>
      </c>
      <c r="H36" s="244">
        <v>0</v>
      </c>
      <c r="I36" s="244">
        <v>0</v>
      </c>
      <c r="J36" s="244">
        <f t="shared" si="6"/>
        <v>0</v>
      </c>
    </row>
    <row r="37" spans="1:11" s="111" customFormat="1" ht="12" customHeight="1" x14ac:dyDescent="0.2">
      <c r="A37" s="116"/>
      <c r="B37" s="243"/>
      <c r="C37" s="364" t="s">
        <v>116</v>
      </c>
      <c r="D37" s="365"/>
      <c r="E37" s="244">
        <f t="shared" si="4"/>
        <v>0</v>
      </c>
      <c r="F37" s="245"/>
      <c r="G37" s="245">
        <f t="shared" si="5"/>
        <v>0</v>
      </c>
      <c r="H37" s="245">
        <v>0</v>
      </c>
      <c r="I37" s="245">
        <v>0</v>
      </c>
      <c r="J37" s="245">
        <f t="shared" si="6"/>
        <v>0</v>
      </c>
    </row>
    <row r="38" spans="1:11" ht="12" customHeight="1" x14ac:dyDescent="0.2">
      <c r="A38" s="116"/>
      <c r="B38" s="243"/>
      <c r="C38" s="246"/>
      <c r="D38" s="247"/>
      <c r="E38" s="244"/>
      <c r="F38" s="244"/>
      <c r="G38" s="248"/>
      <c r="H38" s="244"/>
      <c r="I38" s="244"/>
      <c r="J38" s="244"/>
    </row>
    <row r="39" spans="1:11" ht="40.5" customHeight="1" x14ac:dyDescent="0.2">
      <c r="A39" s="116"/>
      <c r="B39" s="361" t="s">
        <v>553</v>
      </c>
      <c r="C39" s="362"/>
      <c r="D39" s="363"/>
      <c r="E39" s="242">
        <f>+E40+E42+E43</f>
        <v>1621597128.8499999</v>
      </c>
      <c r="F39" s="242">
        <f>+F40+F42+F43</f>
        <v>0</v>
      </c>
      <c r="G39" s="242">
        <f>+G40+G42+G43</f>
        <v>1621597128.8499999</v>
      </c>
      <c r="H39" s="242">
        <f>+H40+H42+H43</f>
        <v>390967301.04000002</v>
      </c>
      <c r="I39" s="242">
        <f>+I40+I42+I43</f>
        <v>390967301.04000002</v>
      </c>
      <c r="J39" s="242">
        <f t="shared" si="6"/>
        <v>-1230629827.8099999</v>
      </c>
    </row>
    <row r="40" spans="1:11" ht="12" customHeight="1" x14ac:dyDescent="0.2">
      <c r="A40" s="116"/>
      <c r="B40" s="239"/>
      <c r="C40" s="364" t="s">
        <v>99</v>
      </c>
      <c r="D40" s="365"/>
      <c r="E40" s="244">
        <v>0</v>
      </c>
      <c r="F40" s="244">
        <v>0</v>
      </c>
      <c r="G40" s="244">
        <f t="shared" si="5"/>
        <v>0</v>
      </c>
      <c r="H40" s="244">
        <v>0</v>
      </c>
      <c r="I40" s="244">
        <v>0</v>
      </c>
      <c r="J40" s="244">
        <f t="shared" si="6"/>
        <v>0</v>
      </c>
    </row>
    <row r="41" spans="1:11" ht="12" customHeight="1" x14ac:dyDescent="0.2">
      <c r="A41" s="116"/>
      <c r="B41" s="239"/>
      <c r="C41" s="364" t="s">
        <v>535</v>
      </c>
      <c r="D41" s="365"/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f t="shared" si="6"/>
        <v>0</v>
      </c>
    </row>
    <row r="42" spans="1:11" x14ac:dyDescent="0.2">
      <c r="A42" s="116"/>
      <c r="B42" s="243"/>
      <c r="C42" s="364" t="s">
        <v>554</v>
      </c>
      <c r="D42" s="365"/>
      <c r="E42" s="245">
        <f>E17</f>
        <v>1979377.85</v>
      </c>
      <c r="F42" s="245">
        <f t="shared" ref="F42:J42" si="9">F17</f>
        <v>0</v>
      </c>
      <c r="G42" s="245">
        <f t="shared" si="9"/>
        <v>1979377.85</v>
      </c>
      <c r="H42" s="245">
        <f t="shared" si="9"/>
        <v>721347.03999999992</v>
      </c>
      <c r="I42" s="245">
        <f t="shared" si="9"/>
        <v>721347.03999999992</v>
      </c>
      <c r="J42" s="245">
        <f t="shared" si="9"/>
        <v>-1258030.81</v>
      </c>
    </row>
    <row r="43" spans="1:11" ht="25.5" customHeight="1" x14ac:dyDescent="0.2">
      <c r="A43" s="116"/>
      <c r="B43" s="243"/>
      <c r="C43" s="364" t="s">
        <v>532</v>
      </c>
      <c r="D43" s="365"/>
      <c r="E43" s="245">
        <f>E19</f>
        <v>1619617751</v>
      </c>
      <c r="F43" s="245">
        <f>F19</f>
        <v>0</v>
      </c>
      <c r="G43" s="245">
        <f t="shared" si="5"/>
        <v>1619617751</v>
      </c>
      <c r="H43" s="245">
        <f t="shared" ref="H43:J43" si="10">H19</f>
        <v>390245954</v>
      </c>
      <c r="I43" s="245">
        <f t="shared" si="10"/>
        <v>390245954</v>
      </c>
      <c r="J43" s="245">
        <f t="shared" si="10"/>
        <v>-1229371797</v>
      </c>
    </row>
    <row r="44" spans="1:11" s="129" customFormat="1" ht="12" customHeight="1" x14ac:dyDescent="0.2">
      <c r="A44" s="113"/>
      <c r="B44" s="249"/>
      <c r="C44" s="250"/>
      <c r="D44" s="251"/>
      <c r="E44" s="252"/>
      <c r="F44" s="252"/>
      <c r="G44" s="252"/>
      <c r="H44" s="252"/>
      <c r="I44" s="252"/>
      <c r="J44" s="252"/>
    </row>
    <row r="45" spans="1:11" ht="12" customHeight="1" x14ac:dyDescent="0.2">
      <c r="A45" s="116"/>
      <c r="B45" s="239" t="s">
        <v>120</v>
      </c>
      <c r="C45" s="253"/>
      <c r="D45" s="247"/>
      <c r="E45" s="254">
        <f>+E46</f>
        <v>0</v>
      </c>
      <c r="F45" s="254">
        <f>+F46</f>
        <v>0</v>
      </c>
      <c r="G45" s="254">
        <f>+G46</f>
        <v>0</v>
      </c>
      <c r="H45" s="254">
        <f>+H46</f>
        <v>0</v>
      </c>
      <c r="I45" s="254">
        <f>+I46</f>
        <v>0</v>
      </c>
      <c r="J45" s="254">
        <f t="shared" si="6"/>
        <v>0</v>
      </c>
    </row>
    <row r="46" spans="1:11" ht="12" customHeight="1" x14ac:dyDescent="0.2">
      <c r="A46" s="116"/>
      <c r="B46" s="243"/>
      <c r="C46" s="364" t="s">
        <v>117</v>
      </c>
      <c r="D46" s="365"/>
      <c r="E46" s="244">
        <v>0</v>
      </c>
      <c r="F46" s="244">
        <v>0</v>
      </c>
      <c r="G46" s="244">
        <f>+E46+F46</f>
        <v>0</v>
      </c>
      <c r="H46" s="244">
        <v>0</v>
      </c>
      <c r="I46" s="244">
        <v>0</v>
      </c>
      <c r="J46" s="244">
        <f t="shared" si="6"/>
        <v>0</v>
      </c>
      <c r="K46" s="139"/>
    </row>
    <row r="47" spans="1:11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</row>
    <row r="48" spans="1:11" ht="12" customHeight="1" x14ac:dyDescent="0.2">
      <c r="A48" s="113"/>
      <c r="B48" s="125"/>
      <c r="C48" s="126"/>
      <c r="D48" s="130" t="s">
        <v>118</v>
      </c>
      <c r="E48" s="203">
        <f>+E30+E32+E33+E34+E35+E36+E37+E39+E45</f>
        <v>1712538262.6199999</v>
      </c>
      <c r="F48" s="203">
        <f>+F30+F32+F33+F34+F35+F36+F37+F39+F45</f>
        <v>0</v>
      </c>
      <c r="G48" s="203">
        <f>+G30+G32+G33+G34+G35+G36+G37+G39+G45</f>
        <v>1712538262.6199999</v>
      </c>
      <c r="H48" s="203">
        <f>+H30+H32+H33+H34+H35+H36+H37+H39+H45</f>
        <v>417244904.01000005</v>
      </c>
      <c r="I48" s="203">
        <f>+I30+I32+I33+I34+I35+I36+I37+I39+I45</f>
        <v>417244904.01000005</v>
      </c>
      <c r="J48" s="357">
        <f>+J29+J39+J45</f>
        <v>-1295293358.6099999</v>
      </c>
    </row>
    <row r="49" spans="1:10" ht="12" customHeight="1" x14ac:dyDescent="0.2">
      <c r="A49" s="116"/>
      <c r="B49" s="128"/>
      <c r="C49" s="128"/>
      <c r="D49" s="128"/>
      <c r="E49" s="137"/>
      <c r="F49" s="137"/>
      <c r="G49" s="137"/>
      <c r="H49" s="359" t="s">
        <v>282</v>
      </c>
      <c r="I49" s="360"/>
      <c r="J49" s="358"/>
    </row>
    <row r="50" spans="1:10" x14ac:dyDescent="0.2">
      <c r="B50" s="111" t="s">
        <v>537</v>
      </c>
      <c r="C50" s="111"/>
      <c r="D50" s="111"/>
      <c r="E50" s="111"/>
      <c r="F50" s="111"/>
      <c r="G50" s="111"/>
      <c r="H50" s="111"/>
      <c r="I50" s="111"/>
      <c r="J50" s="111"/>
    </row>
    <row r="51" spans="1:10" ht="13.5" x14ac:dyDescent="0.2">
      <c r="B51" s="111" t="s">
        <v>538</v>
      </c>
      <c r="C51" s="111"/>
      <c r="D51" s="111"/>
      <c r="E51" s="111"/>
      <c r="F51" s="111"/>
      <c r="G51" s="111"/>
      <c r="H51" s="111"/>
      <c r="I51" s="111"/>
      <c r="J51" s="111"/>
    </row>
    <row r="52" spans="1:10" ht="26.25" customHeight="1" x14ac:dyDescent="0.2">
      <c r="B52" s="373" t="s">
        <v>555</v>
      </c>
      <c r="C52" s="373"/>
      <c r="D52" s="373"/>
      <c r="E52" s="373"/>
      <c r="F52" s="373"/>
      <c r="G52" s="373"/>
      <c r="H52" s="373"/>
      <c r="I52" s="373"/>
      <c r="J52" s="373"/>
    </row>
    <row r="55" spans="1:10" x14ac:dyDescent="0.2">
      <c r="J55" s="294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4" sqref="B4:I4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4.28515625" style="17" bestFit="1" customWidth="1"/>
    <col min="5" max="5" width="12.7109375" style="17" customWidth="1"/>
    <col min="6" max="6" width="13.85546875" style="17" customWidth="1"/>
    <col min="7" max="7" width="14.28515625" style="17" bestFit="1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74"/>
      <c r="C1" s="374"/>
      <c r="D1" s="374"/>
      <c r="E1" s="374"/>
      <c r="F1" s="374"/>
      <c r="G1" s="374"/>
      <c r="H1" s="374"/>
      <c r="I1" s="374"/>
    </row>
    <row r="2" spans="2:9" ht="15.75" x14ac:dyDescent="0.25">
      <c r="B2" s="355" t="s">
        <v>454</v>
      </c>
      <c r="C2" s="355"/>
      <c r="D2" s="355"/>
      <c r="E2" s="355"/>
      <c r="F2" s="355"/>
      <c r="G2" s="355"/>
      <c r="H2" s="355"/>
      <c r="I2" s="355"/>
    </row>
    <row r="3" spans="2:9" x14ac:dyDescent="0.25">
      <c r="B3" s="356" t="s">
        <v>610</v>
      </c>
      <c r="C3" s="356"/>
      <c r="D3" s="356"/>
      <c r="E3" s="356"/>
      <c r="F3" s="356"/>
      <c r="G3" s="356"/>
      <c r="H3" s="356"/>
      <c r="I3" s="356"/>
    </row>
    <row r="4" spans="2:9" x14ac:dyDescent="0.25">
      <c r="B4" s="356" t="s">
        <v>131</v>
      </c>
      <c r="C4" s="356"/>
      <c r="D4" s="356"/>
      <c r="E4" s="356"/>
      <c r="F4" s="356"/>
      <c r="G4" s="356"/>
      <c r="H4" s="356"/>
      <c r="I4" s="356"/>
    </row>
    <row r="5" spans="2:9" x14ac:dyDescent="0.25">
      <c r="B5" s="356" t="s">
        <v>599</v>
      </c>
      <c r="C5" s="356"/>
      <c r="D5" s="356"/>
      <c r="E5" s="356"/>
      <c r="F5" s="356"/>
      <c r="G5" s="356"/>
      <c r="H5" s="356"/>
      <c r="I5" s="356"/>
    </row>
    <row r="6" spans="2:9" x14ac:dyDescent="0.25">
      <c r="B6" s="375"/>
      <c r="C6" s="375"/>
      <c r="D6" s="375"/>
      <c r="E6" s="375"/>
      <c r="F6" s="375"/>
      <c r="G6" s="375"/>
      <c r="H6" s="375"/>
      <c r="I6" s="375"/>
    </row>
    <row r="7" spans="2:9" x14ac:dyDescent="0.25">
      <c r="B7" s="376" t="s">
        <v>73</v>
      </c>
      <c r="C7" s="377"/>
      <c r="D7" s="353" t="s">
        <v>132</v>
      </c>
      <c r="E7" s="353"/>
      <c r="F7" s="353"/>
      <c r="G7" s="353"/>
      <c r="H7" s="353"/>
      <c r="I7" s="353" t="s">
        <v>124</v>
      </c>
    </row>
    <row r="8" spans="2:9" ht="22.5" x14ac:dyDescent="0.25">
      <c r="B8" s="378"/>
      <c r="C8" s="379"/>
      <c r="D8" s="150" t="s">
        <v>125</v>
      </c>
      <c r="E8" s="150" t="s">
        <v>126</v>
      </c>
      <c r="F8" s="150" t="s">
        <v>106</v>
      </c>
      <c r="G8" s="150" t="s">
        <v>107</v>
      </c>
      <c r="H8" s="150" t="s">
        <v>127</v>
      </c>
      <c r="I8" s="353"/>
    </row>
    <row r="9" spans="2:9" x14ac:dyDescent="0.25">
      <c r="B9" s="380"/>
      <c r="C9" s="381"/>
      <c r="D9" s="150">
        <v>1</v>
      </c>
      <c r="E9" s="150">
        <v>2</v>
      </c>
      <c r="F9" s="150" t="s">
        <v>128</v>
      </c>
      <c r="G9" s="150">
        <v>4</v>
      </c>
      <c r="H9" s="150">
        <v>5</v>
      </c>
      <c r="I9" s="150" t="s">
        <v>129</v>
      </c>
    </row>
    <row r="10" spans="2:9" x14ac:dyDescent="0.25">
      <c r="B10" s="23"/>
      <c r="C10" s="24"/>
      <c r="D10" s="146"/>
      <c r="E10" s="146"/>
      <c r="F10" s="146"/>
      <c r="G10" s="146"/>
      <c r="H10" s="146"/>
      <c r="I10" s="146"/>
    </row>
    <row r="11" spans="2:9" x14ac:dyDescent="0.25">
      <c r="B11" s="19"/>
      <c r="C11" s="26" t="s">
        <v>133</v>
      </c>
      <c r="D11" s="259">
        <f>SUM(COG!D10,COG!D18,COG!D28,COG!D38,COG!D62)-(COG_PARTIDA_ESPECIFICA!F39+COG_PARTIDA_ESPECIFICA!F49)</f>
        <v>1607231923.6400001</v>
      </c>
      <c r="E11" s="259">
        <f>SUM(COG!E10,COG!E18,COG!E28,COG!E38,COG!E62)-(COG_PARTIDA_ESPECIFICA!G39+COG_PARTIDA_ESPECIFICA!G49)</f>
        <v>0</v>
      </c>
      <c r="F11" s="185">
        <f>+D11+E11</f>
        <v>1607231923.6400001</v>
      </c>
      <c r="G11" s="259">
        <f>SUM(COG!G10,COG!G18,COG!G28,COG!G38,COG!G62)-(COG_PARTIDA_ESPECIFICA!I39+COG_PARTIDA_ESPECIFICA!I49)</f>
        <v>318836780.02999997</v>
      </c>
      <c r="H11" s="259">
        <f>SUM(COG!H10,COG!H18,COG!H28,COG!H38,COG!H62)-(COG_PARTIDA_ESPECIFICA!J39+COG_PARTIDA_ESPECIFICA!J49)</f>
        <v>312647249.24999994</v>
      </c>
      <c r="I11" s="185">
        <f>+F11-G11</f>
        <v>1288395143.6100001</v>
      </c>
    </row>
    <row r="12" spans="2:9" x14ac:dyDescent="0.25">
      <c r="B12" s="19"/>
      <c r="C12" s="59"/>
      <c r="D12" s="185"/>
      <c r="E12" s="185"/>
      <c r="F12" s="185"/>
      <c r="G12" s="185"/>
      <c r="H12" s="185"/>
      <c r="I12" s="185"/>
    </row>
    <row r="13" spans="2:9" x14ac:dyDescent="0.25">
      <c r="B13" s="27"/>
      <c r="C13" s="26" t="s">
        <v>134</v>
      </c>
      <c r="D13" s="185">
        <f>SUM(COG!D48,COG!D58)</f>
        <v>36573145.269999996</v>
      </c>
      <c r="E13" s="185">
        <f>SUM(COG!E48,COG!E58)</f>
        <v>0</v>
      </c>
      <c r="F13" s="185">
        <f>SUM(COG!F48,COG!F58)</f>
        <v>36573145.269999996</v>
      </c>
      <c r="G13" s="185">
        <f>SUM(COG!G48,COG!G58)</f>
        <v>680032.42999999993</v>
      </c>
      <c r="H13" s="185">
        <f>SUM(COG!H48,COG!H58)</f>
        <v>680032.42999999993</v>
      </c>
      <c r="I13" s="185">
        <f>+F13-G13</f>
        <v>35893112.839999996</v>
      </c>
    </row>
    <row r="14" spans="2:9" x14ac:dyDescent="0.25">
      <c r="B14" s="19"/>
      <c r="C14" s="59"/>
      <c r="D14" s="204"/>
      <c r="E14" s="204"/>
      <c r="F14" s="204"/>
      <c r="G14" s="204"/>
      <c r="H14" s="204"/>
      <c r="I14" s="204"/>
    </row>
    <row r="15" spans="2:9" x14ac:dyDescent="0.25">
      <c r="B15" s="27"/>
      <c r="C15" s="26" t="s">
        <v>135</v>
      </c>
      <c r="D15" s="204">
        <v>0</v>
      </c>
      <c r="E15" s="204">
        <v>0</v>
      </c>
      <c r="F15" s="204">
        <f>+D15+E15</f>
        <v>0</v>
      </c>
      <c r="G15" s="204">
        <v>0</v>
      </c>
      <c r="H15" s="204">
        <v>0</v>
      </c>
      <c r="I15" s="185">
        <f>+F15-G15</f>
        <v>0</v>
      </c>
    </row>
    <row r="16" spans="2:9" x14ac:dyDescent="0.25">
      <c r="B16" s="27"/>
      <c r="C16" s="26"/>
      <c r="D16" s="204"/>
      <c r="E16" s="204"/>
      <c r="F16" s="204"/>
      <c r="G16" s="204"/>
      <c r="H16" s="204"/>
      <c r="I16" s="185"/>
    </row>
    <row r="17" spans="2:9" x14ac:dyDescent="0.25">
      <c r="B17" s="27"/>
      <c r="C17" s="26" t="s">
        <v>84</v>
      </c>
      <c r="D17" s="204">
        <f>SUM(COG_PARTIDA_ESPECIFICA!F39,COG_PARTIDA_ESPECIFICA!F49)</f>
        <v>59157520</v>
      </c>
      <c r="E17" s="204">
        <f>SUM(COG_PARTIDA_ESPECIFICA!G39,COG_PARTIDA_ESPECIFICA!G49)</f>
        <v>0</v>
      </c>
      <c r="F17" s="204">
        <f>+D17+E17</f>
        <v>59157520</v>
      </c>
      <c r="G17" s="204">
        <f>SUM(COG_PARTIDA_ESPECIFICA!I39,COG_PARTIDA_ESPECIFICA!I49)</f>
        <v>19333218.919999998</v>
      </c>
      <c r="H17" s="204">
        <f>SUM(COG_PARTIDA_ESPECIFICA!J39,COG_PARTIDA_ESPECIFICA!J49)</f>
        <v>18357594.349999998</v>
      </c>
      <c r="I17" s="185">
        <f>+F17-G17</f>
        <v>39824301.079999998</v>
      </c>
    </row>
    <row r="18" spans="2:9" x14ac:dyDescent="0.25">
      <c r="B18" s="27"/>
      <c r="C18" s="26"/>
      <c r="D18" s="204"/>
      <c r="E18" s="204"/>
      <c r="F18" s="204"/>
      <c r="G18" s="204"/>
      <c r="H18" s="204"/>
      <c r="I18" s="185"/>
    </row>
    <row r="19" spans="2:9" x14ac:dyDescent="0.25">
      <c r="B19" s="27"/>
      <c r="C19" s="26" t="s">
        <v>89</v>
      </c>
      <c r="D19" s="204">
        <f>SUM(COG!D70)</f>
        <v>0</v>
      </c>
      <c r="E19" s="204">
        <f>SUM(COG!E70)</f>
        <v>0</v>
      </c>
      <c r="F19" s="204">
        <f>+D19+E19</f>
        <v>0</v>
      </c>
      <c r="G19" s="204">
        <f>SUM(COG!G70)</f>
        <v>0</v>
      </c>
      <c r="H19" s="204">
        <f>SUM(COG!H70)</f>
        <v>0</v>
      </c>
      <c r="I19" s="204">
        <f>SUM(COG!I70)</f>
        <v>0</v>
      </c>
    </row>
    <row r="20" spans="2:9" x14ac:dyDescent="0.25">
      <c r="B20" s="28"/>
      <c r="C20" s="29"/>
      <c r="D20" s="205"/>
      <c r="E20" s="205"/>
      <c r="F20" s="205"/>
      <c r="G20" s="205"/>
      <c r="H20" s="205"/>
      <c r="I20" s="205"/>
    </row>
    <row r="21" spans="2:9" s="149" customFormat="1" x14ac:dyDescent="0.25">
      <c r="B21" s="28"/>
      <c r="C21" s="29" t="s">
        <v>130</v>
      </c>
      <c r="D21" s="206">
        <f>+D11+D13+D15+D17+D19</f>
        <v>1702962588.9100001</v>
      </c>
      <c r="E21" s="206">
        <f t="shared" ref="E21:I21" si="0">+E11+E13+E15+E17+E19</f>
        <v>0</v>
      </c>
      <c r="F21" s="206">
        <f t="shared" si="0"/>
        <v>1702962588.9100001</v>
      </c>
      <c r="G21" s="206">
        <f t="shared" si="0"/>
        <v>338850031.38</v>
      </c>
      <c r="H21" s="206">
        <f t="shared" si="0"/>
        <v>331684876.02999997</v>
      </c>
      <c r="I21" s="206">
        <f t="shared" si="0"/>
        <v>1364112557.53</v>
      </c>
    </row>
    <row r="22" spans="2:9" x14ac:dyDescent="0.25">
      <c r="B22" s="16"/>
      <c r="C22" s="16"/>
      <c r="D22"/>
      <c r="E22"/>
      <c r="F22"/>
      <c r="G22"/>
      <c r="H22"/>
      <c r="I22"/>
    </row>
    <row r="23" spans="2:9" x14ac:dyDescent="0.25">
      <c r="D23"/>
      <c r="E23"/>
      <c r="F23"/>
      <c r="G23"/>
      <c r="H23"/>
      <c r="I23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3"/>
      <c r="E25" s="143"/>
    </row>
    <row r="26" spans="2:9" x14ac:dyDescent="0.25">
      <c r="D26" s="183"/>
    </row>
    <row r="27" spans="2:9" x14ac:dyDescent="0.25">
      <c r="D27" s="183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opLeftCell="D1" workbookViewId="0">
      <selection activeCell="K23" sqref="K23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11" width="11.42578125" customWidth="1"/>
    <col min="12" max="12" width="15.28515625" bestFit="1" customWidth="1"/>
    <col min="13" max="13" width="14.140625" bestFit="1" customWidth="1"/>
    <col min="14" max="22" width="11.42578125" customWidth="1"/>
  </cols>
  <sheetData>
    <row r="1" spans="2:13" x14ac:dyDescent="0.25">
      <c r="B1" s="354"/>
      <c r="C1" s="354"/>
      <c r="D1" s="354"/>
      <c r="E1" s="354"/>
      <c r="F1" s="354"/>
      <c r="G1" s="354"/>
      <c r="H1" s="354"/>
      <c r="I1" s="354"/>
    </row>
    <row r="2" spans="2:13" ht="15.75" x14ac:dyDescent="0.25">
      <c r="B2" s="355" t="s">
        <v>454</v>
      </c>
      <c r="C2" s="355"/>
      <c r="D2" s="355"/>
      <c r="E2" s="355"/>
      <c r="F2" s="355"/>
      <c r="G2" s="355"/>
      <c r="H2" s="355"/>
      <c r="I2" s="355"/>
    </row>
    <row r="3" spans="2:13" x14ac:dyDescent="0.25">
      <c r="B3" s="356" t="s">
        <v>610</v>
      </c>
      <c r="C3" s="356"/>
      <c r="D3" s="356"/>
      <c r="E3" s="356"/>
      <c r="F3" s="356"/>
      <c r="G3" s="356"/>
      <c r="H3" s="356"/>
      <c r="I3" s="356"/>
    </row>
    <row r="4" spans="2:13" x14ac:dyDescent="0.25">
      <c r="B4" s="356" t="s">
        <v>490</v>
      </c>
      <c r="C4" s="356"/>
      <c r="D4" s="356"/>
      <c r="E4" s="356"/>
      <c r="F4" s="356"/>
      <c r="G4" s="356"/>
      <c r="H4" s="356"/>
      <c r="I4" s="356"/>
    </row>
    <row r="5" spans="2:13" x14ac:dyDescent="0.25">
      <c r="B5" s="356" t="s">
        <v>599</v>
      </c>
      <c r="C5" s="356"/>
      <c r="D5" s="356"/>
      <c r="E5" s="356"/>
      <c r="F5" s="356"/>
      <c r="G5" s="356"/>
      <c r="H5" s="356"/>
      <c r="I5" s="356"/>
    </row>
    <row r="6" spans="2:13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13" x14ac:dyDescent="0.25">
      <c r="B7" s="352" t="s">
        <v>73</v>
      </c>
      <c r="C7" s="352"/>
      <c r="D7" s="353" t="s">
        <v>123</v>
      </c>
      <c r="E7" s="353"/>
      <c r="F7" s="353"/>
      <c r="G7" s="353"/>
      <c r="H7" s="353"/>
      <c r="I7" s="353" t="s">
        <v>124</v>
      </c>
    </row>
    <row r="8" spans="2:13" ht="22.5" x14ac:dyDescent="0.25">
      <c r="B8" s="352"/>
      <c r="C8" s="352"/>
      <c r="D8" s="150" t="s">
        <v>125</v>
      </c>
      <c r="E8" s="150" t="s">
        <v>126</v>
      </c>
      <c r="F8" s="150" t="s">
        <v>106</v>
      </c>
      <c r="G8" s="150" t="s">
        <v>107</v>
      </c>
      <c r="H8" s="150" t="s">
        <v>127</v>
      </c>
      <c r="I8" s="353"/>
    </row>
    <row r="9" spans="2:13" ht="11.25" customHeight="1" x14ac:dyDescent="0.25">
      <c r="B9" s="352"/>
      <c r="C9" s="352"/>
      <c r="D9" s="150">
        <v>1</v>
      </c>
      <c r="E9" s="150">
        <v>2</v>
      </c>
      <c r="F9" s="150" t="s">
        <v>128</v>
      </c>
      <c r="G9" s="150">
        <v>4</v>
      </c>
      <c r="H9" s="150">
        <v>5</v>
      </c>
      <c r="I9" s="150" t="s">
        <v>129</v>
      </c>
    </row>
    <row r="10" spans="2:13" x14ac:dyDescent="0.25">
      <c r="B10" s="382" t="s">
        <v>98</v>
      </c>
      <c r="C10" s="383"/>
      <c r="D10" s="207">
        <f>SUM(D11:D17)</f>
        <v>1403809416</v>
      </c>
      <c r="E10" s="207">
        <f>SUM(E11:E17)</f>
        <v>0</v>
      </c>
      <c r="F10" s="207">
        <f>+D10+E10</f>
        <v>1403809416</v>
      </c>
      <c r="G10" s="207">
        <f>SUM(G11:G17)</f>
        <v>306694152.14999998</v>
      </c>
      <c r="H10" s="207">
        <f>SUM(H11:H17)</f>
        <v>305212291.53999996</v>
      </c>
      <c r="I10" s="207">
        <f>+F10-G10</f>
        <v>1097115263.8499999</v>
      </c>
      <c r="L10" s="264"/>
      <c r="M10" s="263"/>
    </row>
    <row r="11" spans="2:13" x14ac:dyDescent="0.25">
      <c r="B11" s="32"/>
      <c r="C11" s="33" t="s">
        <v>136</v>
      </c>
      <c r="D11" s="208">
        <f>SUM(COG_PARTIDA_ESPECIFICA!F13)</f>
        <v>598096404</v>
      </c>
      <c r="E11" s="208">
        <f>SUM(COG_PARTIDA_ESPECIFICA!G13)</f>
        <v>0</v>
      </c>
      <c r="F11" s="208">
        <f t="shared" ref="F11:F74" si="0">+D11+E11</f>
        <v>598096404</v>
      </c>
      <c r="G11" s="208">
        <f>SUM(COG_PARTIDA_ESPECIFICA!I13)</f>
        <v>128378042.12</v>
      </c>
      <c r="H11" s="208">
        <f>SUM(COG_PARTIDA_ESPECIFICA!J13)</f>
        <v>128378042.12</v>
      </c>
      <c r="I11" s="208">
        <f t="shared" ref="I11:I74" si="1">+F11-G11</f>
        <v>469718361.88</v>
      </c>
    </row>
    <row r="12" spans="2:13" x14ac:dyDescent="0.25">
      <c r="B12" s="32"/>
      <c r="C12" s="33" t="s">
        <v>137</v>
      </c>
      <c r="D12" s="208">
        <f>SUM(COG_PARTIDA_ESPECIFICA!F18)</f>
        <v>5360000</v>
      </c>
      <c r="E12" s="208">
        <f>SUM(COG_PARTIDA_ESPECIFICA!G18)</f>
        <v>0</v>
      </c>
      <c r="F12" s="208">
        <f t="shared" si="0"/>
        <v>5360000</v>
      </c>
      <c r="G12" s="208">
        <f>SUM(COG_PARTIDA_ESPECIFICA!I18)</f>
        <v>1296641.3799999999</v>
      </c>
      <c r="H12" s="208">
        <f>SUM(COG_PARTIDA_ESPECIFICA!J18)</f>
        <v>1296641.3799999999</v>
      </c>
      <c r="I12" s="208">
        <f t="shared" si="1"/>
        <v>4063358.62</v>
      </c>
    </row>
    <row r="13" spans="2:13" x14ac:dyDescent="0.25">
      <c r="B13" s="32"/>
      <c r="C13" s="33" t="s">
        <v>138</v>
      </c>
      <c r="D13" s="208">
        <f>SUM(COG_PARTIDA_ESPECIFICA!F25)</f>
        <v>403603607</v>
      </c>
      <c r="E13" s="208">
        <f>SUM(COG_PARTIDA_ESPECIFICA!G25)</f>
        <v>0</v>
      </c>
      <c r="F13" s="208">
        <f t="shared" si="0"/>
        <v>403603607</v>
      </c>
      <c r="G13" s="208">
        <f>SUM(COG_PARTIDA_ESPECIFICA!I25)</f>
        <v>81227465.659999996</v>
      </c>
      <c r="H13" s="208">
        <f>SUM(COG_PARTIDA_ESPECIFICA!J25)</f>
        <v>80771293.680000007</v>
      </c>
      <c r="I13" s="208">
        <f t="shared" si="1"/>
        <v>322376141.34000003</v>
      </c>
    </row>
    <row r="14" spans="2:13" x14ac:dyDescent="0.25">
      <c r="B14" s="32"/>
      <c r="C14" s="33" t="s">
        <v>139</v>
      </c>
      <c r="D14" s="208">
        <f>SUM(COG_PARTIDA_ESPECIFICA!F36)</f>
        <v>142410568</v>
      </c>
      <c r="E14" s="208">
        <f>SUM(COG_PARTIDA_ESPECIFICA!G36)</f>
        <v>0</v>
      </c>
      <c r="F14" s="208">
        <f t="shared" si="0"/>
        <v>142410568</v>
      </c>
      <c r="G14" s="208">
        <f>SUM(COG_PARTIDA_ESPECIFICA!I36)</f>
        <v>48288675.079999998</v>
      </c>
      <c r="H14" s="208">
        <f>SUM(COG_PARTIDA_ESPECIFICA!J36)</f>
        <v>47266251.909999996</v>
      </c>
      <c r="I14" s="208">
        <f t="shared" si="1"/>
        <v>94121892.920000002</v>
      </c>
    </row>
    <row r="15" spans="2:13" x14ac:dyDescent="0.25">
      <c r="B15" s="32"/>
      <c r="C15" s="33" t="s">
        <v>140</v>
      </c>
      <c r="D15" s="208">
        <f>SUM(COG_PARTIDA_ESPECIFICA!F45)</f>
        <v>205367946</v>
      </c>
      <c r="E15" s="208">
        <f>SUM(COG_PARTIDA_ESPECIFICA!G45)</f>
        <v>0</v>
      </c>
      <c r="F15" s="208">
        <f t="shared" si="0"/>
        <v>205367946</v>
      </c>
      <c r="G15" s="208">
        <f>SUM(COG_PARTIDA_ESPECIFICA!I45)</f>
        <v>40773692.649999999</v>
      </c>
      <c r="H15" s="208">
        <f>SUM(COG_PARTIDA_ESPECIFICA!J45)</f>
        <v>40770427.189999998</v>
      </c>
      <c r="I15" s="208">
        <f t="shared" si="1"/>
        <v>164594253.34999999</v>
      </c>
    </row>
    <row r="16" spans="2:13" x14ac:dyDescent="0.25">
      <c r="B16" s="32"/>
      <c r="C16" s="33" t="s">
        <v>141</v>
      </c>
      <c r="D16" s="208">
        <f>SUM(COG_PARTIDA_ESPECIFICA!F64)</f>
        <v>12549802</v>
      </c>
      <c r="E16" s="208">
        <f>SUM(COG_PARTIDA_ESPECIFICA!G64)</f>
        <v>0</v>
      </c>
      <c r="F16" s="208">
        <f t="shared" si="0"/>
        <v>12549802</v>
      </c>
      <c r="G16" s="208">
        <f>SUM(COG_PARTIDA_ESPECIFICA!I64)</f>
        <v>0</v>
      </c>
      <c r="H16" s="208">
        <f>SUM(COG_PARTIDA_ESPECIFICA!J64)</f>
        <v>0</v>
      </c>
      <c r="I16" s="209">
        <f t="shared" si="1"/>
        <v>12549802</v>
      </c>
    </row>
    <row r="17" spans="2:13" x14ac:dyDescent="0.25">
      <c r="B17" s="32"/>
      <c r="C17" s="33" t="s">
        <v>142</v>
      </c>
      <c r="D17" s="208">
        <f>SUM(COG_PARTIDA_ESPECIFICA!F67)</f>
        <v>36421089</v>
      </c>
      <c r="E17" s="208">
        <f>SUM(COG_PARTIDA_ESPECIFICA!G67)</f>
        <v>0</v>
      </c>
      <c r="F17" s="208">
        <f t="shared" si="0"/>
        <v>36421089</v>
      </c>
      <c r="G17" s="208">
        <f>SUM(COG_PARTIDA_ESPECIFICA!I67)</f>
        <v>6729635.2599999998</v>
      </c>
      <c r="H17" s="208">
        <f>SUM(COG_PARTIDA_ESPECIFICA!J67)</f>
        <v>6729635.2599999998</v>
      </c>
      <c r="I17" s="208">
        <f t="shared" si="1"/>
        <v>29691453.740000002</v>
      </c>
    </row>
    <row r="18" spans="2:13" x14ac:dyDescent="0.25">
      <c r="B18" s="382" t="s">
        <v>76</v>
      </c>
      <c r="C18" s="383"/>
      <c r="D18" s="207">
        <f>SUM(D19:D27)</f>
        <v>39908399.170000002</v>
      </c>
      <c r="E18" s="207">
        <f>SUM(E19:E27)</f>
        <v>0</v>
      </c>
      <c r="F18" s="207">
        <f t="shared" si="0"/>
        <v>39908399.170000002</v>
      </c>
      <c r="G18" s="207">
        <f>SUM(G19:G27)</f>
        <v>4479106.8099999996</v>
      </c>
      <c r="H18" s="207">
        <f>SUM(H19:H27)</f>
        <v>4390005.8899999997</v>
      </c>
      <c r="I18" s="207">
        <f t="shared" si="1"/>
        <v>35429292.359999999</v>
      </c>
      <c r="L18" s="264"/>
      <c r="M18" s="263"/>
    </row>
    <row r="19" spans="2:13" x14ac:dyDescent="0.25">
      <c r="B19" s="32"/>
      <c r="C19" s="33" t="s">
        <v>143</v>
      </c>
      <c r="D19" s="208">
        <f>SUM(COG_PARTIDA_ESPECIFICA!F72)</f>
        <v>17506064.239999998</v>
      </c>
      <c r="E19" s="208">
        <f>SUM(COG_PARTIDA_ESPECIFICA!G72)</f>
        <v>0</v>
      </c>
      <c r="F19" s="208">
        <f t="shared" si="0"/>
        <v>17506064.239999998</v>
      </c>
      <c r="G19" s="208">
        <f>SUM(COG_PARTIDA_ESPECIFICA!I72)</f>
        <v>1399554.27</v>
      </c>
      <c r="H19" s="208">
        <f>SUM(COG_PARTIDA_ESPECIFICA!J72)</f>
        <v>1399554.27</v>
      </c>
      <c r="I19" s="208">
        <f t="shared" si="1"/>
        <v>16106509.969999999</v>
      </c>
    </row>
    <row r="20" spans="2:13" x14ac:dyDescent="0.25">
      <c r="B20" s="32"/>
      <c r="C20" s="33" t="s">
        <v>144</v>
      </c>
      <c r="D20" s="208">
        <f>SUM(COG_PARTIDA_ESPECIFICA!F89)</f>
        <v>816681.56</v>
      </c>
      <c r="E20" s="208">
        <f>SUM(COG_PARTIDA_ESPECIFICA!G89)</f>
        <v>0</v>
      </c>
      <c r="F20" s="208">
        <f t="shared" si="0"/>
        <v>816681.56</v>
      </c>
      <c r="G20" s="208">
        <f>SUM(COG_PARTIDA_ESPECIFICA!I89)</f>
        <v>94296.260000000009</v>
      </c>
      <c r="H20" s="208">
        <f>SUM(COG_PARTIDA_ESPECIFICA!J89)</f>
        <v>85144.66</v>
      </c>
      <c r="I20" s="208">
        <f t="shared" si="1"/>
        <v>722385.3</v>
      </c>
    </row>
    <row r="21" spans="2:13" x14ac:dyDescent="0.25">
      <c r="B21" s="32"/>
      <c r="C21" s="33" t="s">
        <v>145</v>
      </c>
      <c r="D21" s="208">
        <v>0</v>
      </c>
      <c r="E21" s="208">
        <v>0</v>
      </c>
      <c r="F21" s="208">
        <f t="shared" si="0"/>
        <v>0</v>
      </c>
      <c r="G21" s="208">
        <v>0</v>
      </c>
      <c r="H21" s="208">
        <f>SUM(COG_PARTIDA_ESPECIFICA!J23)</f>
        <v>0</v>
      </c>
      <c r="I21" s="209">
        <f t="shared" si="1"/>
        <v>0</v>
      </c>
    </row>
    <row r="22" spans="2:13" x14ac:dyDescent="0.25">
      <c r="B22" s="32"/>
      <c r="C22" s="33" t="s">
        <v>146</v>
      </c>
      <c r="D22" s="208">
        <f>SUM(COG_PARTIDA_ESPECIFICA!F98)</f>
        <v>3085318.04</v>
      </c>
      <c r="E22" s="208">
        <f>SUM(COG_PARTIDA_ESPECIFICA!G98)</f>
        <v>0</v>
      </c>
      <c r="F22" s="208">
        <f t="shared" si="0"/>
        <v>3085318.04</v>
      </c>
      <c r="G22" s="208">
        <f>SUM(COG_PARTIDA_ESPECIFICA!I98)</f>
        <v>461803.75</v>
      </c>
      <c r="H22" s="208">
        <f>SUM(COG_PARTIDA_ESPECIFICA!J98)</f>
        <v>445927.75</v>
      </c>
      <c r="I22" s="208">
        <f t="shared" si="1"/>
        <v>2623514.29</v>
      </c>
    </row>
    <row r="23" spans="2:13" x14ac:dyDescent="0.25">
      <c r="B23" s="32"/>
      <c r="C23" s="33" t="s">
        <v>147</v>
      </c>
      <c r="D23" s="208">
        <f>SUM(COG_PARTIDA_ESPECIFICA!F115)</f>
        <v>2113150</v>
      </c>
      <c r="E23" s="208">
        <f>SUM(COG_PARTIDA_ESPECIFICA!G115)</f>
        <v>0</v>
      </c>
      <c r="F23" s="208">
        <f t="shared" si="0"/>
        <v>2113150</v>
      </c>
      <c r="G23" s="208">
        <f>SUM(COG_PARTIDA_ESPECIFICA!I115)</f>
        <v>2995.39</v>
      </c>
      <c r="H23" s="208">
        <f>SUM(COG_PARTIDA_ESPECIFICA!J115)</f>
        <v>2995.39</v>
      </c>
      <c r="I23" s="208">
        <f t="shared" si="1"/>
        <v>2110154.61</v>
      </c>
    </row>
    <row r="24" spans="2:13" x14ac:dyDescent="0.25">
      <c r="B24" s="32"/>
      <c r="C24" s="33" t="s">
        <v>148</v>
      </c>
      <c r="D24" s="208">
        <f>SUM(COG_PARTIDA_ESPECIFICA!F124)</f>
        <v>10853055.92</v>
      </c>
      <c r="E24" s="208">
        <f>SUM(COG_PARTIDA_ESPECIFICA!G124)</f>
        <v>0</v>
      </c>
      <c r="F24" s="208">
        <f t="shared" si="0"/>
        <v>10853055.92</v>
      </c>
      <c r="G24" s="208">
        <f>SUM(COG_PARTIDA_ESPECIFICA!I124)</f>
        <v>2200188.65</v>
      </c>
      <c r="H24" s="208">
        <f>SUM(COG_PARTIDA_ESPECIFICA!J124)</f>
        <v>2162009.79</v>
      </c>
      <c r="I24" s="208">
        <f t="shared" si="1"/>
        <v>8652867.2699999996</v>
      </c>
    </row>
    <row r="25" spans="2:13" x14ac:dyDescent="0.25">
      <c r="B25" s="32"/>
      <c r="C25" s="33" t="s">
        <v>149</v>
      </c>
      <c r="D25" s="208">
        <f>SUM(COG_PARTIDA_ESPECIFICA!F128)</f>
        <v>657242</v>
      </c>
      <c r="E25" s="208">
        <f>SUM(COG_PARTIDA_ESPECIFICA!G128)</f>
        <v>0</v>
      </c>
      <c r="F25" s="208">
        <f t="shared" si="0"/>
        <v>657242</v>
      </c>
      <c r="G25" s="208">
        <f>SUM(COG_PARTIDA_ESPECIFICA!I128)</f>
        <v>0</v>
      </c>
      <c r="H25" s="208">
        <f>SUM(COG_PARTIDA_ESPECIFICA!J128)</f>
        <v>0</v>
      </c>
      <c r="I25" s="208">
        <f t="shared" si="1"/>
        <v>657242</v>
      </c>
    </row>
    <row r="26" spans="2:13" x14ac:dyDescent="0.25">
      <c r="B26" s="32"/>
      <c r="C26" s="33" t="s">
        <v>150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</row>
    <row r="27" spans="2:13" x14ac:dyDescent="0.25">
      <c r="B27" s="32"/>
      <c r="C27" s="33" t="s">
        <v>151</v>
      </c>
      <c r="D27" s="208">
        <f>SUM(COG_PARTIDA_ESPECIFICA!F136)</f>
        <v>4876887.41</v>
      </c>
      <c r="E27" s="208">
        <f>SUM(COG_PARTIDA_ESPECIFICA!G136)</f>
        <v>0</v>
      </c>
      <c r="F27" s="208">
        <f t="shared" si="0"/>
        <v>4876887.41</v>
      </c>
      <c r="G27" s="208">
        <f>SUM(COG_PARTIDA_ESPECIFICA!I136)</f>
        <v>320268.49</v>
      </c>
      <c r="H27" s="208">
        <f>SUM(COG_PARTIDA_ESPECIFICA!J136)</f>
        <v>294374.03000000003</v>
      </c>
      <c r="I27" s="208">
        <f t="shared" si="1"/>
        <v>4556618.92</v>
      </c>
    </row>
    <row r="28" spans="2:13" x14ac:dyDescent="0.25">
      <c r="B28" s="382" t="s">
        <v>78</v>
      </c>
      <c r="C28" s="383"/>
      <c r="D28" s="207">
        <f>SUM(D29:D37)</f>
        <v>148934721.47000003</v>
      </c>
      <c r="E28" s="207">
        <f>SUM(E29:E37)</f>
        <v>0</v>
      </c>
      <c r="F28" s="207">
        <f t="shared" si="0"/>
        <v>148934721.47000003</v>
      </c>
      <c r="G28" s="207">
        <f>SUM(G29:G37)</f>
        <v>26215025.789999999</v>
      </c>
      <c r="H28" s="207">
        <f>SUM(H29:H37)</f>
        <v>20620831.969999999</v>
      </c>
      <c r="I28" s="207">
        <f t="shared" si="1"/>
        <v>122719695.68000004</v>
      </c>
    </row>
    <row r="29" spans="2:13" x14ac:dyDescent="0.25">
      <c r="B29" s="32"/>
      <c r="C29" s="33" t="s">
        <v>152</v>
      </c>
      <c r="D29" s="208">
        <f>SUM(COG_PARTIDA_ESPECIFICA!F153)</f>
        <v>23215384.890000001</v>
      </c>
      <c r="E29" s="208">
        <f>SUM(COG_PARTIDA_ESPECIFICA!G153)</f>
        <v>0</v>
      </c>
      <c r="F29" s="208">
        <f t="shared" si="0"/>
        <v>23215384.890000001</v>
      </c>
      <c r="G29" s="208">
        <f>SUM(COG_PARTIDA_ESPECIFICA!I153)</f>
        <v>3197424.55</v>
      </c>
      <c r="H29" s="208">
        <f>SUM(COG_PARTIDA_ESPECIFICA!J153)</f>
        <v>2915288.7199999997</v>
      </c>
      <c r="I29" s="208">
        <f t="shared" si="1"/>
        <v>20017960.34</v>
      </c>
    </row>
    <row r="30" spans="2:13" x14ac:dyDescent="0.25">
      <c r="B30" s="32"/>
      <c r="C30" s="33" t="s">
        <v>153</v>
      </c>
      <c r="D30" s="208">
        <f>SUM(COG_PARTIDA_ESPECIFICA!F170)</f>
        <v>30035569.759999998</v>
      </c>
      <c r="E30" s="208">
        <f>SUM(COG_PARTIDA_ESPECIFICA!G170)</f>
        <v>0</v>
      </c>
      <c r="F30" s="208">
        <f t="shared" si="0"/>
        <v>30035569.759999998</v>
      </c>
      <c r="G30" s="208">
        <f>SUM(COG_PARTIDA_ESPECIFICA!I170)</f>
        <v>6874264.4199999999</v>
      </c>
      <c r="H30" s="208">
        <f>SUM(COG_PARTIDA_ESPECIFICA!J170)</f>
        <v>4459477.42</v>
      </c>
      <c r="I30" s="208">
        <f t="shared" si="1"/>
        <v>23161305.339999996</v>
      </c>
    </row>
    <row r="31" spans="2:13" x14ac:dyDescent="0.25">
      <c r="B31" s="32"/>
      <c r="C31" s="33" t="s">
        <v>154</v>
      </c>
      <c r="D31" s="208">
        <f>SUM(COG_PARTIDA_ESPECIFICA!F181)</f>
        <v>61956155.159999996</v>
      </c>
      <c r="E31" s="208">
        <f>SUM(COG_PARTIDA_ESPECIFICA!G181)</f>
        <v>0</v>
      </c>
      <c r="F31" s="208">
        <f t="shared" si="0"/>
        <v>61956155.159999996</v>
      </c>
      <c r="G31" s="208">
        <f>SUM(COG_PARTIDA_ESPECIFICA!I181)</f>
        <v>10583646.220000001</v>
      </c>
      <c r="H31" s="208">
        <f>SUM(COG_PARTIDA_ESPECIFICA!J181)</f>
        <v>7943646.2200000007</v>
      </c>
      <c r="I31" s="208">
        <f t="shared" si="1"/>
        <v>51372508.939999998</v>
      </c>
    </row>
    <row r="32" spans="2:13" x14ac:dyDescent="0.25">
      <c r="B32" s="32"/>
      <c r="C32" s="33" t="s">
        <v>155</v>
      </c>
      <c r="D32" s="208">
        <f>SUM(COG_PARTIDA_ESPECIFICA!F197)</f>
        <v>1946939.84</v>
      </c>
      <c r="E32" s="208">
        <f>SUM(COG_PARTIDA_ESPECIFICA!G197)</f>
        <v>0</v>
      </c>
      <c r="F32" s="208">
        <f t="shared" si="0"/>
        <v>1946939.84</v>
      </c>
      <c r="G32" s="208">
        <f>SUM(COG_PARTIDA_ESPECIFICA!I197)</f>
        <v>468594.25</v>
      </c>
      <c r="H32" s="208">
        <f>SUM(COG_PARTIDA_ESPECIFICA!J197)</f>
        <v>381956.32</v>
      </c>
      <c r="I32" s="208">
        <f t="shared" si="1"/>
        <v>1478345.59</v>
      </c>
    </row>
    <row r="33" spans="2:9" x14ac:dyDescent="0.25">
      <c r="B33" s="32"/>
      <c r="C33" s="33" t="s">
        <v>156</v>
      </c>
      <c r="D33" s="208">
        <f>SUM(COG_PARTIDA_ESPECIFICA!F207)</f>
        <v>24525306.02</v>
      </c>
      <c r="E33" s="208">
        <f>SUM(COG_PARTIDA_ESPECIFICA!G207)</f>
        <v>0</v>
      </c>
      <c r="F33" s="208">
        <f t="shared" si="0"/>
        <v>24525306.02</v>
      </c>
      <c r="G33" s="208">
        <f>SUM(COG_PARTIDA_ESPECIFICA!I207)</f>
        <v>4105828.24</v>
      </c>
      <c r="H33" s="208">
        <f>SUM(COG_PARTIDA_ESPECIFICA!J207)</f>
        <v>3943658.58</v>
      </c>
      <c r="I33" s="208">
        <f t="shared" si="1"/>
        <v>20419477.780000001</v>
      </c>
    </row>
    <row r="34" spans="2:9" x14ac:dyDescent="0.25">
      <c r="B34" s="32"/>
      <c r="C34" s="33" t="s">
        <v>157</v>
      </c>
      <c r="D34" s="208">
        <f>SUM(COG_PARTIDA_ESPECIFICA!F230)</f>
        <v>0</v>
      </c>
      <c r="E34" s="208">
        <f>SUM(COG_PARTIDA_ESPECIFICA!G230)</f>
        <v>0</v>
      </c>
      <c r="F34" s="208">
        <f t="shared" si="0"/>
        <v>0</v>
      </c>
      <c r="G34" s="208">
        <f>SUM(COG_PARTIDA_ESPECIFICA!I230)</f>
        <v>0</v>
      </c>
      <c r="H34" s="208">
        <f>SUM(COG_PARTIDA_ESPECIFICA!J230)</f>
        <v>0</v>
      </c>
      <c r="I34" s="208">
        <f t="shared" si="1"/>
        <v>0</v>
      </c>
    </row>
    <row r="35" spans="2:9" x14ac:dyDescent="0.25">
      <c r="B35" s="32"/>
      <c r="C35" s="33" t="s">
        <v>158</v>
      </c>
      <c r="D35" s="208">
        <f>SUM(COG_PARTIDA_ESPECIFICA!F233)</f>
        <v>3350541.84</v>
      </c>
      <c r="E35" s="208">
        <f>SUM(COG_PARTIDA_ESPECIFICA!G233)</f>
        <v>0</v>
      </c>
      <c r="F35" s="208">
        <f t="shared" si="0"/>
        <v>3350541.84</v>
      </c>
      <c r="G35" s="208">
        <f>SUM(COG_PARTIDA_ESPECIFICA!I233)</f>
        <v>331374.86</v>
      </c>
      <c r="H35" s="208">
        <f>SUM(COG_PARTIDA_ESPECIFICA!J233)</f>
        <v>328662.86</v>
      </c>
      <c r="I35" s="208">
        <f t="shared" si="1"/>
        <v>3019166.98</v>
      </c>
    </row>
    <row r="36" spans="2:9" x14ac:dyDescent="0.25">
      <c r="B36" s="32"/>
      <c r="C36" s="33" t="s">
        <v>159</v>
      </c>
      <c r="D36" s="208">
        <f>SUM(COG_PARTIDA_ESPECIFICA!F250)</f>
        <v>3904823.96</v>
      </c>
      <c r="E36" s="208">
        <f>SUM(COG_PARTIDA_ESPECIFICA!G250)</f>
        <v>0</v>
      </c>
      <c r="F36" s="208">
        <f t="shared" si="0"/>
        <v>3904823.96</v>
      </c>
      <c r="G36" s="208">
        <f>SUM(COG_PARTIDA_ESPECIFICA!I250)</f>
        <v>653893.25</v>
      </c>
      <c r="H36" s="208">
        <f>SUM(COG_PARTIDA_ESPECIFICA!J250)</f>
        <v>648141.85</v>
      </c>
      <c r="I36" s="208">
        <f t="shared" si="1"/>
        <v>3250930.71</v>
      </c>
    </row>
    <row r="37" spans="2:9" x14ac:dyDescent="0.25">
      <c r="B37" s="32"/>
      <c r="C37" s="33" t="s">
        <v>160</v>
      </c>
      <c r="D37" s="208">
        <f>SUM(COG_PARTIDA_ESPECIFICA!F256)</f>
        <v>0</v>
      </c>
      <c r="E37" s="208">
        <f>SUM(COG_PARTIDA_ESPECIFICA!G256)</f>
        <v>0</v>
      </c>
      <c r="F37" s="208">
        <f t="shared" si="0"/>
        <v>0</v>
      </c>
      <c r="G37" s="208">
        <f>SUM(COG_PARTIDA_ESPECIFICA!I256)</f>
        <v>0</v>
      </c>
      <c r="H37" s="208">
        <f>SUM(COG_PARTIDA_ESPECIFICA!J256)</f>
        <v>0</v>
      </c>
      <c r="I37" s="208">
        <f t="shared" si="1"/>
        <v>0</v>
      </c>
    </row>
    <row r="38" spans="2:9" x14ac:dyDescent="0.25">
      <c r="B38" s="382" t="s">
        <v>116</v>
      </c>
      <c r="C38" s="383"/>
      <c r="D38" s="207">
        <f>SUM(D39:D47)</f>
        <v>64736907</v>
      </c>
      <c r="E38" s="210">
        <f>SUM(E39:E47)</f>
        <v>0</v>
      </c>
      <c r="F38" s="207">
        <f t="shared" si="0"/>
        <v>64736907</v>
      </c>
      <c r="G38" s="207">
        <f>SUM(G39:G47)</f>
        <v>781714.2</v>
      </c>
      <c r="H38" s="207">
        <f>SUM(H39:H47)</f>
        <v>781714.2</v>
      </c>
      <c r="I38" s="207">
        <f t="shared" si="1"/>
        <v>63955192.799999997</v>
      </c>
    </row>
    <row r="39" spans="2:9" x14ac:dyDescent="0.25">
      <c r="B39" s="32"/>
      <c r="C39" s="33" t="s">
        <v>80</v>
      </c>
      <c r="D39" s="208">
        <f>SUM(COG_PARTIDA_ESPECIFICA!F263)</f>
        <v>64651907</v>
      </c>
      <c r="E39" s="208">
        <f>SUM(COG_PARTIDA_ESPECIFICA!G263)</f>
        <v>0</v>
      </c>
      <c r="F39" s="208">
        <f t="shared" si="0"/>
        <v>64651907</v>
      </c>
      <c r="G39" s="208">
        <f>SUM(COG_PARTIDA_ESPECIFICA!I263)</f>
        <v>781714.2</v>
      </c>
      <c r="H39" s="208">
        <f>SUM(COG_PARTIDA_ESPECIFICA!J263)</f>
        <v>781714.2</v>
      </c>
      <c r="I39" s="209">
        <f t="shared" si="1"/>
        <v>63870192.799999997</v>
      </c>
    </row>
    <row r="40" spans="2:9" x14ac:dyDescent="0.25">
      <c r="B40" s="32"/>
      <c r="C40" s="33" t="s">
        <v>81</v>
      </c>
      <c r="D40" s="208">
        <v>0</v>
      </c>
      <c r="E40" s="208">
        <v>0</v>
      </c>
      <c r="F40" s="208">
        <f t="shared" si="0"/>
        <v>0</v>
      </c>
      <c r="G40" s="208">
        <v>0</v>
      </c>
      <c r="H40" s="208">
        <v>0</v>
      </c>
      <c r="I40" s="209">
        <f t="shared" si="1"/>
        <v>0</v>
      </c>
    </row>
    <row r="41" spans="2:9" x14ac:dyDescent="0.25">
      <c r="B41" s="32"/>
      <c r="C41" s="33" t="s">
        <v>82</v>
      </c>
      <c r="D41" s="208">
        <v>0</v>
      </c>
      <c r="E41" s="208">
        <v>0</v>
      </c>
      <c r="F41" s="208">
        <f t="shared" si="0"/>
        <v>0</v>
      </c>
      <c r="G41" s="208">
        <v>0</v>
      </c>
      <c r="H41" s="208">
        <v>0</v>
      </c>
      <c r="I41" s="209">
        <f t="shared" si="1"/>
        <v>0</v>
      </c>
    </row>
    <row r="42" spans="2:9" x14ac:dyDescent="0.25">
      <c r="B42" s="32"/>
      <c r="C42" s="33" t="s">
        <v>83</v>
      </c>
      <c r="D42" s="208">
        <f>SUM(COG_PARTIDA_ESPECIFICA!F266)</f>
        <v>85000</v>
      </c>
      <c r="E42" s="208">
        <f>SUM(COG_PARTIDA_ESPECIFICA!G266)</f>
        <v>0</v>
      </c>
      <c r="F42" s="208">
        <f t="shared" si="0"/>
        <v>85000</v>
      </c>
      <c r="G42" s="208">
        <f>SUM(COG_PARTIDA_ESPECIFICA!I266)</f>
        <v>0</v>
      </c>
      <c r="H42" s="208">
        <f>SUM(COG_PARTIDA_ESPECIFICA!J266)</f>
        <v>0</v>
      </c>
      <c r="I42" s="209">
        <f t="shared" si="1"/>
        <v>85000</v>
      </c>
    </row>
    <row r="43" spans="2:9" x14ac:dyDescent="0.25">
      <c r="B43" s="32"/>
      <c r="C43" s="33" t="s">
        <v>84</v>
      </c>
      <c r="D43" s="208">
        <v>0</v>
      </c>
      <c r="E43" s="208">
        <v>0</v>
      </c>
      <c r="F43" s="208">
        <f t="shared" si="0"/>
        <v>0</v>
      </c>
      <c r="G43" s="208">
        <v>0</v>
      </c>
      <c r="H43" s="208">
        <v>0</v>
      </c>
      <c r="I43" s="209">
        <f t="shared" si="1"/>
        <v>0</v>
      </c>
    </row>
    <row r="44" spans="2:9" x14ac:dyDescent="0.25">
      <c r="B44" s="32"/>
      <c r="C44" s="33" t="s">
        <v>161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209">
        <f t="shared" si="1"/>
        <v>0</v>
      </c>
    </row>
    <row r="45" spans="2:9" x14ac:dyDescent="0.25">
      <c r="B45" s="32"/>
      <c r="C45" s="33" t="s">
        <v>86</v>
      </c>
      <c r="D45" s="208">
        <v>0</v>
      </c>
      <c r="E45" s="208">
        <v>0</v>
      </c>
      <c r="F45" s="208">
        <f t="shared" si="0"/>
        <v>0</v>
      </c>
      <c r="G45" s="208">
        <v>0</v>
      </c>
      <c r="H45" s="208">
        <v>0</v>
      </c>
      <c r="I45" s="209">
        <f t="shared" si="1"/>
        <v>0</v>
      </c>
    </row>
    <row r="46" spans="2:9" x14ac:dyDescent="0.25">
      <c r="B46" s="32"/>
      <c r="C46" s="33" t="s">
        <v>87</v>
      </c>
      <c r="D46" s="208">
        <v>0</v>
      </c>
      <c r="E46" s="208">
        <v>0</v>
      </c>
      <c r="F46" s="208">
        <f t="shared" si="0"/>
        <v>0</v>
      </c>
      <c r="G46" s="208">
        <v>0</v>
      </c>
      <c r="H46" s="208">
        <v>0</v>
      </c>
      <c r="I46" s="209">
        <f t="shared" si="1"/>
        <v>0</v>
      </c>
    </row>
    <row r="47" spans="2:9" x14ac:dyDescent="0.25">
      <c r="B47" s="32"/>
      <c r="C47" s="33" t="s">
        <v>88</v>
      </c>
      <c r="D47" s="208">
        <v>0</v>
      </c>
      <c r="E47" s="208">
        <v>0</v>
      </c>
      <c r="F47" s="208">
        <f t="shared" si="0"/>
        <v>0</v>
      </c>
      <c r="G47" s="208">
        <v>0</v>
      </c>
      <c r="H47" s="208">
        <v>0</v>
      </c>
      <c r="I47" s="209">
        <f t="shared" si="1"/>
        <v>0</v>
      </c>
    </row>
    <row r="48" spans="2:9" x14ac:dyDescent="0.25">
      <c r="B48" s="382" t="s">
        <v>162</v>
      </c>
      <c r="C48" s="383"/>
      <c r="D48" s="207">
        <f>SUM(D49:D57)</f>
        <v>32573145.269999996</v>
      </c>
      <c r="E48" s="207">
        <f>SUM(E49:E57)</f>
        <v>0</v>
      </c>
      <c r="F48" s="207">
        <f t="shared" si="0"/>
        <v>32573145.269999996</v>
      </c>
      <c r="G48" s="207">
        <f>SUM(G49:G57)</f>
        <v>680032.42999999993</v>
      </c>
      <c r="H48" s="207">
        <f>SUM(H49:H57)</f>
        <v>680032.42999999993</v>
      </c>
      <c r="I48" s="207">
        <f t="shared" si="1"/>
        <v>31893112.839999996</v>
      </c>
    </row>
    <row r="49" spans="2:9" x14ac:dyDescent="0.25">
      <c r="B49" s="32"/>
      <c r="C49" s="33" t="s">
        <v>163</v>
      </c>
      <c r="D49" s="208">
        <f>SUM(COG_PARTIDA_ESPECIFICA!F271)</f>
        <v>11557067.67</v>
      </c>
      <c r="E49" s="208">
        <f>SUM(COG_PARTIDA_ESPECIFICA!G271)</f>
        <v>0</v>
      </c>
      <c r="F49" s="208">
        <f t="shared" si="0"/>
        <v>11557067.67</v>
      </c>
      <c r="G49" s="208">
        <f>SUM(COG_PARTIDA_ESPECIFICA!I271)</f>
        <v>411967.57</v>
      </c>
      <c r="H49" s="208">
        <f>SUM(COG_PARTIDA_ESPECIFICA!J271)</f>
        <v>411967.57</v>
      </c>
      <c r="I49" s="208">
        <f t="shared" si="1"/>
        <v>11145100.1</v>
      </c>
    </row>
    <row r="50" spans="2:9" x14ac:dyDescent="0.25">
      <c r="B50" s="32"/>
      <c r="C50" s="33" t="s">
        <v>164</v>
      </c>
      <c r="D50" s="208">
        <f>SUM(COG_PARTIDA_ESPECIFICA!F282)</f>
        <v>1214954.52</v>
      </c>
      <c r="E50" s="208">
        <f>SUM(COG_PARTIDA_ESPECIFICA!G282)</f>
        <v>0</v>
      </c>
      <c r="F50" s="208">
        <f t="shared" si="0"/>
        <v>1214954.52</v>
      </c>
      <c r="G50" s="208">
        <f>SUM(COG_PARTIDA_ESPECIFICA!I282)</f>
        <v>231128.86</v>
      </c>
      <c r="H50" s="208">
        <f>SUM(COG_PARTIDA_ESPECIFICA!J282)</f>
        <v>231128.86</v>
      </c>
      <c r="I50" s="208">
        <f t="shared" si="1"/>
        <v>983825.66</v>
      </c>
    </row>
    <row r="51" spans="2:9" x14ac:dyDescent="0.25">
      <c r="B51" s="32"/>
      <c r="C51" s="33" t="s">
        <v>165</v>
      </c>
      <c r="D51" s="208">
        <f>SUM(COG_PARTIDA_ESPECIFICA!F289)</f>
        <v>0</v>
      </c>
      <c r="E51" s="208">
        <f>SUM(COG_PARTIDA_ESPECIFICA!G289)</f>
        <v>0</v>
      </c>
      <c r="F51" s="208">
        <f t="shared" si="0"/>
        <v>0</v>
      </c>
      <c r="G51" s="208">
        <f>SUM(COG_PARTIDA_ESPECIFICA!I289)</f>
        <v>0</v>
      </c>
      <c r="H51" s="208">
        <f>SUM(COG_PARTIDA_ESPECIFICA!J289)</f>
        <v>0</v>
      </c>
      <c r="I51" s="209">
        <f t="shared" si="1"/>
        <v>0</v>
      </c>
    </row>
    <row r="52" spans="2:9" x14ac:dyDescent="0.25">
      <c r="B52" s="32"/>
      <c r="C52" s="33" t="s">
        <v>525</v>
      </c>
      <c r="D52" s="208">
        <f>SUM(COG_PARTIDA_ESPECIFICA!F293)</f>
        <v>1870305</v>
      </c>
      <c r="E52" s="208">
        <f>SUM(COG_PARTIDA_ESPECIFICA!G293)</f>
        <v>0</v>
      </c>
      <c r="F52" s="208">
        <f t="shared" si="0"/>
        <v>1870305</v>
      </c>
      <c r="G52" s="208">
        <f>SUM(COG_PARTIDA_ESPECIFICA!I293)</f>
        <v>0</v>
      </c>
      <c r="H52" s="208">
        <f>SUM(COG_PARTIDA_ESPECIFICA!J293)</f>
        <v>0</v>
      </c>
      <c r="I52" s="208">
        <f t="shared" si="1"/>
        <v>1870305</v>
      </c>
    </row>
    <row r="53" spans="2:9" x14ac:dyDescent="0.25">
      <c r="B53" s="32"/>
      <c r="C53" s="33" t="s">
        <v>166</v>
      </c>
      <c r="D53" s="208">
        <f>SUM(COG_PARTIDA_ESPECIFICA!F296)</f>
        <v>139946</v>
      </c>
      <c r="E53" s="208">
        <f>SUM(COG_PARTIDA_ESPECIFICA!G296)</f>
        <v>0</v>
      </c>
      <c r="F53" s="208">
        <f t="shared" ref="F53" si="2">+D53+E53</f>
        <v>139946</v>
      </c>
      <c r="G53" s="208">
        <f>SUM(COG_PARTIDA_ESPECIFICA!I296)</f>
        <v>0</v>
      </c>
      <c r="H53" s="208">
        <f>SUM(COG_PARTIDA_ESPECIFICA!J296)</f>
        <v>0</v>
      </c>
      <c r="I53" s="208">
        <f t="shared" ref="I53" si="3">+F53-G53</f>
        <v>139946</v>
      </c>
    </row>
    <row r="54" spans="2:9" x14ac:dyDescent="0.25">
      <c r="B54" s="32"/>
      <c r="C54" s="33" t="s">
        <v>167</v>
      </c>
      <c r="D54" s="208">
        <f>SUM(COG_PARTIDA_ESPECIFICA!F299)</f>
        <v>17790872.079999998</v>
      </c>
      <c r="E54" s="208">
        <f>SUM(COG_PARTIDA_ESPECIFICA!G299)</f>
        <v>0</v>
      </c>
      <c r="F54" s="208">
        <f t="shared" si="0"/>
        <v>17790872.079999998</v>
      </c>
      <c r="G54" s="208">
        <f>SUM(COG_PARTIDA_ESPECIFICA!I299)</f>
        <v>36936</v>
      </c>
      <c r="H54" s="208">
        <f>SUM(COG_PARTIDA_ESPECIFICA!J299)</f>
        <v>36936</v>
      </c>
      <c r="I54" s="208">
        <f t="shared" si="1"/>
        <v>17753936.079999998</v>
      </c>
    </row>
    <row r="55" spans="2:9" x14ac:dyDescent="0.25">
      <c r="B55" s="32"/>
      <c r="C55" s="33" t="s">
        <v>168</v>
      </c>
      <c r="D55" s="208">
        <v>0</v>
      </c>
      <c r="E55" s="208">
        <v>0</v>
      </c>
      <c r="F55" s="208">
        <f t="shared" si="0"/>
        <v>0</v>
      </c>
      <c r="G55" s="208">
        <v>0</v>
      </c>
      <c r="H55" s="208">
        <v>0</v>
      </c>
      <c r="I55" s="209">
        <f t="shared" si="1"/>
        <v>0</v>
      </c>
    </row>
    <row r="56" spans="2:9" x14ac:dyDescent="0.25">
      <c r="B56" s="32"/>
      <c r="C56" s="33" t="s">
        <v>169</v>
      </c>
      <c r="D56" s="208">
        <v>0</v>
      </c>
      <c r="E56" s="208">
        <v>0</v>
      </c>
      <c r="F56" s="208">
        <f t="shared" si="0"/>
        <v>0</v>
      </c>
      <c r="G56" s="208">
        <v>0</v>
      </c>
      <c r="H56" s="208">
        <v>0</v>
      </c>
      <c r="I56" s="209">
        <f t="shared" si="1"/>
        <v>0</v>
      </c>
    </row>
    <row r="57" spans="2:9" x14ac:dyDescent="0.25">
      <c r="B57" s="32"/>
      <c r="C57" s="33" t="s">
        <v>35</v>
      </c>
      <c r="D57" s="208">
        <f>SUM(COG_PARTIDA_ESPECIFICA!F310)</f>
        <v>0</v>
      </c>
      <c r="E57" s="208">
        <f>SUM(COG_PARTIDA_ESPECIFICA!G310)</f>
        <v>0</v>
      </c>
      <c r="F57" s="208">
        <f t="shared" si="0"/>
        <v>0</v>
      </c>
      <c r="G57" s="208">
        <f>SUM(COG_PARTIDA_ESPECIFICA!I310)</f>
        <v>0</v>
      </c>
      <c r="H57" s="208">
        <f>SUM(COG_PARTIDA_ESPECIFICA!J310)</f>
        <v>0</v>
      </c>
      <c r="I57" s="209">
        <f t="shared" si="1"/>
        <v>0</v>
      </c>
    </row>
    <row r="58" spans="2:9" x14ac:dyDescent="0.25">
      <c r="B58" s="382" t="s">
        <v>96</v>
      </c>
      <c r="C58" s="383"/>
      <c r="D58" s="207">
        <f>SUM(D59:D61)</f>
        <v>4000000</v>
      </c>
      <c r="E58" s="207">
        <f>SUM(E59:E61)</f>
        <v>0</v>
      </c>
      <c r="F58" s="207">
        <f t="shared" si="0"/>
        <v>4000000</v>
      </c>
      <c r="G58" s="207">
        <f>SUM(G59:G61)</f>
        <v>0</v>
      </c>
      <c r="H58" s="207">
        <f>SUM(H59:H61)</f>
        <v>0</v>
      </c>
      <c r="I58" s="207">
        <f t="shared" si="1"/>
        <v>4000000</v>
      </c>
    </row>
    <row r="59" spans="2:9" x14ac:dyDescent="0.25">
      <c r="B59" s="32"/>
      <c r="C59" s="33" t="s">
        <v>170</v>
      </c>
      <c r="D59" s="208">
        <v>0</v>
      </c>
      <c r="E59" s="208">
        <v>0</v>
      </c>
      <c r="F59" s="208">
        <f t="shared" si="0"/>
        <v>0</v>
      </c>
      <c r="G59" s="208">
        <v>0</v>
      </c>
      <c r="H59" s="208">
        <v>0</v>
      </c>
      <c r="I59" s="208">
        <f t="shared" si="1"/>
        <v>0</v>
      </c>
    </row>
    <row r="60" spans="2:9" x14ac:dyDescent="0.25">
      <c r="B60" s="32"/>
      <c r="C60" s="33" t="s">
        <v>171</v>
      </c>
      <c r="D60" s="208">
        <f>SUM(COG_PARTIDA_ESPECIFICA!F315)</f>
        <v>4000000</v>
      </c>
      <c r="E60" s="208">
        <f>SUM(COG_PARTIDA_ESPECIFICA!G315)</f>
        <v>0</v>
      </c>
      <c r="F60" s="208">
        <f t="shared" si="0"/>
        <v>4000000</v>
      </c>
      <c r="G60" s="208">
        <f>SUM(COG_PARTIDA_ESPECIFICA!I315)</f>
        <v>0</v>
      </c>
      <c r="H60" s="208">
        <f>SUM(COG_PARTIDA_ESPECIFICA!J315)</f>
        <v>0</v>
      </c>
      <c r="I60" s="208">
        <f t="shared" si="1"/>
        <v>4000000</v>
      </c>
    </row>
    <row r="61" spans="2:9" x14ac:dyDescent="0.25">
      <c r="B61" s="32"/>
      <c r="C61" s="33" t="s">
        <v>172</v>
      </c>
      <c r="D61" s="208">
        <v>0</v>
      </c>
      <c r="E61" s="208">
        <v>0</v>
      </c>
      <c r="F61" s="208">
        <f t="shared" si="0"/>
        <v>0</v>
      </c>
      <c r="G61" s="208">
        <v>0</v>
      </c>
      <c r="H61" s="208">
        <v>0</v>
      </c>
      <c r="I61" s="209">
        <f t="shared" si="1"/>
        <v>0</v>
      </c>
    </row>
    <row r="62" spans="2:9" x14ac:dyDescent="0.25">
      <c r="B62" s="382" t="s">
        <v>173</v>
      </c>
      <c r="C62" s="383"/>
      <c r="D62" s="207">
        <f>SUM(D63:D69)</f>
        <v>9000000</v>
      </c>
      <c r="E62" s="207">
        <f>SUM(E63:E69)</f>
        <v>0</v>
      </c>
      <c r="F62" s="207">
        <f t="shared" si="0"/>
        <v>9000000</v>
      </c>
      <c r="G62" s="207">
        <f>SUM(G63:G69)</f>
        <v>0</v>
      </c>
      <c r="H62" s="207">
        <f>SUM(H63:H69)</f>
        <v>0</v>
      </c>
      <c r="I62" s="207">
        <f t="shared" si="1"/>
        <v>9000000</v>
      </c>
    </row>
    <row r="63" spans="2:9" x14ac:dyDescent="0.25">
      <c r="B63" s="32"/>
      <c r="C63" s="33" t="s">
        <v>174</v>
      </c>
      <c r="D63" s="208">
        <v>0</v>
      </c>
      <c r="E63" s="208">
        <v>0</v>
      </c>
      <c r="F63" s="208">
        <f t="shared" si="0"/>
        <v>0</v>
      </c>
      <c r="G63" s="208">
        <v>0</v>
      </c>
      <c r="H63" s="208">
        <v>0</v>
      </c>
      <c r="I63" s="209">
        <f t="shared" si="1"/>
        <v>0</v>
      </c>
    </row>
    <row r="64" spans="2:9" x14ac:dyDescent="0.25">
      <c r="B64" s="32"/>
      <c r="C64" s="33" t="s">
        <v>175</v>
      </c>
      <c r="D64" s="208">
        <v>0</v>
      </c>
      <c r="E64" s="208">
        <v>0</v>
      </c>
      <c r="F64" s="208">
        <f t="shared" si="0"/>
        <v>0</v>
      </c>
      <c r="G64" s="208">
        <v>0</v>
      </c>
      <c r="H64" s="208">
        <v>0</v>
      </c>
      <c r="I64" s="209">
        <f t="shared" si="1"/>
        <v>0</v>
      </c>
    </row>
    <row r="65" spans="2:9" x14ac:dyDescent="0.25">
      <c r="B65" s="32"/>
      <c r="C65" s="33" t="s">
        <v>176</v>
      </c>
      <c r="D65" s="208">
        <v>0</v>
      </c>
      <c r="E65" s="208">
        <v>0</v>
      </c>
      <c r="F65" s="208">
        <f t="shared" si="0"/>
        <v>0</v>
      </c>
      <c r="G65" s="208">
        <v>0</v>
      </c>
      <c r="H65" s="208">
        <v>0</v>
      </c>
      <c r="I65" s="209">
        <f t="shared" si="1"/>
        <v>0</v>
      </c>
    </row>
    <row r="66" spans="2:9" x14ac:dyDescent="0.25">
      <c r="B66" s="32"/>
      <c r="C66" s="33" t="s">
        <v>177</v>
      </c>
      <c r="D66" s="208">
        <v>0</v>
      </c>
      <c r="E66" s="208">
        <v>0</v>
      </c>
      <c r="F66" s="208">
        <f t="shared" si="0"/>
        <v>0</v>
      </c>
      <c r="G66" s="208">
        <v>0</v>
      </c>
      <c r="H66" s="208">
        <v>0</v>
      </c>
      <c r="I66" s="209">
        <f t="shared" si="1"/>
        <v>0</v>
      </c>
    </row>
    <row r="67" spans="2:9" x14ac:dyDescent="0.25">
      <c r="B67" s="32"/>
      <c r="C67" s="33" t="s">
        <v>178</v>
      </c>
      <c r="D67" s="208">
        <f>SUM(COG_PARTIDA_ESPECIFICA!F320)</f>
        <v>9000000</v>
      </c>
      <c r="E67" s="208">
        <f>SUM(COG_PARTIDA_ESPECIFICA!G320)</f>
        <v>0</v>
      </c>
      <c r="F67" s="208">
        <f t="shared" si="0"/>
        <v>9000000</v>
      </c>
      <c r="G67" s="208">
        <f>SUM(COG_PARTIDA_ESPECIFICA!I320)</f>
        <v>0</v>
      </c>
      <c r="H67" s="208">
        <f>SUM(COG_PARTIDA_ESPECIFICA!J320)</f>
        <v>0</v>
      </c>
      <c r="I67" s="209">
        <f t="shared" si="1"/>
        <v>9000000</v>
      </c>
    </row>
    <row r="68" spans="2:9" x14ac:dyDescent="0.25">
      <c r="B68" s="32"/>
      <c r="C68" s="33" t="s">
        <v>179</v>
      </c>
      <c r="D68" s="208">
        <v>0</v>
      </c>
      <c r="E68" s="208">
        <v>0</v>
      </c>
      <c r="F68" s="208">
        <f t="shared" si="0"/>
        <v>0</v>
      </c>
      <c r="G68" s="208">
        <v>0</v>
      </c>
      <c r="H68" s="208">
        <v>0</v>
      </c>
      <c r="I68" s="209">
        <f t="shared" si="1"/>
        <v>0</v>
      </c>
    </row>
    <row r="69" spans="2:9" x14ac:dyDescent="0.25">
      <c r="B69" s="32"/>
      <c r="C69" s="33" t="s">
        <v>180</v>
      </c>
      <c r="D69" s="208">
        <v>0</v>
      </c>
      <c r="E69" s="208">
        <v>0</v>
      </c>
      <c r="F69" s="208">
        <f t="shared" si="0"/>
        <v>0</v>
      </c>
      <c r="G69" s="208">
        <v>0</v>
      </c>
      <c r="H69" s="208">
        <v>0</v>
      </c>
      <c r="I69" s="208">
        <f t="shared" si="1"/>
        <v>0</v>
      </c>
    </row>
    <row r="70" spans="2:9" x14ac:dyDescent="0.25">
      <c r="B70" s="382" t="s">
        <v>85</v>
      </c>
      <c r="C70" s="383"/>
      <c r="D70" s="210">
        <f t="shared" ref="D70:F70" si="4">SUM(D71:D73)</f>
        <v>0</v>
      </c>
      <c r="E70" s="210">
        <f t="shared" si="4"/>
        <v>0</v>
      </c>
      <c r="F70" s="210">
        <f t="shared" si="4"/>
        <v>0</v>
      </c>
      <c r="G70" s="210">
        <f>SUM(G71:G73)</f>
        <v>0</v>
      </c>
      <c r="H70" s="210">
        <f>SUM(H71:H73)</f>
        <v>0</v>
      </c>
      <c r="I70" s="210">
        <f t="shared" si="1"/>
        <v>0</v>
      </c>
    </row>
    <row r="71" spans="2:9" x14ac:dyDescent="0.25">
      <c r="B71" s="32"/>
      <c r="C71" s="33" t="s">
        <v>89</v>
      </c>
      <c r="D71" s="208">
        <v>0</v>
      </c>
      <c r="E71" s="208">
        <v>0</v>
      </c>
      <c r="F71" s="208">
        <f t="shared" si="0"/>
        <v>0</v>
      </c>
      <c r="G71" s="208">
        <v>0</v>
      </c>
      <c r="H71" s="208">
        <v>0</v>
      </c>
      <c r="I71" s="209">
        <f t="shared" si="1"/>
        <v>0</v>
      </c>
    </row>
    <row r="72" spans="2:9" x14ac:dyDescent="0.25">
      <c r="B72" s="32"/>
      <c r="C72" s="33" t="s">
        <v>48</v>
      </c>
      <c r="D72" s="208">
        <v>0</v>
      </c>
      <c r="E72" s="208">
        <v>0</v>
      </c>
      <c r="F72" s="208">
        <f t="shared" si="0"/>
        <v>0</v>
      </c>
      <c r="G72" s="208">
        <v>0</v>
      </c>
      <c r="H72" s="208">
        <v>0</v>
      </c>
      <c r="I72" s="209">
        <f t="shared" si="1"/>
        <v>0</v>
      </c>
    </row>
    <row r="73" spans="2:9" x14ac:dyDescent="0.25">
      <c r="B73" s="32"/>
      <c r="C73" s="33" t="s">
        <v>90</v>
      </c>
      <c r="D73" s="208">
        <v>0</v>
      </c>
      <c r="E73" s="208">
        <v>0</v>
      </c>
      <c r="F73" s="208">
        <v>0</v>
      </c>
      <c r="G73" s="208">
        <v>0</v>
      </c>
      <c r="H73" s="208">
        <v>0</v>
      </c>
      <c r="I73" s="209">
        <f t="shared" si="1"/>
        <v>0</v>
      </c>
    </row>
    <row r="74" spans="2:9" x14ac:dyDescent="0.25">
      <c r="B74" s="382" t="s">
        <v>181</v>
      </c>
      <c r="C74" s="383"/>
      <c r="D74" s="210">
        <f>SUM(D75:D81)</f>
        <v>0</v>
      </c>
      <c r="E74" s="210">
        <f>SUM(E75:E81)</f>
        <v>0</v>
      </c>
      <c r="F74" s="210">
        <f t="shared" si="0"/>
        <v>0</v>
      </c>
      <c r="G74" s="210">
        <f>SUM(G75:G81)</f>
        <v>0</v>
      </c>
      <c r="H74" s="210">
        <f>SUM(H75:H81)</f>
        <v>0</v>
      </c>
      <c r="I74" s="210">
        <f t="shared" si="1"/>
        <v>0</v>
      </c>
    </row>
    <row r="75" spans="2:9" x14ac:dyDescent="0.25">
      <c r="B75" s="32"/>
      <c r="C75" s="33" t="s">
        <v>182</v>
      </c>
      <c r="D75" s="209">
        <v>0</v>
      </c>
      <c r="E75" s="209">
        <v>0</v>
      </c>
      <c r="F75" s="208">
        <v>0</v>
      </c>
      <c r="G75" s="209">
        <v>0</v>
      </c>
      <c r="H75" s="209">
        <v>0</v>
      </c>
      <c r="I75" s="209">
        <f t="shared" ref="I75:I81" si="5">+F75-G75</f>
        <v>0</v>
      </c>
    </row>
    <row r="76" spans="2:9" x14ac:dyDescent="0.25">
      <c r="B76" s="32"/>
      <c r="C76" s="33" t="s">
        <v>91</v>
      </c>
      <c r="D76" s="209">
        <v>0</v>
      </c>
      <c r="E76" s="209">
        <v>0</v>
      </c>
      <c r="F76" s="208">
        <v>0</v>
      </c>
      <c r="G76" s="209">
        <v>0</v>
      </c>
      <c r="H76" s="209">
        <v>0</v>
      </c>
      <c r="I76" s="209">
        <f t="shared" si="5"/>
        <v>0</v>
      </c>
    </row>
    <row r="77" spans="2:9" x14ac:dyDescent="0.25">
      <c r="B77" s="32"/>
      <c r="C77" s="33" t="s">
        <v>92</v>
      </c>
      <c r="D77" s="209">
        <v>0</v>
      </c>
      <c r="E77" s="209">
        <v>0</v>
      </c>
      <c r="F77" s="208">
        <v>0</v>
      </c>
      <c r="G77" s="209">
        <v>0</v>
      </c>
      <c r="H77" s="209">
        <v>0</v>
      </c>
      <c r="I77" s="209">
        <f t="shared" si="5"/>
        <v>0</v>
      </c>
    </row>
    <row r="78" spans="2:9" x14ac:dyDescent="0.25">
      <c r="B78" s="32"/>
      <c r="C78" s="33" t="s">
        <v>93</v>
      </c>
      <c r="D78" s="209">
        <v>0</v>
      </c>
      <c r="E78" s="209">
        <v>0</v>
      </c>
      <c r="F78" s="208">
        <v>0</v>
      </c>
      <c r="G78" s="209">
        <v>0</v>
      </c>
      <c r="H78" s="209">
        <v>0</v>
      </c>
      <c r="I78" s="209">
        <f t="shared" si="5"/>
        <v>0</v>
      </c>
    </row>
    <row r="79" spans="2:9" x14ac:dyDescent="0.25">
      <c r="B79" s="32"/>
      <c r="C79" s="33" t="s">
        <v>94</v>
      </c>
      <c r="D79" s="209">
        <v>0</v>
      </c>
      <c r="E79" s="209">
        <v>0</v>
      </c>
      <c r="F79" s="208">
        <v>0</v>
      </c>
      <c r="G79" s="209">
        <v>0</v>
      </c>
      <c r="H79" s="209">
        <v>0</v>
      </c>
      <c r="I79" s="209">
        <f t="shared" si="5"/>
        <v>0</v>
      </c>
    </row>
    <row r="80" spans="2:9" x14ac:dyDescent="0.25">
      <c r="B80" s="32"/>
      <c r="C80" s="33" t="s">
        <v>95</v>
      </c>
      <c r="D80" s="209">
        <v>0</v>
      </c>
      <c r="E80" s="209">
        <v>0</v>
      </c>
      <c r="F80" s="208">
        <v>0</v>
      </c>
      <c r="G80" s="209">
        <v>0</v>
      </c>
      <c r="H80" s="209">
        <v>0</v>
      </c>
      <c r="I80" s="209">
        <f t="shared" si="5"/>
        <v>0</v>
      </c>
    </row>
    <row r="81" spans="1:10" x14ac:dyDescent="0.25">
      <c r="B81" s="32"/>
      <c r="C81" s="33" t="s">
        <v>183</v>
      </c>
      <c r="D81" s="209">
        <v>0</v>
      </c>
      <c r="E81" s="209">
        <v>0</v>
      </c>
      <c r="F81" s="208">
        <v>0</v>
      </c>
      <c r="G81" s="209">
        <v>0</v>
      </c>
      <c r="H81" s="209">
        <v>0</v>
      </c>
      <c r="I81" s="209">
        <f t="shared" si="5"/>
        <v>0</v>
      </c>
    </row>
    <row r="82" spans="1:10" s="22" customFormat="1" x14ac:dyDescent="0.25">
      <c r="A82" s="21"/>
      <c r="B82" s="34"/>
      <c r="C82" s="35" t="s">
        <v>130</v>
      </c>
      <c r="D82" s="211">
        <f t="shared" ref="D82:I82" si="6">+D10+D18+D28+D38+D48+D58+D62+D70+D74</f>
        <v>1702962588.9100001</v>
      </c>
      <c r="E82" s="211">
        <f t="shared" si="6"/>
        <v>0</v>
      </c>
      <c r="F82" s="211">
        <f t="shared" si="6"/>
        <v>1702962588.9100001</v>
      </c>
      <c r="G82" s="211">
        <f t="shared" si="6"/>
        <v>338850031.38</v>
      </c>
      <c r="H82" s="211">
        <f t="shared" si="6"/>
        <v>331684876.02999997</v>
      </c>
      <c r="I82" s="211">
        <f t="shared" si="6"/>
        <v>1364112557.5299997</v>
      </c>
      <c r="J82" s="21"/>
    </row>
    <row r="83" spans="1:10" x14ac:dyDescent="0.25">
      <c r="D83" s="145"/>
      <c r="E83" s="145"/>
      <c r="F83" s="145"/>
      <c r="G83" s="145"/>
      <c r="H83" s="145"/>
      <c r="I83" s="145"/>
    </row>
    <row r="84" spans="1:10" x14ac:dyDescent="0.25">
      <c r="D84" s="145"/>
      <c r="E84" s="145"/>
      <c r="F84" s="145"/>
      <c r="G84" s="145"/>
      <c r="H84" s="145"/>
      <c r="I84" s="145"/>
    </row>
    <row r="85" spans="1:10" x14ac:dyDescent="0.25">
      <c r="G85" s="143"/>
    </row>
    <row r="87" spans="1:10" x14ac:dyDescent="0.25">
      <c r="C87" s="104"/>
    </row>
    <row r="88" spans="1:10" x14ac:dyDescent="0.25">
      <c r="C88" s="104"/>
      <c r="H88" s="58"/>
      <c r="I88" s="58"/>
    </row>
    <row r="89" spans="1:10" x14ac:dyDescent="0.25">
      <c r="C89" s="104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5" sqref="B5:I5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4"/>
      <c r="B2" s="354"/>
      <c r="C2" s="354"/>
      <c r="D2" s="354"/>
      <c r="E2" s="354"/>
      <c r="F2" s="354"/>
      <c r="G2" s="354"/>
      <c r="H2" s="354"/>
      <c r="I2" s="354"/>
    </row>
    <row r="3" spans="1:9" ht="15.75" x14ac:dyDescent="0.25">
      <c r="A3" s="164"/>
      <c r="B3" s="355" t="s">
        <v>454</v>
      </c>
      <c r="C3" s="355"/>
      <c r="D3" s="355"/>
      <c r="E3" s="355"/>
      <c r="F3" s="355"/>
      <c r="G3" s="355"/>
      <c r="H3" s="355"/>
      <c r="I3" s="355"/>
    </row>
    <row r="4" spans="1:9" x14ac:dyDescent="0.25">
      <c r="A4" s="164"/>
      <c r="B4" s="356" t="s">
        <v>610</v>
      </c>
      <c r="C4" s="356"/>
      <c r="D4" s="356"/>
      <c r="E4" s="356"/>
      <c r="F4" s="356"/>
      <c r="G4" s="356"/>
      <c r="H4" s="356"/>
      <c r="I4" s="356"/>
    </row>
    <row r="5" spans="1:9" x14ac:dyDescent="0.25">
      <c r="A5" s="164"/>
      <c r="B5" s="356" t="s">
        <v>184</v>
      </c>
      <c r="C5" s="356"/>
      <c r="D5" s="356"/>
      <c r="E5" s="356"/>
      <c r="F5" s="356"/>
      <c r="G5" s="356"/>
      <c r="H5" s="356"/>
      <c r="I5" s="356"/>
    </row>
    <row r="6" spans="1:9" x14ac:dyDescent="0.25">
      <c r="A6" s="164"/>
      <c r="B6" s="356" t="s">
        <v>599</v>
      </c>
      <c r="C6" s="356"/>
      <c r="D6" s="356"/>
      <c r="E6" s="356"/>
      <c r="F6" s="356"/>
      <c r="G6" s="356"/>
      <c r="H6" s="356"/>
      <c r="I6" s="356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52" t="s">
        <v>73</v>
      </c>
      <c r="C8" s="352"/>
      <c r="D8" s="353" t="s">
        <v>123</v>
      </c>
      <c r="E8" s="353"/>
      <c r="F8" s="353"/>
      <c r="G8" s="353"/>
      <c r="H8" s="353"/>
      <c r="I8" s="353" t="s">
        <v>124</v>
      </c>
    </row>
    <row r="9" spans="1:9" ht="22.5" x14ac:dyDescent="0.25">
      <c r="B9" s="352"/>
      <c r="C9" s="352"/>
      <c r="D9" s="150" t="s">
        <v>125</v>
      </c>
      <c r="E9" s="150" t="s">
        <v>126</v>
      </c>
      <c r="F9" s="150" t="s">
        <v>106</v>
      </c>
      <c r="G9" s="150" t="s">
        <v>107</v>
      </c>
      <c r="H9" s="150" t="s">
        <v>127</v>
      </c>
      <c r="I9" s="353"/>
    </row>
    <row r="10" spans="1:9" x14ac:dyDescent="0.25">
      <c r="B10" s="352"/>
      <c r="C10" s="352"/>
      <c r="D10" s="150">
        <v>1</v>
      </c>
      <c r="E10" s="150">
        <v>2</v>
      </c>
      <c r="F10" s="150" t="s">
        <v>128</v>
      </c>
      <c r="G10" s="150">
        <v>4</v>
      </c>
      <c r="H10" s="150">
        <v>5</v>
      </c>
      <c r="I10" s="150" t="s">
        <v>129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5" customFormat="1" x14ac:dyDescent="0.25">
      <c r="A12" s="37"/>
      <c r="B12" s="384" t="s">
        <v>185</v>
      </c>
      <c r="C12" s="385"/>
      <c r="D12" s="212">
        <f t="shared" ref="D12:I12" si="0">SUM(D13:D20)</f>
        <v>1702962588.9100001</v>
      </c>
      <c r="E12" s="212">
        <f t="shared" si="0"/>
        <v>0</v>
      </c>
      <c r="F12" s="212">
        <f t="shared" si="0"/>
        <v>1702962588.9100001</v>
      </c>
      <c r="G12" s="212">
        <f t="shared" si="0"/>
        <v>338850031.38</v>
      </c>
      <c r="H12" s="212">
        <f t="shared" si="0"/>
        <v>331684876.02999997</v>
      </c>
      <c r="I12" s="212">
        <f t="shared" si="0"/>
        <v>1364112557.5300002</v>
      </c>
    </row>
    <row r="13" spans="1:9" s="165" customFormat="1" x14ac:dyDescent="0.25">
      <c r="A13" s="37"/>
      <c r="B13" s="38"/>
      <c r="C13" s="39" t="s">
        <v>186</v>
      </c>
      <c r="D13" s="213">
        <v>0</v>
      </c>
      <c r="E13" s="213">
        <v>0</v>
      </c>
      <c r="F13" s="213">
        <f>+D13+E13</f>
        <v>0</v>
      </c>
      <c r="G13" s="213">
        <v>0</v>
      </c>
      <c r="H13" s="213">
        <v>0</v>
      </c>
      <c r="I13" s="213">
        <f>+F13-G13</f>
        <v>0</v>
      </c>
    </row>
    <row r="14" spans="1:9" s="165" customFormat="1" x14ac:dyDescent="0.25">
      <c r="A14" s="37"/>
      <c r="B14" s="38"/>
      <c r="C14" s="39" t="s">
        <v>187</v>
      </c>
      <c r="D14" s="213">
        <f>SUM(COG!D82)</f>
        <v>1702962588.9100001</v>
      </c>
      <c r="E14" s="213">
        <f>SUM(COG!E82)</f>
        <v>0</v>
      </c>
      <c r="F14" s="213">
        <f t="shared" ref="F14:F15" si="1">+D14+E14</f>
        <v>1702962588.9100001</v>
      </c>
      <c r="G14" s="213">
        <f>SUM(COG!G82)</f>
        <v>338850031.38</v>
      </c>
      <c r="H14" s="213">
        <f>SUM(COG!H82)</f>
        <v>331684876.02999997</v>
      </c>
      <c r="I14" s="213">
        <f t="shared" ref="I14:I20" si="2">+F14-G14</f>
        <v>1364112557.5300002</v>
      </c>
    </row>
    <row r="15" spans="1:9" s="165" customFormat="1" x14ac:dyDescent="0.25">
      <c r="A15" s="37"/>
      <c r="B15" s="38"/>
      <c r="C15" s="39" t="s">
        <v>188</v>
      </c>
      <c r="D15" s="214">
        <v>0</v>
      </c>
      <c r="E15" s="214">
        <v>0</v>
      </c>
      <c r="F15" s="214">
        <f t="shared" si="1"/>
        <v>0</v>
      </c>
      <c r="G15" s="214">
        <v>0</v>
      </c>
      <c r="H15" s="214">
        <v>0</v>
      </c>
      <c r="I15" s="214">
        <f t="shared" si="2"/>
        <v>0</v>
      </c>
    </row>
    <row r="16" spans="1:9" s="165" customFormat="1" x14ac:dyDescent="0.25">
      <c r="A16" s="37"/>
      <c r="B16" s="38"/>
      <c r="C16" s="39" t="s">
        <v>189</v>
      </c>
      <c r="D16" s="214">
        <v>0</v>
      </c>
      <c r="E16" s="214">
        <v>0</v>
      </c>
      <c r="F16" s="214">
        <f t="shared" ref="F16:F20" si="3">+D16+E16</f>
        <v>0</v>
      </c>
      <c r="G16" s="214">
        <v>0</v>
      </c>
      <c r="H16" s="214">
        <v>0</v>
      </c>
      <c r="I16" s="214">
        <f t="shared" si="2"/>
        <v>0</v>
      </c>
    </row>
    <row r="17" spans="1:9" s="165" customFormat="1" x14ac:dyDescent="0.25">
      <c r="A17" s="37"/>
      <c r="B17" s="38"/>
      <c r="C17" s="39" t="s">
        <v>190</v>
      </c>
      <c r="D17" s="214">
        <v>0</v>
      </c>
      <c r="E17" s="214">
        <v>0</v>
      </c>
      <c r="F17" s="214">
        <f t="shared" si="3"/>
        <v>0</v>
      </c>
      <c r="G17" s="214">
        <v>0</v>
      </c>
      <c r="H17" s="214">
        <v>0</v>
      </c>
      <c r="I17" s="214">
        <f t="shared" si="2"/>
        <v>0</v>
      </c>
    </row>
    <row r="18" spans="1:9" s="165" customFormat="1" x14ac:dyDescent="0.25">
      <c r="A18" s="37"/>
      <c r="B18" s="38"/>
      <c r="C18" s="39" t="s">
        <v>191</v>
      </c>
      <c r="D18" s="214">
        <v>0</v>
      </c>
      <c r="E18" s="214">
        <v>0</v>
      </c>
      <c r="F18" s="214">
        <f t="shared" si="3"/>
        <v>0</v>
      </c>
      <c r="G18" s="214">
        <v>0</v>
      </c>
      <c r="H18" s="214">
        <v>0</v>
      </c>
      <c r="I18" s="214">
        <f t="shared" si="2"/>
        <v>0</v>
      </c>
    </row>
    <row r="19" spans="1:9" s="165" customFormat="1" x14ac:dyDescent="0.25">
      <c r="A19" s="37"/>
      <c r="B19" s="38"/>
      <c r="C19" s="39" t="s">
        <v>192</v>
      </c>
      <c r="D19" s="214">
        <v>0</v>
      </c>
      <c r="E19" s="214">
        <v>0</v>
      </c>
      <c r="F19" s="214">
        <f t="shared" si="3"/>
        <v>0</v>
      </c>
      <c r="G19" s="214">
        <v>0</v>
      </c>
      <c r="H19" s="214">
        <v>0</v>
      </c>
      <c r="I19" s="214">
        <f t="shared" si="2"/>
        <v>0</v>
      </c>
    </row>
    <row r="20" spans="1:9" s="165" customFormat="1" x14ac:dyDescent="0.25">
      <c r="A20" s="37"/>
      <c r="B20" s="38"/>
      <c r="C20" s="39" t="s">
        <v>160</v>
      </c>
      <c r="D20" s="214">
        <v>0</v>
      </c>
      <c r="E20" s="214">
        <v>0</v>
      </c>
      <c r="F20" s="214">
        <f t="shared" si="3"/>
        <v>0</v>
      </c>
      <c r="G20" s="214">
        <v>0</v>
      </c>
      <c r="H20" s="214">
        <v>0</v>
      </c>
      <c r="I20" s="214">
        <f t="shared" si="2"/>
        <v>0</v>
      </c>
    </row>
    <row r="21" spans="1:9" s="165" customFormat="1" x14ac:dyDescent="0.25">
      <c r="A21" s="37"/>
      <c r="B21" s="38"/>
      <c r="C21" s="39"/>
      <c r="D21" s="214"/>
      <c r="E21" s="214"/>
      <c r="F21" s="214"/>
      <c r="G21" s="214"/>
      <c r="H21" s="214"/>
      <c r="I21" s="214"/>
    </row>
    <row r="22" spans="1:9" s="166" customFormat="1" x14ac:dyDescent="0.25">
      <c r="A22" s="40"/>
      <c r="B22" s="384" t="s">
        <v>193</v>
      </c>
      <c r="C22" s="385"/>
      <c r="D22" s="215">
        <f>SUM(D23:D29)</f>
        <v>0</v>
      </c>
      <c r="E22" s="215">
        <f>SUM(E23:E29)</f>
        <v>0</v>
      </c>
      <c r="F22" s="215">
        <f>+D22+E22</f>
        <v>0</v>
      </c>
      <c r="G22" s="215">
        <f>SUM(G23:G29)</f>
        <v>0</v>
      </c>
      <c r="H22" s="215">
        <f>SUM(H23:H29)</f>
        <v>0</v>
      </c>
      <c r="I22" s="215">
        <f>+F22-G22</f>
        <v>0</v>
      </c>
    </row>
    <row r="23" spans="1:9" s="165" customFormat="1" x14ac:dyDescent="0.25">
      <c r="A23" s="37"/>
      <c r="B23" s="38"/>
      <c r="C23" s="39" t="s">
        <v>194</v>
      </c>
      <c r="D23" s="214">
        <v>0</v>
      </c>
      <c r="E23" s="214">
        <v>0</v>
      </c>
      <c r="F23" s="214">
        <f t="shared" ref="F23:F29" si="4">+D23+E23</f>
        <v>0</v>
      </c>
      <c r="G23" s="214">
        <v>0</v>
      </c>
      <c r="H23" s="214">
        <v>0</v>
      </c>
      <c r="I23" s="214">
        <f t="shared" ref="I23:I29" si="5">+F23-G23</f>
        <v>0</v>
      </c>
    </row>
    <row r="24" spans="1:9" s="165" customFormat="1" x14ac:dyDescent="0.25">
      <c r="A24" s="37"/>
      <c r="B24" s="38"/>
      <c r="C24" s="39" t="s">
        <v>195</v>
      </c>
      <c r="D24" s="214">
        <v>0</v>
      </c>
      <c r="E24" s="214">
        <v>0</v>
      </c>
      <c r="F24" s="214">
        <f t="shared" si="4"/>
        <v>0</v>
      </c>
      <c r="G24" s="214">
        <v>0</v>
      </c>
      <c r="H24" s="214">
        <v>0</v>
      </c>
      <c r="I24" s="214">
        <f t="shared" si="5"/>
        <v>0</v>
      </c>
    </row>
    <row r="25" spans="1:9" s="165" customFormat="1" x14ac:dyDescent="0.25">
      <c r="A25" s="37"/>
      <c r="B25" s="38"/>
      <c r="C25" s="39" t="s">
        <v>196</v>
      </c>
      <c r="D25" s="214">
        <v>0</v>
      </c>
      <c r="E25" s="214">
        <v>0</v>
      </c>
      <c r="F25" s="214">
        <f t="shared" si="4"/>
        <v>0</v>
      </c>
      <c r="G25" s="214">
        <v>0</v>
      </c>
      <c r="H25" s="214">
        <v>0</v>
      </c>
      <c r="I25" s="214">
        <f t="shared" si="5"/>
        <v>0</v>
      </c>
    </row>
    <row r="26" spans="1:9" s="165" customFormat="1" x14ac:dyDescent="0.25">
      <c r="A26" s="37"/>
      <c r="B26" s="38"/>
      <c r="C26" s="39" t="s">
        <v>197</v>
      </c>
      <c r="D26" s="214">
        <v>0</v>
      </c>
      <c r="E26" s="214">
        <v>0</v>
      </c>
      <c r="F26" s="214">
        <f t="shared" si="4"/>
        <v>0</v>
      </c>
      <c r="G26" s="214">
        <v>0</v>
      </c>
      <c r="H26" s="214">
        <v>0</v>
      </c>
      <c r="I26" s="214">
        <f t="shared" si="5"/>
        <v>0</v>
      </c>
    </row>
    <row r="27" spans="1:9" s="165" customFormat="1" x14ac:dyDescent="0.25">
      <c r="A27" s="37"/>
      <c r="B27" s="38"/>
      <c r="C27" s="39" t="s">
        <v>198</v>
      </c>
      <c r="D27" s="214">
        <v>0</v>
      </c>
      <c r="E27" s="214">
        <v>0</v>
      </c>
      <c r="F27" s="214">
        <f t="shared" si="4"/>
        <v>0</v>
      </c>
      <c r="G27" s="214">
        <v>0</v>
      </c>
      <c r="H27" s="214">
        <v>0</v>
      </c>
      <c r="I27" s="214">
        <f t="shared" si="5"/>
        <v>0</v>
      </c>
    </row>
    <row r="28" spans="1:9" s="165" customFormat="1" x14ac:dyDescent="0.25">
      <c r="A28" s="37"/>
      <c r="B28" s="38"/>
      <c r="C28" s="39" t="s">
        <v>199</v>
      </c>
      <c r="D28" s="214">
        <v>0</v>
      </c>
      <c r="E28" s="214">
        <v>0</v>
      </c>
      <c r="F28" s="214">
        <f t="shared" si="4"/>
        <v>0</v>
      </c>
      <c r="G28" s="214">
        <v>0</v>
      </c>
      <c r="H28" s="214">
        <v>0</v>
      </c>
      <c r="I28" s="214">
        <f t="shared" si="5"/>
        <v>0</v>
      </c>
    </row>
    <row r="29" spans="1:9" s="165" customFormat="1" x14ac:dyDescent="0.25">
      <c r="A29" s="37"/>
      <c r="B29" s="38"/>
      <c r="C29" s="39" t="s">
        <v>200</v>
      </c>
      <c r="D29" s="214">
        <v>0</v>
      </c>
      <c r="E29" s="214">
        <v>0</v>
      </c>
      <c r="F29" s="214">
        <f t="shared" si="4"/>
        <v>0</v>
      </c>
      <c r="G29" s="214">
        <v>0</v>
      </c>
      <c r="H29" s="214">
        <v>0</v>
      </c>
      <c r="I29" s="214">
        <f t="shared" si="5"/>
        <v>0</v>
      </c>
    </row>
    <row r="30" spans="1:9" s="165" customFormat="1" x14ac:dyDescent="0.25">
      <c r="A30" s="37"/>
      <c r="B30" s="38"/>
      <c r="C30" s="39"/>
      <c r="D30" s="216"/>
      <c r="E30" s="216"/>
      <c r="F30" s="216"/>
      <c r="G30" s="216"/>
      <c r="H30" s="216"/>
      <c r="I30" s="216"/>
    </row>
    <row r="31" spans="1:9" s="166" customFormat="1" x14ac:dyDescent="0.25">
      <c r="A31" s="40"/>
      <c r="B31" s="384" t="s">
        <v>201</v>
      </c>
      <c r="C31" s="385"/>
      <c r="D31" s="217">
        <f>SUM(D32:D40)</f>
        <v>0</v>
      </c>
      <c r="E31" s="217">
        <f>SUM(E32:E40)</f>
        <v>0</v>
      </c>
      <c r="F31" s="217">
        <f>+D31+E31</f>
        <v>0</v>
      </c>
      <c r="G31" s="217">
        <f>SUM(G32:G40)</f>
        <v>0</v>
      </c>
      <c r="H31" s="217">
        <f>SUM(H32:H40)</f>
        <v>0</v>
      </c>
      <c r="I31" s="217">
        <f>+F31-G31</f>
        <v>0</v>
      </c>
    </row>
    <row r="32" spans="1:9" s="165" customFormat="1" x14ac:dyDescent="0.25">
      <c r="A32" s="37"/>
      <c r="B32" s="38"/>
      <c r="C32" s="39" t="s">
        <v>202</v>
      </c>
      <c r="D32" s="214">
        <v>0</v>
      </c>
      <c r="E32" s="214">
        <v>0</v>
      </c>
      <c r="F32" s="214">
        <f t="shared" ref="F32:F40" si="6">+D32+E32</f>
        <v>0</v>
      </c>
      <c r="G32" s="214">
        <v>0</v>
      </c>
      <c r="H32" s="214">
        <v>0</v>
      </c>
      <c r="I32" s="216">
        <f t="shared" ref="I32:I40" si="7">+F32-G32</f>
        <v>0</v>
      </c>
    </row>
    <row r="33" spans="1:9" s="165" customFormat="1" x14ac:dyDescent="0.25">
      <c r="A33" s="37"/>
      <c r="B33" s="38"/>
      <c r="C33" s="39" t="s">
        <v>203</v>
      </c>
      <c r="D33" s="214">
        <v>0</v>
      </c>
      <c r="E33" s="214">
        <v>0</v>
      </c>
      <c r="F33" s="214">
        <f t="shared" si="6"/>
        <v>0</v>
      </c>
      <c r="G33" s="214">
        <v>0</v>
      </c>
      <c r="H33" s="214">
        <v>0</v>
      </c>
      <c r="I33" s="216">
        <f t="shared" si="7"/>
        <v>0</v>
      </c>
    </row>
    <row r="34" spans="1:9" s="165" customFormat="1" x14ac:dyDescent="0.25">
      <c r="A34" s="37"/>
      <c r="B34" s="38"/>
      <c r="C34" s="39" t="s">
        <v>204</v>
      </c>
      <c r="D34" s="214">
        <v>0</v>
      </c>
      <c r="E34" s="214">
        <v>0</v>
      </c>
      <c r="F34" s="214">
        <f t="shared" si="6"/>
        <v>0</v>
      </c>
      <c r="G34" s="214">
        <v>0</v>
      </c>
      <c r="H34" s="214">
        <v>0</v>
      </c>
      <c r="I34" s="216">
        <f t="shared" si="7"/>
        <v>0</v>
      </c>
    </row>
    <row r="35" spans="1:9" s="165" customFormat="1" x14ac:dyDescent="0.25">
      <c r="A35" s="37"/>
      <c r="B35" s="38"/>
      <c r="C35" s="39" t="s">
        <v>205</v>
      </c>
      <c r="D35" s="214">
        <v>0</v>
      </c>
      <c r="E35" s="214">
        <v>0</v>
      </c>
      <c r="F35" s="214">
        <f t="shared" si="6"/>
        <v>0</v>
      </c>
      <c r="G35" s="214">
        <v>0</v>
      </c>
      <c r="H35" s="214">
        <v>0</v>
      </c>
      <c r="I35" s="216">
        <f t="shared" si="7"/>
        <v>0</v>
      </c>
    </row>
    <row r="36" spans="1:9" s="165" customFormat="1" x14ac:dyDescent="0.25">
      <c r="A36" s="37"/>
      <c r="B36" s="38"/>
      <c r="C36" s="39" t="s">
        <v>206</v>
      </c>
      <c r="D36" s="214">
        <v>0</v>
      </c>
      <c r="E36" s="214">
        <v>0</v>
      </c>
      <c r="F36" s="214">
        <f t="shared" si="6"/>
        <v>0</v>
      </c>
      <c r="G36" s="214">
        <v>0</v>
      </c>
      <c r="H36" s="214">
        <v>0</v>
      </c>
      <c r="I36" s="216">
        <f t="shared" si="7"/>
        <v>0</v>
      </c>
    </row>
    <row r="37" spans="1:9" s="165" customFormat="1" x14ac:dyDescent="0.25">
      <c r="A37" s="37"/>
      <c r="B37" s="38"/>
      <c r="C37" s="39" t="s">
        <v>207</v>
      </c>
      <c r="D37" s="214">
        <v>0</v>
      </c>
      <c r="E37" s="214">
        <v>0</v>
      </c>
      <c r="F37" s="214">
        <f t="shared" si="6"/>
        <v>0</v>
      </c>
      <c r="G37" s="214">
        <v>0</v>
      </c>
      <c r="H37" s="214">
        <v>0</v>
      </c>
      <c r="I37" s="216">
        <f t="shared" si="7"/>
        <v>0</v>
      </c>
    </row>
    <row r="38" spans="1:9" s="165" customFormat="1" x14ac:dyDescent="0.25">
      <c r="A38" s="37"/>
      <c r="B38" s="38"/>
      <c r="C38" s="39" t="s">
        <v>208</v>
      </c>
      <c r="D38" s="214">
        <v>0</v>
      </c>
      <c r="E38" s="214">
        <v>0</v>
      </c>
      <c r="F38" s="214">
        <f t="shared" si="6"/>
        <v>0</v>
      </c>
      <c r="G38" s="214">
        <v>0</v>
      </c>
      <c r="H38" s="214">
        <v>0</v>
      </c>
      <c r="I38" s="216">
        <f t="shared" si="7"/>
        <v>0</v>
      </c>
    </row>
    <row r="39" spans="1:9" s="165" customFormat="1" x14ac:dyDescent="0.25">
      <c r="A39" s="37"/>
      <c r="B39" s="38"/>
      <c r="C39" s="39" t="s">
        <v>209</v>
      </c>
      <c r="D39" s="214">
        <v>0</v>
      </c>
      <c r="E39" s="214">
        <v>0</v>
      </c>
      <c r="F39" s="214">
        <f t="shared" si="6"/>
        <v>0</v>
      </c>
      <c r="G39" s="214">
        <v>0</v>
      </c>
      <c r="H39" s="214">
        <v>0</v>
      </c>
      <c r="I39" s="216">
        <f t="shared" si="7"/>
        <v>0</v>
      </c>
    </row>
    <row r="40" spans="1:9" s="165" customFormat="1" x14ac:dyDescent="0.25">
      <c r="A40" s="37"/>
      <c r="B40" s="38"/>
      <c r="C40" s="39" t="s">
        <v>210</v>
      </c>
      <c r="D40" s="214">
        <v>0</v>
      </c>
      <c r="E40" s="214">
        <v>0</v>
      </c>
      <c r="F40" s="214">
        <f t="shared" si="6"/>
        <v>0</v>
      </c>
      <c r="G40" s="214">
        <v>0</v>
      </c>
      <c r="H40" s="214">
        <v>0</v>
      </c>
      <c r="I40" s="216">
        <f t="shared" si="7"/>
        <v>0</v>
      </c>
    </row>
    <row r="41" spans="1:9" s="165" customFormat="1" x14ac:dyDescent="0.25">
      <c r="A41" s="37"/>
      <c r="B41" s="38"/>
      <c r="C41" s="39"/>
      <c r="D41" s="216"/>
      <c r="E41" s="216"/>
      <c r="F41" s="216"/>
      <c r="G41" s="216"/>
      <c r="H41" s="216"/>
      <c r="I41" s="216"/>
    </row>
    <row r="42" spans="1:9" s="166" customFormat="1" x14ac:dyDescent="0.25">
      <c r="A42" s="40"/>
      <c r="B42" s="384" t="s">
        <v>211</v>
      </c>
      <c r="C42" s="385"/>
      <c r="D42" s="217">
        <f>SUM(D43:D46)</f>
        <v>0</v>
      </c>
      <c r="E42" s="217">
        <f>SUM(E43:E46)</f>
        <v>0</v>
      </c>
      <c r="F42" s="217">
        <f>+D42+E42</f>
        <v>0</v>
      </c>
      <c r="G42" s="217">
        <f>SUM(G43:G46)</f>
        <v>0</v>
      </c>
      <c r="H42" s="217">
        <f>SUM(H43:H46)</f>
        <v>0</v>
      </c>
      <c r="I42" s="217">
        <f>+F42-G42</f>
        <v>0</v>
      </c>
    </row>
    <row r="43" spans="1:9" s="165" customFormat="1" x14ac:dyDescent="0.25">
      <c r="A43" s="37"/>
      <c r="B43" s="38"/>
      <c r="C43" s="39" t="s">
        <v>212</v>
      </c>
      <c r="D43" s="214">
        <v>0</v>
      </c>
      <c r="E43" s="214">
        <v>0</v>
      </c>
      <c r="F43" s="214">
        <f t="shared" ref="F43:F46" si="8">+D43+E43</f>
        <v>0</v>
      </c>
      <c r="G43" s="214">
        <v>0</v>
      </c>
      <c r="H43" s="214">
        <v>0</v>
      </c>
      <c r="I43" s="216">
        <f>+F43-G43</f>
        <v>0</v>
      </c>
    </row>
    <row r="44" spans="1:9" s="165" customFormat="1" ht="22.5" x14ac:dyDescent="0.25">
      <c r="A44" s="37"/>
      <c r="B44" s="38"/>
      <c r="C44" s="39" t="s">
        <v>213</v>
      </c>
      <c r="D44" s="214">
        <v>0</v>
      </c>
      <c r="E44" s="214">
        <v>0</v>
      </c>
      <c r="F44" s="214">
        <f t="shared" si="8"/>
        <v>0</v>
      </c>
      <c r="G44" s="214">
        <v>0</v>
      </c>
      <c r="H44" s="214">
        <v>0</v>
      </c>
      <c r="I44" s="216">
        <f>+F44-G44</f>
        <v>0</v>
      </c>
    </row>
    <row r="45" spans="1:9" s="165" customFormat="1" x14ac:dyDescent="0.25">
      <c r="A45" s="37"/>
      <c r="B45" s="38"/>
      <c r="C45" s="39" t="s">
        <v>214</v>
      </c>
      <c r="D45" s="214">
        <v>0</v>
      </c>
      <c r="E45" s="214">
        <v>0</v>
      </c>
      <c r="F45" s="214">
        <f t="shared" si="8"/>
        <v>0</v>
      </c>
      <c r="G45" s="214">
        <v>0</v>
      </c>
      <c r="H45" s="214">
        <v>0</v>
      </c>
      <c r="I45" s="216">
        <f>+F45-G45</f>
        <v>0</v>
      </c>
    </row>
    <row r="46" spans="1:9" s="165" customFormat="1" x14ac:dyDescent="0.25">
      <c r="A46" s="37"/>
      <c r="B46" s="38"/>
      <c r="C46" s="39" t="s">
        <v>215</v>
      </c>
      <c r="D46" s="214">
        <v>0</v>
      </c>
      <c r="E46" s="214">
        <v>0</v>
      </c>
      <c r="F46" s="214">
        <f t="shared" si="8"/>
        <v>0</v>
      </c>
      <c r="G46" s="214">
        <v>0</v>
      </c>
      <c r="H46" s="214">
        <v>0</v>
      </c>
      <c r="I46" s="216">
        <f>+F46-G46</f>
        <v>0</v>
      </c>
    </row>
    <row r="47" spans="1:9" s="165" customFormat="1" x14ac:dyDescent="0.25">
      <c r="A47" s="37"/>
      <c r="B47" s="41"/>
      <c r="C47" s="42"/>
      <c r="D47" s="218"/>
      <c r="E47" s="218"/>
      <c r="F47" s="218"/>
      <c r="G47" s="218"/>
      <c r="H47" s="218"/>
      <c r="I47" s="218"/>
    </row>
    <row r="48" spans="1:9" s="166" customFormat="1" ht="24" customHeight="1" x14ac:dyDescent="0.25">
      <c r="A48" s="40"/>
      <c r="B48" s="43"/>
      <c r="C48" s="44" t="s">
        <v>130</v>
      </c>
      <c r="D48" s="219">
        <f t="shared" ref="D48:I48" si="9">+D12+D22+D31+D42</f>
        <v>1702962588.9100001</v>
      </c>
      <c r="E48" s="219">
        <f t="shared" si="9"/>
        <v>0</v>
      </c>
      <c r="F48" s="219">
        <f t="shared" si="9"/>
        <v>1702962588.9100001</v>
      </c>
      <c r="G48" s="219">
        <f t="shared" si="9"/>
        <v>338850031.38</v>
      </c>
      <c r="H48" s="219">
        <f t="shared" si="9"/>
        <v>331684876.02999997</v>
      </c>
      <c r="I48" s="219">
        <f t="shared" si="9"/>
        <v>1364112557.5300002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B5" sqref="B5:I5"/>
    </sheetView>
  </sheetViews>
  <sheetFormatPr baseColWidth="10" defaultRowHeight="14.25" x14ac:dyDescent="0.2"/>
  <cols>
    <col min="1" max="1" width="3" style="167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7" customWidth="1"/>
    <col min="11" max="16384" width="11.42578125" style="55"/>
  </cols>
  <sheetData>
    <row r="1" spans="2:9" s="167" customFormat="1" x14ac:dyDescent="0.2"/>
    <row r="2" spans="2:9" s="167" customFormat="1" ht="15.75" x14ac:dyDescent="0.25">
      <c r="B2" s="355"/>
      <c r="C2" s="355"/>
      <c r="D2" s="355"/>
      <c r="E2" s="355"/>
      <c r="F2" s="355"/>
      <c r="G2" s="355"/>
      <c r="H2" s="355"/>
      <c r="I2" s="355"/>
    </row>
    <row r="3" spans="2:9" ht="15.75" x14ac:dyDescent="0.25">
      <c r="B3" s="355" t="s">
        <v>454</v>
      </c>
      <c r="C3" s="355"/>
      <c r="D3" s="355"/>
      <c r="E3" s="355"/>
      <c r="F3" s="355"/>
      <c r="G3" s="355"/>
      <c r="H3" s="355"/>
      <c r="I3" s="355"/>
    </row>
    <row r="4" spans="2:9" ht="15.75" x14ac:dyDescent="0.25">
      <c r="B4" s="355" t="s">
        <v>611</v>
      </c>
      <c r="C4" s="355"/>
      <c r="D4" s="355"/>
      <c r="E4" s="355"/>
      <c r="F4" s="355"/>
      <c r="G4" s="355"/>
      <c r="H4" s="355"/>
      <c r="I4" s="355"/>
    </row>
    <row r="5" spans="2:9" ht="15.75" x14ac:dyDescent="0.25">
      <c r="B5" s="355" t="s">
        <v>599</v>
      </c>
      <c r="C5" s="355"/>
      <c r="D5" s="355"/>
      <c r="E5" s="355"/>
      <c r="F5" s="355"/>
      <c r="G5" s="355"/>
      <c r="H5" s="355"/>
      <c r="I5" s="355"/>
    </row>
    <row r="6" spans="2:9" x14ac:dyDescent="0.2">
      <c r="B6" s="167"/>
      <c r="C6" s="167"/>
      <c r="D6" s="167"/>
      <c r="E6" s="167"/>
      <c r="F6" s="167"/>
      <c r="G6" s="167"/>
      <c r="H6" s="167"/>
      <c r="I6" s="167"/>
    </row>
    <row r="7" spans="2:9" x14ac:dyDescent="0.2">
      <c r="B7" s="386" t="s">
        <v>216</v>
      </c>
      <c r="C7" s="386"/>
      <c r="D7" s="386" t="s">
        <v>217</v>
      </c>
      <c r="E7" s="386"/>
      <c r="F7" s="386" t="s">
        <v>218</v>
      </c>
      <c r="G7" s="386"/>
      <c r="H7" s="386" t="s">
        <v>219</v>
      </c>
      <c r="I7" s="386"/>
    </row>
    <row r="8" spans="2:9" x14ac:dyDescent="0.2">
      <c r="B8" s="386"/>
      <c r="C8" s="386"/>
      <c r="D8" s="386" t="s">
        <v>220</v>
      </c>
      <c r="E8" s="386"/>
      <c r="F8" s="386" t="s">
        <v>221</v>
      </c>
      <c r="G8" s="386"/>
      <c r="H8" s="386" t="s">
        <v>222</v>
      </c>
      <c r="I8" s="386"/>
    </row>
    <row r="9" spans="2:9" x14ac:dyDescent="0.2">
      <c r="B9" s="391" t="s">
        <v>223</v>
      </c>
      <c r="C9" s="392"/>
      <c r="D9" s="392"/>
      <c r="E9" s="392"/>
      <c r="F9" s="392"/>
      <c r="G9" s="392"/>
      <c r="H9" s="392"/>
      <c r="I9" s="393"/>
    </row>
    <row r="10" spans="2:9" x14ac:dyDescent="0.2">
      <c r="B10" s="387"/>
      <c r="C10" s="387"/>
      <c r="D10" s="387"/>
      <c r="E10" s="387"/>
      <c r="F10" s="387"/>
      <c r="G10" s="387"/>
      <c r="H10" s="389">
        <f>+D10-F10</f>
        <v>0</v>
      </c>
      <c r="I10" s="390"/>
    </row>
    <row r="11" spans="2:9" x14ac:dyDescent="0.2">
      <c r="B11" s="387"/>
      <c r="C11" s="387"/>
      <c r="D11" s="388">
        <v>0</v>
      </c>
      <c r="E11" s="388"/>
      <c r="F11" s="388">
        <v>0</v>
      </c>
      <c r="G11" s="388"/>
      <c r="H11" s="389">
        <f t="shared" ref="H11:H19" si="0">+D11-F11</f>
        <v>0</v>
      </c>
      <c r="I11" s="390"/>
    </row>
    <row r="12" spans="2:9" x14ac:dyDescent="0.2">
      <c r="B12" s="387"/>
      <c r="C12" s="387"/>
      <c r="D12" s="388">
        <v>0</v>
      </c>
      <c r="E12" s="388"/>
      <c r="F12" s="388">
        <v>0</v>
      </c>
      <c r="G12" s="388"/>
      <c r="H12" s="389">
        <f t="shared" si="0"/>
        <v>0</v>
      </c>
      <c r="I12" s="390"/>
    </row>
    <row r="13" spans="2:9" x14ac:dyDescent="0.2">
      <c r="B13" s="387"/>
      <c r="C13" s="387"/>
      <c r="D13" s="388">
        <v>0</v>
      </c>
      <c r="E13" s="388"/>
      <c r="F13" s="388">
        <v>0</v>
      </c>
      <c r="G13" s="388"/>
      <c r="H13" s="389">
        <f t="shared" si="0"/>
        <v>0</v>
      </c>
      <c r="I13" s="390"/>
    </row>
    <row r="14" spans="2:9" x14ac:dyDescent="0.2">
      <c r="B14" s="387"/>
      <c r="C14" s="387"/>
      <c r="D14" s="388">
        <v>0</v>
      </c>
      <c r="E14" s="388"/>
      <c r="F14" s="388">
        <v>0</v>
      </c>
      <c r="G14" s="388"/>
      <c r="H14" s="389">
        <f t="shared" si="0"/>
        <v>0</v>
      </c>
      <c r="I14" s="390"/>
    </row>
    <row r="15" spans="2:9" x14ac:dyDescent="0.2">
      <c r="B15" s="387"/>
      <c r="C15" s="387"/>
      <c r="D15" s="388">
        <v>0</v>
      </c>
      <c r="E15" s="388"/>
      <c r="F15" s="388">
        <v>0</v>
      </c>
      <c r="G15" s="388"/>
      <c r="H15" s="389">
        <f t="shared" si="0"/>
        <v>0</v>
      </c>
      <c r="I15" s="390"/>
    </row>
    <row r="16" spans="2:9" x14ac:dyDescent="0.2">
      <c r="B16" s="387"/>
      <c r="C16" s="387"/>
      <c r="D16" s="388">
        <v>0</v>
      </c>
      <c r="E16" s="388"/>
      <c r="F16" s="388">
        <v>0</v>
      </c>
      <c r="G16" s="388"/>
      <c r="H16" s="389">
        <f t="shared" si="0"/>
        <v>0</v>
      </c>
      <c r="I16" s="390"/>
    </row>
    <row r="17" spans="2:9" x14ac:dyDescent="0.2">
      <c r="B17" s="387"/>
      <c r="C17" s="387"/>
      <c r="D17" s="388">
        <v>0</v>
      </c>
      <c r="E17" s="388"/>
      <c r="F17" s="388">
        <v>0</v>
      </c>
      <c r="G17" s="388"/>
      <c r="H17" s="389">
        <f t="shared" si="0"/>
        <v>0</v>
      </c>
      <c r="I17" s="390"/>
    </row>
    <row r="18" spans="2:9" x14ac:dyDescent="0.2">
      <c r="B18" s="387"/>
      <c r="C18" s="387"/>
      <c r="D18" s="388">
        <v>0</v>
      </c>
      <c r="E18" s="388"/>
      <c r="F18" s="388">
        <v>0</v>
      </c>
      <c r="G18" s="388"/>
      <c r="H18" s="389">
        <f t="shared" si="0"/>
        <v>0</v>
      </c>
      <c r="I18" s="390"/>
    </row>
    <row r="19" spans="2:9" x14ac:dyDescent="0.2">
      <c r="B19" s="387" t="s">
        <v>224</v>
      </c>
      <c r="C19" s="387"/>
      <c r="D19" s="388">
        <f>SUM(D10:E18)</f>
        <v>0</v>
      </c>
      <c r="E19" s="388"/>
      <c r="F19" s="388">
        <f>SUM(F10:G18)</f>
        <v>0</v>
      </c>
      <c r="G19" s="388"/>
      <c r="H19" s="389">
        <f t="shared" si="0"/>
        <v>0</v>
      </c>
      <c r="I19" s="390"/>
    </row>
    <row r="20" spans="2:9" x14ac:dyDescent="0.2">
      <c r="B20" s="387"/>
      <c r="C20" s="387"/>
      <c r="D20" s="387"/>
      <c r="E20" s="387"/>
      <c r="F20" s="387"/>
      <c r="G20" s="387"/>
      <c r="H20" s="387"/>
      <c r="I20" s="387"/>
    </row>
    <row r="21" spans="2:9" x14ac:dyDescent="0.2">
      <c r="B21" s="391" t="s">
        <v>225</v>
      </c>
      <c r="C21" s="392"/>
      <c r="D21" s="392"/>
      <c r="E21" s="392"/>
      <c r="F21" s="392"/>
      <c r="G21" s="392"/>
      <c r="H21" s="392"/>
      <c r="I21" s="393"/>
    </row>
    <row r="22" spans="2:9" x14ac:dyDescent="0.2">
      <c r="B22" s="387"/>
      <c r="C22" s="387"/>
      <c r="D22" s="387"/>
      <c r="E22" s="387"/>
      <c r="F22" s="387"/>
      <c r="G22" s="387"/>
      <c r="H22" s="387"/>
      <c r="I22" s="387"/>
    </row>
    <row r="23" spans="2:9" x14ac:dyDescent="0.2">
      <c r="B23" s="387"/>
      <c r="C23" s="387"/>
      <c r="D23" s="388">
        <v>0</v>
      </c>
      <c r="E23" s="388"/>
      <c r="F23" s="388">
        <v>0</v>
      </c>
      <c r="G23" s="388"/>
      <c r="H23" s="389">
        <f>+D23-F23</f>
        <v>0</v>
      </c>
      <c r="I23" s="390"/>
    </row>
    <row r="24" spans="2:9" x14ac:dyDescent="0.2">
      <c r="B24" s="387"/>
      <c r="C24" s="387"/>
      <c r="D24" s="388">
        <v>0</v>
      </c>
      <c r="E24" s="388"/>
      <c r="F24" s="388">
        <v>0</v>
      </c>
      <c r="G24" s="388"/>
      <c r="H24" s="389">
        <f>+D24-F24</f>
        <v>0</v>
      </c>
      <c r="I24" s="390"/>
    </row>
    <row r="25" spans="2:9" x14ac:dyDescent="0.2">
      <c r="B25" s="387"/>
      <c r="C25" s="387"/>
      <c r="D25" s="388">
        <v>0</v>
      </c>
      <c r="E25" s="388"/>
      <c r="F25" s="388">
        <v>0</v>
      </c>
      <c r="G25" s="388"/>
      <c r="H25" s="389">
        <f t="shared" ref="H25:H30" si="1">+D25-F25</f>
        <v>0</v>
      </c>
      <c r="I25" s="390"/>
    </row>
    <row r="26" spans="2:9" x14ac:dyDescent="0.2">
      <c r="B26" s="387"/>
      <c r="C26" s="387"/>
      <c r="D26" s="388">
        <v>0</v>
      </c>
      <c r="E26" s="388"/>
      <c r="F26" s="388">
        <v>0</v>
      </c>
      <c r="G26" s="388"/>
      <c r="H26" s="389">
        <f t="shared" si="1"/>
        <v>0</v>
      </c>
      <c r="I26" s="390"/>
    </row>
    <row r="27" spans="2:9" x14ac:dyDescent="0.2">
      <c r="B27" s="387"/>
      <c r="C27" s="387"/>
      <c r="D27" s="388">
        <v>0</v>
      </c>
      <c r="E27" s="388"/>
      <c r="F27" s="388">
        <v>0</v>
      </c>
      <c r="G27" s="388"/>
      <c r="H27" s="389">
        <f t="shared" si="1"/>
        <v>0</v>
      </c>
      <c r="I27" s="390"/>
    </row>
    <row r="28" spans="2:9" x14ac:dyDescent="0.2">
      <c r="B28" s="387"/>
      <c r="C28" s="387"/>
      <c r="D28" s="388">
        <v>0</v>
      </c>
      <c r="E28" s="388"/>
      <c r="F28" s="388">
        <v>0</v>
      </c>
      <c r="G28" s="388"/>
      <c r="H28" s="389">
        <f t="shared" si="1"/>
        <v>0</v>
      </c>
      <c r="I28" s="390"/>
    </row>
    <row r="29" spans="2:9" x14ac:dyDescent="0.2">
      <c r="B29" s="387"/>
      <c r="C29" s="387"/>
      <c r="D29" s="388">
        <v>0</v>
      </c>
      <c r="E29" s="388"/>
      <c r="F29" s="388">
        <v>0</v>
      </c>
      <c r="G29" s="388"/>
      <c r="H29" s="389">
        <f t="shared" si="1"/>
        <v>0</v>
      </c>
      <c r="I29" s="390"/>
    </row>
    <row r="30" spans="2:9" x14ac:dyDescent="0.2">
      <c r="B30" s="387"/>
      <c r="C30" s="387"/>
      <c r="D30" s="388">
        <v>0</v>
      </c>
      <c r="E30" s="388"/>
      <c r="F30" s="388">
        <v>0</v>
      </c>
      <c r="G30" s="388"/>
      <c r="H30" s="389">
        <f t="shared" si="1"/>
        <v>0</v>
      </c>
      <c r="I30" s="390"/>
    </row>
    <row r="31" spans="2:9" x14ac:dyDescent="0.2">
      <c r="B31" s="387" t="s">
        <v>226</v>
      </c>
      <c r="C31" s="387"/>
      <c r="D31" s="388">
        <f>SUM(D22:E30)</f>
        <v>0</v>
      </c>
      <c r="E31" s="388"/>
      <c r="F31" s="388">
        <f>SUM(F22:G30)</f>
        <v>0</v>
      </c>
      <c r="G31" s="388"/>
      <c r="H31" s="388">
        <f>+D31-F31</f>
        <v>0</v>
      </c>
      <c r="I31" s="388"/>
    </row>
    <row r="32" spans="2:9" x14ac:dyDescent="0.2">
      <c r="B32" s="387"/>
      <c r="C32" s="387"/>
      <c r="D32" s="388"/>
      <c r="E32" s="388"/>
      <c r="F32" s="388"/>
      <c r="G32" s="388"/>
      <c r="H32" s="388"/>
      <c r="I32" s="388"/>
    </row>
    <row r="33" spans="2:9" x14ac:dyDescent="0.2">
      <c r="B33" s="394" t="s">
        <v>97</v>
      </c>
      <c r="C33" s="395"/>
      <c r="D33" s="389">
        <f>+D19+D31</f>
        <v>0</v>
      </c>
      <c r="E33" s="390"/>
      <c r="F33" s="389">
        <f>+F19+F31</f>
        <v>0</v>
      </c>
      <c r="G33" s="390"/>
      <c r="H33" s="389">
        <f>+H19+H31</f>
        <v>0</v>
      </c>
      <c r="I33" s="390"/>
    </row>
    <row r="34" spans="2:9" x14ac:dyDescent="0.2">
      <c r="B34" s="167"/>
      <c r="C34" s="167"/>
      <c r="D34" s="167"/>
      <c r="E34" s="167"/>
      <c r="F34" s="167"/>
      <c r="G34" s="167"/>
      <c r="H34" s="167"/>
      <c r="I34" s="167"/>
    </row>
    <row r="35" spans="2:9" x14ac:dyDescent="0.2">
      <c r="B35" s="167"/>
      <c r="C35" s="167"/>
      <c r="D35" s="167"/>
      <c r="E35" s="167"/>
      <c r="F35" s="167"/>
      <c r="G35" s="167"/>
      <c r="H35" s="167"/>
      <c r="I35" s="167"/>
    </row>
    <row r="36" spans="2:9" x14ac:dyDescent="0.2">
      <c r="B36" s="167"/>
      <c r="C36" s="167"/>
      <c r="D36" s="167"/>
      <c r="E36" s="167"/>
      <c r="F36" s="167"/>
      <c r="G36" s="167"/>
      <c r="H36" s="167"/>
      <c r="I36" s="167"/>
    </row>
    <row r="37" spans="2:9" x14ac:dyDescent="0.2">
      <c r="B37" s="167"/>
      <c r="C37" s="167"/>
      <c r="D37" s="167"/>
      <c r="E37" s="167"/>
      <c r="F37" s="167"/>
      <c r="G37" s="167"/>
      <c r="H37" s="167"/>
      <c r="I37" s="167"/>
    </row>
    <row r="38" spans="2:9" x14ac:dyDescent="0.2">
      <c r="B38" s="167"/>
      <c r="C38" s="167"/>
      <c r="D38" s="167"/>
      <c r="E38" s="167"/>
      <c r="F38" s="167"/>
      <c r="G38" s="167"/>
      <c r="H38" s="167"/>
      <c r="I38" s="167"/>
    </row>
    <row r="39" spans="2:9" x14ac:dyDescent="0.2">
      <c r="B39" s="167"/>
      <c r="C39" s="167"/>
      <c r="D39" s="167"/>
      <c r="E39" s="167"/>
      <c r="F39" s="167"/>
      <c r="G39" s="167"/>
      <c r="H39" s="167"/>
      <c r="I39" s="167"/>
    </row>
    <row r="40" spans="2:9" x14ac:dyDescent="0.2">
      <c r="B40" s="167"/>
      <c r="C40" s="167"/>
      <c r="D40" s="167"/>
      <c r="E40" s="167"/>
      <c r="F40" s="167"/>
      <c r="G40" s="167"/>
      <c r="H40" s="167"/>
      <c r="I40" s="16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14</vt:i4>
      </vt:variant>
    </vt:vector>
  </HeadingPairs>
  <TitlesOfParts>
    <vt:vector size="32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Hoja2</vt:lpstr>
      <vt:lpstr>EAI (2)</vt:lpstr>
      <vt:lpstr>Hoja1</vt:lpstr>
      <vt:lpstr>Hoja3</vt:lpstr>
      <vt:lpstr>Hoja4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'EAI (2)'!Área_de_impresión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2023-04-25T22:23:54Z</cp:lastPrinted>
  <dcterms:created xsi:type="dcterms:W3CDTF">2014-01-27T16:27:43Z</dcterms:created>
  <dcterms:modified xsi:type="dcterms:W3CDTF">2023-04-28T17:46:30Z</dcterms:modified>
</cp:coreProperties>
</file>