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10185" yWindow="-15" windowWidth="10230" windowHeight="7875" tabRatio="750" firstSheet="1" activeTab="12"/>
  </bookViews>
  <sheets>
    <sheet name="PT_ESF_ECSF" sheetId="3" state="hidden" r:id="rId1"/>
    <sheet name="INGRESOS_CONCILIACION" sheetId="35" r:id="rId2"/>
    <sheet name="CONCILIACION_EGRESOS" sheetId="36" r:id="rId3"/>
    <sheet name="EAI" sheetId="34" r:id="rId4"/>
    <sheet name="CAdmon" sheetId="25" r:id="rId5"/>
    <sheet name="CTG" sheetId="26" r:id="rId6"/>
    <sheet name="COG" sheetId="27" r:id="rId7"/>
    <sheet name="CFG" sheetId="28" r:id="rId8"/>
    <sheet name="End Neto" sheetId="17" r:id="rId9"/>
    <sheet name="Int" sheetId="18" r:id="rId10"/>
    <sheet name="CProg" sheetId="19" r:id="rId11"/>
    <sheet name="Post Fiscal" sheetId="20" r:id="rId12"/>
    <sheet name="PDA_ESPECIFICA" sheetId="29" r:id="rId13"/>
  </sheets>
  <definedNames>
    <definedName name="_xlnm.Print_Area" localSheetId="4">CAdmon!$A$1:$H$32</definedName>
    <definedName name="_xlnm.Print_Area" localSheetId="6">COG!$B$1:$I$90</definedName>
    <definedName name="_xlnm.Print_Area" localSheetId="5">CTG!$B$1:$I$34</definedName>
    <definedName name="_xlnm.Print_Area" localSheetId="3">EAI!$A$1:$J$63</definedName>
    <definedName name="_xlnm.Print_Area" localSheetId="9">Int!$A$1:$D$51</definedName>
    <definedName name="_xlnm.Print_Area" localSheetId="12">PDA_ESPECIFICA!$A$1:$K$329</definedName>
    <definedName name="_xlnm.Print_Area" localSheetId="11">'Post Fiscal'!$A$1:$E$43</definedName>
    <definedName name="_xlnm.Print_Titles" localSheetId="6">COG!$1:$8</definedName>
    <definedName name="_xlnm.Print_Titles" localSheetId="12">PDA_ESPECIFICA!$1:$8</definedName>
  </definedNames>
  <calcPr calcId="162913"/>
</workbook>
</file>

<file path=xl/calcChain.xml><?xml version="1.0" encoding="utf-8"?>
<calcChain xmlns="http://schemas.openxmlformats.org/spreadsheetml/2006/main">
  <c r="H121" i="29" l="1"/>
  <c r="K121" i="29" s="1"/>
  <c r="K120" i="29" s="1"/>
  <c r="J120" i="29"/>
  <c r="I120" i="29"/>
  <c r="G120" i="29"/>
  <c r="F120" i="29"/>
  <c r="H120" i="29" l="1"/>
  <c r="G39" i="19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F45" i="28"/>
  <c r="F44" i="28"/>
  <c r="F43" i="28"/>
  <c r="F42" i="28"/>
  <c r="F31" i="28"/>
  <c r="F39" i="28"/>
  <c r="F38" i="28"/>
  <c r="F37" i="28"/>
  <c r="F36" i="28"/>
  <c r="F35" i="28"/>
  <c r="F34" i="28"/>
  <c r="F33" i="28"/>
  <c r="F32" i="28"/>
  <c r="F28" i="28"/>
  <c r="F27" i="28"/>
  <c r="F26" i="28"/>
  <c r="F25" i="28"/>
  <c r="F24" i="28"/>
  <c r="F23" i="28"/>
  <c r="F22" i="28"/>
  <c r="F25" i="27"/>
  <c r="I25" i="27" s="1"/>
  <c r="F24" i="27"/>
  <c r="I24" i="27" s="1"/>
  <c r="F20" i="27"/>
  <c r="F33" i="27"/>
  <c r="I33" i="27" s="1"/>
  <c r="F46" i="27"/>
  <c r="I46" i="27" s="1"/>
  <c r="F45" i="27"/>
  <c r="I45" i="27" s="1"/>
  <c r="F44" i="27"/>
  <c r="I44" i="27" s="1"/>
  <c r="F43" i="27"/>
  <c r="I43" i="27" s="1"/>
  <c r="F42" i="27"/>
  <c r="I42" i="27" s="1"/>
  <c r="F41" i="27"/>
  <c r="I41" i="27" s="1"/>
  <c r="F40" i="27"/>
  <c r="I40" i="27" s="1"/>
  <c r="F39" i="27"/>
  <c r="I39" i="27" s="1"/>
  <c r="F38" i="27"/>
  <c r="I38" i="27" s="1"/>
  <c r="F52" i="27"/>
  <c r="I52" i="27" s="1"/>
  <c r="F51" i="27"/>
  <c r="I51" i="27" s="1"/>
  <c r="F50" i="27"/>
  <c r="I50" i="27" s="1"/>
  <c r="F56" i="27"/>
  <c r="I56" i="27" s="1"/>
  <c r="F55" i="27"/>
  <c r="I55" i="27" s="1"/>
  <c r="F54" i="27"/>
  <c r="I54" i="27" s="1"/>
  <c r="F60" i="27"/>
  <c r="I60" i="27" s="1"/>
  <c r="F59" i="27"/>
  <c r="I59" i="27" s="1"/>
  <c r="F58" i="27"/>
  <c r="I58" i="27" s="1"/>
  <c r="F68" i="27"/>
  <c r="I68" i="27" s="1"/>
  <c r="F67" i="27"/>
  <c r="I67" i="27" s="1"/>
  <c r="F66" i="27"/>
  <c r="I66" i="27" s="1"/>
  <c r="F65" i="27"/>
  <c r="I65" i="27" s="1"/>
  <c r="F64" i="27"/>
  <c r="I64" i="27" s="1"/>
  <c r="F63" i="27"/>
  <c r="I63" i="27" s="1"/>
  <c r="F62" i="27"/>
  <c r="I62" i="27" s="1"/>
  <c r="F72" i="27"/>
  <c r="I72" i="27" s="1"/>
  <c r="F71" i="27"/>
  <c r="I71" i="27" s="1"/>
  <c r="F70" i="27"/>
  <c r="I70" i="27" s="1"/>
  <c r="F80" i="27"/>
  <c r="I80" i="27" s="1"/>
  <c r="F79" i="27"/>
  <c r="I79" i="27" s="1"/>
  <c r="F78" i="27"/>
  <c r="I78" i="27" s="1"/>
  <c r="F77" i="27"/>
  <c r="I77" i="27" s="1"/>
  <c r="F76" i="27"/>
  <c r="I76" i="27" s="1"/>
  <c r="F75" i="27"/>
  <c r="I75" i="27" s="1"/>
  <c r="F74" i="27"/>
  <c r="I74" i="27" s="1"/>
  <c r="C31" i="36" l="1"/>
  <c r="C7" i="35"/>
  <c r="J15" i="34" l="1"/>
  <c r="I35" i="34" l="1"/>
  <c r="I34" i="34"/>
  <c r="I33" i="34"/>
  <c r="H35" i="34"/>
  <c r="H34" i="34"/>
  <c r="H33" i="34"/>
  <c r="E34" i="34" l="1"/>
  <c r="E42" i="34" l="1"/>
  <c r="E43" i="34"/>
  <c r="J17" i="34" l="1"/>
  <c r="J16" i="34"/>
  <c r="G16" i="34"/>
  <c r="G15" i="34"/>
  <c r="J14" i="34"/>
  <c r="G14" i="34"/>
  <c r="J316" i="29"/>
  <c r="J315" i="29" s="1"/>
  <c r="J314" i="29" s="1"/>
  <c r="I316" i="29"/>
  <c r="I315" i="29" s="1"/>
  <c r="I314" i="29" s="1"/>
  <c r="J311" i="29"/>
  <c r="J310" i="29" s="1"/>
  <c r="J309" i="29" s="1"/>
  <c r="I311" i="29"/>
  <c r="I310" i="29" s="1"/>
  <c r="I309" i="29" s="1"/>
  <c r="J303" i="29"/>
  <c r="I303" i="29"/>
  <c r="J299" i="29"/>
  <c r="I299" i="29"/>
  <c r="J297" i="29"/>
  <c r="I297" i="29"/>
  <c r="J295" i="29"/>
  <c r="I295" i="29"/>
  <c r="J292" i="29"/>
  <c r="J291" i="29" s="1"/>
  <c r="I292" i="29"/>
  <c r="I291" i="29" s="1"/>
  <c r="J288" i="29"/>
  <c r="J287" i="29" s="1"/>
  <c r="I288" i="29"/>
  <c r="I287" i="29" s="1"/>
  <c r="J283" i="29"/>
  <c r="I283" i="29"/>
  <c r="J281" i="29"/>
  <c r="I281" i="29"/>
  <c r="J278" i="29"/>
  <c r="I278" i="29"/>
  <c r="J274" i="29"/>
  <c r="I274" i="29"/>
  <c r="J270" i="29"/>
  <c r="I270" i="29"/>
  <c r="J265" i="29"/>
  <c r="J264" i="29" s="1"/>
  <c r="J260" i="29" s="1"/>
  <c r="I265" i="29"/>
  <c r="I264" i="29" s="1"/>
  <c r="I260" i="29" s="1"/>
  <c r="J257" i="29"/>
  <c r="I257" i="29"/>
  <c r="J255" i="29"/>
  <c r="I255" i="29"/>
  <c r="J251" i="29"/>
  <c r="J248" i="29" s="1"/>
  <c r="I251" i="29"/>
  <c r="I248" i="29" s="1"/>
  <c r="J244" i="29"/>
  <c r="I244" i="29"/>
  <c r="J241" i="29"/>
  <c r="I241" i="29"/>
  <c r="J237" i="29"/>
  <c r="I237" i="29"/>
  <c r="J234" i="29"/>
  <c r="I234" i="29"/>
  <c r="J232" i="29"/>
  <c r="I232" i="29"/>
  <c r="J221" i="29"/>
  <c r="I221" i="29"/>
  <c r="J216" i="29"/>
  <c r="I216" i="29"/>
  <c r="J214" i="29"/>
  <c r="I214" i="29"/>
  <c r="J212" i="29"/>
  <c r="I212" i="29"/>
  <c r="J210" i="29"/>
  <c r="I210" i="29"/>
  <c r="J208" i="29"/>
  <c r="I208" i="29"/>
  <c r="J206" i="29"/>
  <c r="I206" i="29"/>
  <c r="J199" i="29"/>
  <c r="I199" i="29"/>
  <c r="J196" i="29"/>
  <c r="I196" i="29"/>
  <c r="J193" i="29"/>
  <c r="I193" i="29"/>
  <c r="J189" i="29"/>
  <c r="I189" i="29"/>
  <c r="J187" i="29"/>
  <c r="I187" i="29"/>
  <c r="J182" i="29"/>
  <c r="I182" i="29"/>
  <c r="J180" i="29"/>
  <c r="I180" i="29"/>
  <c r="J177" i="29"/>
  <c r="I177" i="29"/>
  <c r="J175" i="29"/>
  <c r="I175" i="29"/>
  <c r="J171" i="29"/>
  <c r="I171" i="29"/>
  <c r="J169" i="29"/>
  <c r="I169" i="29"/>
  <c r="J166" i="29"/>
  <c r="I166" i="29"/>
  <c r="J164" i="29"/>
  <c r="I164" i="29"/>
  <c r="J162" i="29"/>
  <c r="I162" i="29"/>
  <c r="I160" i="29"/>
  <c r="J160" i="29"/>
  <c r="J158" i="29"/>
  <c r="I158" i="29"/>
  <c r="J156" i="29"/>
  <c r="I156" i="29"/>
  <c r="J152" i="29"/>
  <c r="I152" i="29"/>
  <c r="J146" i="29"/>
  <c r="I146" i="29"/>
  <c r="J144" i="29"/>
  <c r="I144" i="29"/>
  <c r="J142" i="29"/>
  <c r="I142" i="29"/>
  <c r="J139" i="29"/>
  <c r="I139" i="29"/>
  <c r="J137" i="29"/>
  <c r="I137" i="29"/>
  <c r="J135" i="29"/>
  <c r="I135" i="29"/>
  <c r="J132" i="29"/>
  <c r="I132" i="29"/>
  <c r="J127" i="29"/>
  <c r="I127" i="29"/>
  <c r="J123" i="29"/>
  <c r="J122" i="29" s="1"/>
  <c r="I123" i="29"/>
  <c r="I122" i="29" s="1"/>
  <c r="J118" i="29"/>
  <c r="I118" i="29"/>
  <c r="J116" i="29"/>
  <c r="I116" i="29"/>
  <c r="J114" i="29"/>
  <c r="I114" i="29"/>
  <c r="J111" i="29"/>
  <c r="I111" i="29"/>
  <c r="J109" i="29"/>
  <c r="I109" i="29"/>
  <c r="J107" i="29"/>
  <c r="I107" i="29"/>
  <c r="J105" i="29"/>
  <c r="I105" i="29"/>
  <c r="J103" i="29"/>
  <c r="I103" i="29"/>
  <c r="J101" i="29"/>
  <c r="I101" i="29"/>
  <c r="J99" i="29"/>
  <c r="I99" i="29"/>
  <c r="J97" i="29"/>
  <c r="I97" i="29"/>
  <c r="J94" i="29"/>
  <c r="I94" i="29"/>
  <c r="J90" i="29"/>
  <c r="I90" i="29"/>
  <c r="J87" i="29"/>
  <c r="I87" i="29"/>
  <c r="J83" i="29"/>
  <c r="I83" i="29"/>
  <c r="J81" i="29"/>
  <c r="I81" i="29"/>
  <c r="J79" i="29"/>
  <c r="I79" i="29"/>
  <c r="J77" i="29"/>
  <c r="I77" i="29"/>
  <c r="J73" i="29"/>
  <c r="I73" i="29"/>
  <c r="J68" i="29"/>
  <c r="J67" i="29" s="1"/>
  <c r="I68" i="29"/>
  <c r="I67" i="29" s="1"/>
  <c r="J65" i="29"/>
  <c r="J64" i="29" s="1"/>
  <c r="H15" i="27" s="1"/>
  <c r="I65" i="29"/>
  <c r="I64" i="29" s="1"/>
  <c r="G15" i="27" s="1"/>
  <c r="J60" i="29"/>
  <c r="I60" i="29"/>
  <c r="J50" i="29"/>
  <c r="I50" i="29"/>
  <c r="J46" i="29"/>
  <c r="I46" i="29"/>
  <c r="J40" i="29"/>
  <c r="I40" i="29"/>
  <c r="J37" i="29"/>
  <c r="I37" i="29"/>
  <c r="J34" i="29"/>
  <c r="I34" i="29"/>
  <c r="J32" i="29"/>
  <c r="I32" i="29"/>
  <c r="J29" i="29"/>
  <c r="I29" i="29"/>
  <c r="J26" i="29"/>
  <c r="I26" i="29"/>
  <c r="J21" i="29"/>
  <c r="J18" i="29" s="1"/>
  <c r="I21" i="29"/>
  <c r="I18" i="29" s="1"/>
  <c r="J113" i="29" l="1"/>
  <c r="H22" i="27" s="1"/>
  <c r="I113" i="29"/>
  <c r="G22" i="27" s="1"/>
  <c r="J269" i="29"/>
  <c r="I294" i="29"/>
  <c r="J205" i="29"/>
  <c r="J280" i="29"/>
  <c r="J126" i="29"/>
  <c r="J72" i="29"/>
  <c r="J96" i="29"/>
  <c r="J45" i="29"/>
  <c r="I126" i="29"/>
  <c r="I134" i="29"/>
  <c r="I168" i="29"/>
  <c r="J294" i="29"/>
  <c r="H53" i="27" s="1"/>
  <c r="I72" i="29"/>
  <c r="I89" i="29"/>
  <c r="I269" i="29"/>
  <c r="I254" i="29"/>
  <c r="J89" i="29"/>
  <c r="I96" i="29"/>
  <c r="I45" i="29"/>
  <c r="J36" i="29"/>
  <c r="I179" i="29"/>
  <c r="I195" i="29"/>
  <c r="J254" i="29"/>
  <c r="I231" i="29"/>
  <c r="I280" i="29"/>
  <c r="I36" i="29"/>
  <c r="J134" i="29"/>
  <c r="J231" i="29"/>
  <c r="I205" i="29"/>
  <c r="I151" i="29"/>
  <c r="J151" i="29"/>
  <c r="J179" i="29"/>
  <c r="J25" i="29"/>
  <c r="G17" i="34"/>
  <c r="J168" i="29"/>
  <c r="I25" i="29"/>
  <c r="J195" i="29"/>
  <c r="G53" i="27" l="1"/>
  <c r="J268" i="29"/>
  <c r="I268" i="29"/>
  <c r="I71" i="29"/>
  <c r="J71" i="29"/>
  <c r="I150" i="29"/>
  <c r="J150" i="29"/>
  <c r="F35" i="34"/>
  <c r="F33" i="34"/>
  <c r="C16" i="36" l="1"/>
  <c r="H66" i="29"/>
  <c r="K66" i="29" s="1"/>
  <c r="J40" i="34" l="1"/>
  <c r="I42" i="34"/>
  <c r="J42" i="34" s="1"/>
  <c r="H42" i="34"/>
  <c r="E35" i="34"/>
  <c r="E33" i="34"/>
  <c r="F50" i="29" l="1"/>
  <c r="G65" i="29"/>
  <c r="G64" i="29" s="1"/>
  <c r="E15" i="27" s="1"/>
  <c r="H65" i="29"/>
  <c r="H64" i="29" s="1"/>
  <c r="K65" i="29"/>
  <c r="K64" i="29" s="1"/>
  <c r="F65" i="29"/>
  <c r="F64" i="29" s="1"/>
  <c r="D15" i="27" s="1"/>
  <c r="F60" i="29"/>
  <c r="F15" i="27" l="1"/>
  <c r="I15" i="27" s="1"/>
  <c r="C15" i="35"/>
  <c r="J46" i="34"/>
  <c r="G46" i="34"/>
  <c r="G45" i="34" s="1"/>
  <c r="I45" i="34"/>
  <c r="H45" i="34"/>
  <c r="F45" i="34"/>
  <c r="E45" i="34"/>
  <c r="I43" i="34"/>
  <c r="J43" i="34" s="1"/>
  <c r="H43" i="34"/>
  <c r="H39" i="34" s="1"/>
  <c r="E39" i="34"/>
  <c r="G42" i="34"/>
  <c r="G40" i="34"/>
  <c r="F39" i="34"/>
  <c r="I37" i="34"/>
  <c r="J37" i="34" s="1"/>
  <c r="H37" i="34"/>
  <c r="F37" i="34"/>
  <c r="J36" i="34"/>
  <c r="G36" i="34"/>
  <c r="J35" i="34"/>
  <c r="G35" i="34"/>
  <c r="J34" i="34"/>
  <c r="G34" i="34"/>
  <c r="J33" i="34"/>
  <c r="G33" i="34"/>
  <c r="J32" i="34"/>
  <c r="G32" i="34"/>
  <c r="J30" i="34"/>
  <c r="G30" i="34"/>
  <c r="E29" i="34"/>
  <c r="I22" i="34"/>
  <c r="H22" i="34"/>
  <c r="F22" i="34"/>
  <c r="E22" i="34"/>
  <c r="J20" i="34"/>
  <c r="G20" i="34"/>
  <c r="J19" i="34"/>
  <c r="J22" i="34" s="1"/>
  <c r="G19" i="34"/>
  <c r="J18" i="34"/>
  <c r="G18" i="34"/>
  <c r="J13" i="34"/>
  <c r="G13" i="34"/>
  <c r="J12" i="34"/>
  <c r="G12" i="34"/>
  <c r="J11" i="34"/>
  <c r="G11" i="34"/>
  <c r="I29" i="34" l="1"/>
  <c r="F48" i="34"/>
  <c r="J45" i="34"/>
  <c r="I39" i="34"/>
  <c r="J39" i="34" s="1"/>
  <c r="F29" i="34"/>
  <c r="H48" i="34"/>
  <c r="J29" i="34"/>
  <c r="G22" i="34"/>
  <c r="E48" i="34"/>
  <c r="C9" i="20" s="1"/>
  <c r="G43" i="34"/>
  <c r="G39" i="34" s="1"/>
  <c r="H29" i="34"/>
  <c r="G37" i="34"/>
  <c r="G29" i="34" s="1"/>
  <c r="I48" i="34" l="1"/>
  <c r="E9" i="20" s="1"/>
  <c r="C5" i="35"/>
  <c r="D9" i="20"/>
  <c r="J48" i="34"/>
  <c r="G48" i="34"/>
  <c r="C20" i="35" l="1"/>
  <c r="F37" i="27"/>
  <c r="H49" i="27" l="1"/>
  <c r="H48" i="27" l="1"/>
  <c r="H26" i="27"/>
  <c r="H21" i="27"/>
  <c r="F73" i="29"/>
  <c r="G73" i="29"/>
  <c r="F180" i="29"/>
  <c r="G180" i="29"/>
  <c r="F189" i="29"/>
  <c r="G189" i="29"/>
  <c r="F316" i="29"/>
  <c r="F315" i="29" s="1"/>
  <c r="F314" i="29" s="1"/>
  <c r="G316" i="29"/>
  <c r="G315" i="29" s="1"/>
  <c r="G314" i="29" s="1"/>
  <c r="F311" i="29"/>
  <c r="F310" i="29" s="1"/>
  <c r="F309" i="29" s="1"/>
  <c r="G311" i="29"/>
  <c r="G310" i="29" s="1"/>
  <c r="G309" i="29" s="1"/>
  <c r="F303" i="29"/>
  <c r="G303" i="29"/>
  <c r="F299" i="29"/>
  <c r="G299" i="29"/>
  <c r="F297" i="29"/>
  <c r="G297" i="29"/>
  <c r="F295" i="29"/>
  <c r="G295" i="29"/>
  <c r="F292" i="29"/>
  <c r="F291" i="29" s="1"/>
  <c r="G292" i="29"/>
  <c r="G291" i="29" s="1"/>
  <c r="F288" i="29"/>
  <c r="F287" i="29" s="1"/>
  <c r="G288" i="29"/>
  <c r="G287" i="29" s="1"/>
  <c r="F283" i="29"/>
  <c r="G283" i="29"/>
  <c r="F281" i="29"/>
  <c r="G281" i="29"/>
  <c r="F278" i="29"/>
  <c r="G278" i="29"/>
  <c r="F274" i="29"/>
  <c r="G274" i="29"/>
  <c r="F270" i="29"/>
  <c r="G270" i="29"/>
  <c r="F265" i="29"/>
  <c r="F264" i="29" s="1"/>
  <c r="F260" i="29" s="1"/>
  <c r="G265" i="29"/>
  <c r="G264" i="29" s="1"/>
  <c r="G260" i="29" s="1"/>
  <c r="F257" i="29"/>
  <c r="G257" i="29"/>
  <c r="F255" i="29"/>
  <c r="G255" i="29"/>
  <c r="F251" i="29"/>
  <c r="F248" i="29" s="1"/>
  <c r="G251" i="29"/>
  <c r="G248" i="29" s="1"/>
  <c r="F244" i="29"/>
  <c r="G244" i="29"/>
  <c r="F241" i="29"/>
  <c r="G241" i="29"/>
  <c r="F237" i="29"/>
  <c r="G237" i="29"/>
  <c r="F234" i="29"/>
  <c r="G234" i="29"/>
  <c r="F232" i="29"/>
  <c r="G232" i="29"/>
  <c r="F221" i="29"/>
  <c r="G221" i="29"/>
  <c r="F216" i="29"/>
  <c r="G216" i="29"/>
  <c r="F214" i="29"/>
  <c r="G214" i="29"/>
  <c r="F212" i="29"/>
  <c r="G212" i="29"/>
  <c r="F210" i="29"/>
  <c r="G210" i="29"/>
  <c r="F208" i="29"/>
  <c r="G208" i="29"/>
  <c r="F206" i="29"/>
  <c r="G206" i="29"/>
  <c r="F199" i="29"/>
  <c r="G199" i="29"/>
  <c r="F196" i="29"/>
  <c r="G196" i="29"/>
  <c r="F193" i="29"/>
  <c r="G193" i="29"/>
  <c r="F187" i="29"/>
  <c r="G187" i="29"/>
  <c r="F182" i="29"/>
  <c r="G182" i="29"/>
  <c r="F177" i="29"/>
  <c r="G177" i="29"/>
  <c r="F175" i="29"/>
  <c r="G175" i="29"/>
  <c r="F171" i="29"/>
  <c r="G171" i="29"/>
  <c r="F169" i="29"/>
  <c r="G169" i="29"/>
  <c r="F166" i="29"/>
  <c r="G166" i="29"/>
  <c r="F164" i="29"/>
  <c r="G164" i="29"/>
  <c r="F162" i="29"/>
  <c r="G162" i="29"/>
  <c r="F160" i="29"/>
  <c r="G160" i="29"/>
  <c r="F158" i="29"/>
  <c r="G158" i="29"/>
  <c r="F156" i="29"/>
  <c r="G156" i="29"/>
  <c r="F152" i="29"/>
  <c r="G152" i="29"/>
  <c r="F146" i="29"/>
  <c r="G146" i="29"/>
  <c r="F144" i="29"/>
  <c r="G144" i="29"/>
  <c r="F142" i="29"/>
  <c r="G142" i="29"/>
  <c r="F139" i="29"/>
  <c r="G139" i="29"/>
  <c r="F137" i="29"/>
  <c r="G137" i="29"/>
  <c r="F135" i="29"/>
  <c r="G135" i="29"/>
  <c r="F132" i="29"/>
  <c r="G132" i="29"/>
  <c r="F127" i="29"/>
  <c r="G127" i="29"/>
  <c r="F123" i="29"/>
  <c r="F122" i="29" s="1"/>
  <c r="G123" i="29"/>
  <c r="G122" i="29" s="1"/>
  <c r="F118" i="29"/>
  <c r="G118" i="29"/>
  <c r="F116" i="29"/>
  <c r="G116" i="29"/>
  <c r="F114" i="29"/>
  <c r="G114" i="29"/>
  <c r="F111" i="29"/>
  <c r="G111" i="29"/>
  <c r="F109" i="29"/>
  <c r="G109" i="29"/>
  <c r="F107" i="29"/>
  <c r="G107" i="29"/>
  <c r="F105" i="29"/>
  <c r="G105" i="29"/>
  <c r="F103" i="29"/>
  <c r="G103" i="29"/>
  <c r="F101" i="29"/>
  <c r="G101" i="29"/>
  <c r="F99" i="29"/>
  <c r="G99" i="29"/>
  <c r="F97" i="29"/>
  <c r="G97" i="29"/>
  <c r="F94" i="29"/>
  <c r="G94" i="29"/>
  <c r="F90" i="29"/>
  <c r="G90" i="29"/>
  <c r="F87" i="29"/>
  <c r="G87" i="29"/>
  <c r="F83" i="29"/>
  <c r="G83" i="29"/>
  <c r="F81" i="29"/>
  <c r="G81" i="29"/>
  <c r="F79" i="29"/>
  <c r="G79" i="29"/>
  <c r="F77" i="29"/>
  <c r="G77" i="29"/>
  <c r="F68" i="29"/>
  <c r="F67" i="29" s="1"/>
  <c r="G68" i="29"/>
  <c r="G67" i="29" s="1"/>
  <c r="G50" i="29"/>
  <c r="F46" i="29"/>
  <c r="F45" i="29" s="1"/>
  <c r="G46" i="29"/>
  <c r="F40" i="29"/>
  <c r="G40" i="29"/>
  <c r="F37" i="29"/>
  <c r="G37" i="29"/>
  <c r="F34" i="29"/>
  <c r="G34" i="29"/>
  <c r="F32" i="29"/>
  <c r="G32" i="29"/>
  <c r="F29" i="29"/>
  <c r="G29" i="29"/>
  <c r="F26" i="29"/>
  <c r="G26" i="29"/>
  <c r="F21" i="29"/>
  <c r="F18" i="29" s="1"/>
  <c r="D11" i="27" s="1"/>
  <c r="G21" i="29"/>
  <c r="G18" i="29" s="1"/>
  <c r="F11" i="27" l="1"/>
  <c r="G269" i="29"/>
  <c r="G113" i="29"/>
  <c r="F113" i="29"/>
  <c r="D22" i="27" s="1"/>
  <c r="F25" i="29"/>
  <c r="G36" i="29"/>
  <c r="G126" i="29"/>
  <c r="F126" i="29"/>
  <c r="F168" i="29"/>
  <c r="F254" i="29"/>
  <c r="G280" i="29"/>
  <c r="F280" i="29"/>
  <c r="D49" i="27" s="1"/>
  <c r="F269" i="29"/>
  <c r="G48" i="27"/>
  <c r="G195" i="29"/>
  <c r="F151" i="29"/>
  <c r="G21" i="27"/>
  <c r="G89" i="29"/>
  <c r="F89" i="29"/>
  <c r="F72" i="29"/>
  <c r="G45" i="29"/>
  <c r="G49" i="27"/>
  <c r="F294" i="29"/>
  <c r="F36" i="29"/>
  <c r="F179" i="29"/>
  <c r="F195" i="29"/>
  <c r="G254" i="29"/>
  <c r="G26" i="27"/>
  <c r="G294" i="29"/>
  <c r="E53" i="27" s="1"/>
  <c r="G231" i="29"/>
  <c r="F231" i="29"/>
  <c r="G205" i="29"/>
  <c r="F205" i="29"/>
  <c r="G179" i="29"/>
  <c r="G168" i="29"/>
  <c r="G151" i="29"/>
  <c r="F134" i="29"/>
  <c r="D26" i="27" s="1"/>
  <c r="G134" i="29"/>
  <c r="E26" i="27" s="1"/>
  <c r="G96" i="29"/>
  <c r="E21" i="27" s="1"/>
  <c r="F96" i="29"/>
  <c r="D21" i="27" s="1"/>
  <c r="G72" i="29"/>
  <c r="G25" i="29"/>
  <c r="F53" i="27" l="1"/>
  <c r="I53" i="27" s="1"/>
  <c r="F22" i="27"/>
  <c r="C11" i="36"/>
  <c r="C12" i="36"/>
  <c r="F49" i="27"/>
  <c r="I49" i="27" s="1"/>
  <c r="F26" i="27"/>
  <c r="I26" i="27" s="1"/>
  <c r="F21" i="27"/>
  <c r="F268" i="29"/>
  <c r="D48" i="27"/>
  <c r="G268" i="29"/>
  <c r="E48" i="27"/>
  <c r="F150" i="29"/>
  <c r="G150" i="29"/>
  <c r="F71" i="29"/>
  <c r="G71" i="29"/>
  <c r="C8" i="36" l="1"/>
  <c r="F48" i="27"/>
  <c r="J16" i="29"/>
  <c r="J14" i="29"/>
  <c r="J13" i="29" l="1"/>
  <c r="J12" i="29" s="1"/>
  <c r="J10" i="29" l="1"/>
  <c r="H12" i="27"/>
  <c r="G18" i="26"/>
  <c r="E18" i="26"/>
  <c r="H18" i="26"/>
  <c r="D18" i="26"/>
  <c r="I22" i="27"/>
  <c r="H317" i="29"/>
  <c r="H312" i="29"/>
  <c r="H308" i="29"/>
  <c r="K308" i="29" s="1"/>
  <c r="H304" i="29"/>
  <c r="H300" i="29"/>
  <c r="H298" i="29"/>
  <c r="H296" i="29"/>
  <c r="H293" i="29"/>
  <c r="H290" i="29"/>
  <c r="H284" i="29"/>
  <c r="H282" i="29"/>
  <c r="H279" i="29"/>
  <c r="H277" i="29"/>
  <c r="K277" i="29" s="1"/>
  <c r="H276" i="29"/>
  <c r="K276" i="29" s="1"/>
  <c r="H275" i="29"/>
  <c r="H271" i="29"/>
  <c r="H266" i="29"/>
  <c r="H258" i="29"/>
  <c r="H256" i="29"/>
  <c r="H253" i="29"/>
  <c r="K253" i="29" s="1"/>
  <c r="H252" i="29"/>
  <c r="H35" i="27"/>
  <c r="G35" i="27"/>
  <c r="E35" i="27"/>
  <c r="D35" i="27"/>
  <c r="H247" i="29"/>
  <c r="K247" i="29" s="1"/>
  <c r="H246" i="29"/>
  <c r="H243" i="29"/>
  <c r="K243" i="29" s="1"/>
  <c r="H242" i="29"/>
  <c r="H239" i="29"/>
  <c r="K239" i="29" s="1"/>
  <c r="H238" i="29"/>
  <c r="H236" i="29"/>
  <c r="K236" i="29" s="1"/>
  <c r="H235" i="29"/>
  <c r="H233" i="29"/>
  <c r="H230" i="29"/>
  <c r="K230" i="29" s="1"/>
  <c r="K229" i="29" s="1"/>
  <c r="K228" i="29" s="1"/>
  <c r="H227" i="29"/>
  <c r="K227" i="29" s="1"/>
  <c r="H226" i="29"/>
  <c r="K226" i="29" s="1"/>
  <c r="H224" i="29"/>
  <c r="K224" i="29" s="1"/>
  <c r="H223" i="29"/>
  <c r="K223" i="29" s="1"/>
  <c r="H222" i="29"/>
  <c r="H220" i="29"/>
  <c r="K220" i="29" s="1"/>
  <c r="H219" i="29"/>
  <c r="K219" i="29" s="1"/>
  <c r="H218" i="29"/>
  <c r="K218" i="29" s="1"/>
  <c r="H217" i="29"/>
  <c r="H215" i="29"/>
  <c r="H213" i="29"/>
  <c r="H211" i="29"/>
  <c r="H209" i="29"/>
  <c r="H207" i="29"/>
  <c r="H204" i="29"/>
  <c r="K204" i="29" s="1"/>
  <c r="K203" i="29" s="1"/>
  <c r="H202" i="29"/>
  <c r="K202" i="29" s="1"/>
  <c r="K201" i="29" s="1"/>
  <c r="H200" i="29"/>
  <c r="H198" i="29"/>
  <c r="K198" i="29" s="1"/>
  <c r="H197" i="29"/>
  <c r="H194" i="29"/>
  <c r="H192" i="29"/>
  <c r="K192" i="29" s="1"/>
  <c r="H191" i="29"/>
  <c r="K191" i="29" s="1"/>
  <c r="H190" i="29"/>
  <c r="H188" i="29"/>
  <c r="H183" i="29"/>
  <c r="H181" i="29"/>
  <c r="H30" i="27"/>
  <c r="H178" i="29"/>
  <c r="H176" i="29"/>
  <c r="H172" i="29"/>
  <c r="H171" i="29" s="1"/>
  <c r="H170" i="29"/>
  <c r="H167" i="29"/>
  <c r="H165" i="29"/>
  <c r="H163" i="29"/>
  <c r="H161" i="29"/>
  <c r="H159" i="29"/>
  <c r="H157" i="29"/>
  <c r="H153" i="29"/>
  <c r="H148" i="29"/>
  <c r="K148" i="29" s="1"/>
  <c r="H147" i="29"/>
  <c r="H145" i="29"/>
  <c r="H143" i="29"/>
  <c r="H141" i="29"/>
  <c r="H140" i="29"/>
  <c r="H138" i="29"/>
  <c r="H136" i="29"/>
  <c r="H133" i="29"/>
  <c r="H129" i="29"/>
  <c r="H128" i="29"/>
  <c r="H125" i="29"/>
  <c r="H124" i="29"/>
  <c r="H23" i="27"/>
  <c r="G23" i="27"/>
  <c r="E23" i="27"/>
  <c r="D23" i="27"/>
  <c r="H119" i="29"/>
  <c r="H117" i="29"/>
  <c r="H116" i="29" s="1"/>
  <c r="H115" i="29"/>
  <c r="H112" i="29"/>
  <c r="H111" i="29" s="1"/>
  <c r="H110" i="29"/>
  <c r="H108" i="29"/>
  <c r="H106" i="29"/>
  <c r="H104" i="29"/>
  <c r="H103" i="29" s="1"/>
  <c r="H102" i="29"/>
  <c r="H101" i="29" s="1"/>
  <c r="H100" i="29"/>
  <c r="H98" i="29"/>
  <c r="H95" i="29"/>
  <c r="H93" i="29"/>
  <c r="K93" i="29" s="1"/>
  <c r="H92" i="29"/>
  <c r="K92" i="29" s="1"/>
  <c r="H91" i="29"/>
  <c r="H19" i="27"/>
  <c r="H88" i="29"/>
  <c r="H87" i="29" s="1"/>
  <c r="H84" i="29"/>
  <c r="H82" i="29"/>
  <c r="H81" i="29" s="1"/>
  <c r="H80" i="29"/>
  <c r="H78" i="29"/>
  <c r="H77" i="29" s="1"/>
  <c r="H75" i="29"/>
  <c r="K75" i="29" s="1"/>
  <c r="H74" i="29"/>
  <c r="H69" i="29"/>
  <c r="H68" i="29" s="1"/>
  <c r="H67" i="29" s="1"/>
  <c r="H16" i="27"/>
  <c r="G16" i="27"/>
  <c r="E16" i="27"/>
  <c r="D16" i="27"/>
  <c r="H63" i="29"/>
  <c r="K63" i="29" s="1"/>
  <c r="H62" i="29"/>
  <c r="K59" i="29"/>
  <c r="K58" i="29" s="1"/>
  <c r="H58" i="29"/>
  <c r="H57" i="29"/>
  <c r="K57" i="29" s="1"/>
  <c r="H56" i="29"/>
  <c r="K56" i="29" s="1"/>
  <c r="H55" i="29"/>
  <c r="K55" i="29" s="1"/>
  <c r="H54" i="29"/>
  <c r="K54" i="29" s="1"/>
  <c r="H53" i="29"/>
  <c r="K53" i="29" s="1"/>
  <c r="H52" i="29"/>
  <c r="K52" i="29" s="1"/>
  <c r="H51" i="29"/>
  <c r="H49" i="29"/>
  <c r="K49" i="29" s="1"/>
  <c r="K48" i="29" s="1"/>
  <c r="H47" i="29"/>
  <c r="H44" i="29"/>
  <c r="K44" i="29" s="1"/>
  <c r="H43" i="29"/>
  <c r="K43" i="29" s="1"/>
  <c r="H42" i="29"/>
  <c r="K42" i="29" s="1"/>
  <c r="H41" i="29"/>
  <c r="H39" i="29"/>
  <c r="H38" i="29"/>
  <c r="H13" i="27"/>
  <c r="H35" i="29"/>
  <c r="H33" i="29"/>
  <c r="H31" i="29"/>
  <c r="K31" i="29" s="1"/>
  <c r="H30" i="29"/>
  <c r="H28" i="29"/>
  <c r="K28" i="29" s="1"/>
  <c r="H27" i="29"/>
  <c r="H24" i="29"/>
  <c r="H23" i="29" s="1"/>
  <c r="H22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F35" i="27" l="1"/>
  <c r="F23" i="27"/>
  <c r="F16" i="27"/>
  <c r="I16" i="27" s="1"/>
  <c r="K62" i="29"/>
  <c r="K60" i="29" s="1"/>
  <c r="H60" i="29"/>
  <c r="H29" i="29"/>
  <c r="K41" i="29"/>
  <c r="K40" i="29" s="1"/>
  <c r="H40" i="29"/>
  <c r="K119" i="29"/>
  <c r="K118" i="29" s="1"/>
  <c r="H118" i="29"/>
  <c r="K159" i="29"/>
  <c r="K158" i="29" s="1"/>
  <c r="H158" i="29"/>
  <c r="K178" i="29"/>
  <c r="K177" i="29" s="1"/>
  <c r="H177" i="29"/>
  <c r="K271" i="29"/>
  <c r="K270" i="29" s="1"/>
  <c r="H270" i="29"/>
  <c r="K304" i="29"/>
  <c r="K303" i="29" s="1"/>
  <c r="H303" i="29"/>
  <c r="H37" i="29"/>
  <c r="K51" i="29"/>
  <c r="K50" i="29" s="1"/>
  <c r="H50" i="29"/>
  <c r="K74" i="29"/>
  <c r="K73" i="29" s="1"/>
  <c r="H73" i="29"/>
  <c r="K91" i="29"/>
  <c r="K90" i="29" s="1"/>
  <c r="H90" i="29"/>
  <c r="K98" i="29"/>
  <c r="K97" i="29" s="1"/>
  <c r="H97" i="29"/>
  <c r="K106" i="29"/>
  <c r="K105" i="29" s="1"/>
  <c r="H105" i="29"/>
  <c r="K115" i="29"/>
  <c r="K114" i="29" s="1"/>
  <c r="H114" i="29"/>
  <c r="K136" i="29"/>
  <c r="K135" i="29" s="1"/>
  <c r="H135" i="29"/>
  <c r="K143" i="29"/>
  <c r="K142" i="29" s="1"/>
  <c r="H142" i="29"/>
  <c r="K153" i="29"/>
  <c r="K152" i="29" s="1"/>
  <c r="H152" i="29"/>
  <c r="K163" i="29"/>
  <c r="K162" i="29" s="1"/>
  <c r="H162" i="29"/>
  <c r="K181" i="29"/>
  <c r="K180" i="29" s="1"/>
  <c r="H180" i="29"/>
  <c r="K207" i="29"/>
  <c r="K206" i="29" s="1"/>
  <c r="H206" i="29"/>
  <c r="K215" i="29"/>
  <c r="K214" i="29" s="1"/>
  <c r="H214" i="29"/>
  <c r="K235" i="29"/>
  <c r="K234" i="29" s="1"/>
  <c r="H234" i="29"/>
  <c r="K242" i="29"/>
  <c r="K241" i="29" s="1"/>
  <c r="H241" i="29"/>
  <c r="K252" i="29"/>
  <c r="K251" i="29" s="1"/>
  <c r="K248" i="29" s="1"/>
  <c r="H251" i="29"/>
  <c r="H248" i="29" s="1"/>
  <c r="K266" i="29"/>
  <c r="K265" i="29" s="1"/>
  <c r="K264" i="29" s="1"/>
  <c r="K260" i="29" s="1"/>
  <c r="H265" i="29"/>
  <c r="H264" i="29" s="1"/>
  <c r="H260" i="29" s="1"/>
  <c r="K284" i="29"/>
  <c r="K283" i="29" s="1"/>
  <c r="H283" i="29"/>
  <c r="K298" i="29"/>
  <c r="K297" i="29" s="1"/>
  <c r="H297" i="29"/>
  <c r="K312" i="29"/>
  <c r="K311" i="29" s="1"/>
  <c r="K310" i="29" s="1"/>
  <c r="K309" i="29" s="1"/>
  <c r="H311" i="29"/>
  <c r="H310" i="29" s="1"/>
  <c r="H309" i="29" s="1"/>
  <c r="K35" i="29"/>
  <c r="K34" i="29" s="1"/>
  <c r="H34" i="29"/>
  <c r="K47" i="29"/>
  <c r="K46" i="29" s="1"/>
  <c r="H46" i="29"/>
  <c r="K110" i="29"/>
  <c r="K109" i="29" s="1"/>
  <c r="H109" i="29"/>
  <c r="K147" i="29"/>
  <c r="K146" i="29" s="1"/>
  <c r="H146" i="29"/>
  <c r="K167" i="29"/>
  <c r="K166" i="29" s="1"/>
  <c r="H166" i="29"/>
  <c r="K194" i="29"/>
  <c r="K193" i="29" s="1"/>
  <c r="H193" i="29"/>
  <c r="K238" i="29"/>
  <c r="K237" i="29" s="1"/>
  <c r="H237" i="29"/>
  <c r="K246" i="29"/>
  <c r="K244" i="29" s="1"/>
  <c r="H244" i="29"/>
  <c r="K256" i="29"/>
  <c r="K255" i="29" s="1"/>
  <c r="H255" i="29"/>
  <c r="K293" i="29"/>
  <c r="K292" i="29" s="1"/>
  <c r="K291" i="29" s="1"/>
  <c r="H292" i="29"/>
  <c r="H291" i="29" s="1"/>
  <c r="K22" i="29"/>
  <c r="K21" i="29" s="1"/>
  <c r="H21" i="29"/>
  <c r="H18" i="29" s="1"/>
  <c r="K27" i="29"/>
  <c r="K26" i="29" s="1"/>
  <c r="H26" i="29"/>
  <c r="K33" i="29"/>
  <c r="K32" i="29" s="1"/>
  <c r="H32" i="29"/>
  <c r="K84" i="29"/>
  <c r="K83" i="29" s="1"/>
  <c r="H83" i="29"/>
  <c r="K100" i="29"/>
  <c r="K99" i="29" s="1"/>
  <c r="H99" i="29"/>
  <c r="K108" i="29"/>
  <c r="K107" i="29" s="1"/>
  <c r="H107" i="29"/>
  <c r="K128" i="29"/>
  <c r="H127" i="29"/>
  <c r="K138" i="29"/>
  <c r="K137" i="29" s="1"/>
  <c r="H137" i="29"/>
  <c r="K145" i="29"/>
  <c r="K144" i="29" s="1"/>
  <c r="H144" i="29"/>
  <c r="K157" i="29"/>
  <c r="K156" i="29" s="1"/>
  <c r="H156" i="29"/>
  <c r="K165" i="29"/>
  <c r="K164" i="29" s="1"/>
  <c r="H164" i="29"/>
  <c r="K176" i="29"/>
  <c r="K175" i="29" s="1"/>
  <c r="H175" i="29"/>
  <c r="K183" i="29"/>
  <c r="K182" i="29" s="1"/>
  <c r="H182" i="29"/>
  <c r="K200" i="29"/>
  <c r="K199" i="29" s="1"/>
  <c r="H199" i="29"/>
  <c r="K209" i="29"/>
  <c r="K208" i="29" s="1"/>
  <c r="H208" i="29"/>
  <c r="K217" i="29"/>
  <c r="K216" i="29" s="1"/>
  <c r="H216" i="29"/>
  <c r="K222" i="29"/>
  <c r="K221" i="29" s="1"/>
  <c r="H221" i="29"/>
  <c r="K290" i="29"/>
  <c r="K288" i="29" s="1"/>
  <c r="K287" i="29" s="1"/>
  <c r="H288" i="29"/>
  <c r="H287" i="29" s="1"/>
  <c r="K300" i="29"/>
  <c r="K299" i="29" s="1"/>
  <c r="H299" i="29"/>
  <c r="K317" i="29"/>
  <c r="K316" i="29" s="1"/>
  <c r="K315" i="29" s="1"/>
  <c r="K314" i="29" s="1"/>
  <c r="H316" i="29"/>
  <c r="H315" i="29" s="1"/>
  <c r="H314" i="29" s="1"/>
  <c r="K140" i="29"/>
  <c r="H139" i="29"/>
  <c r="K188" i="29"/>
  <c r="K187" i="29" s="1"/>
  <c r="H187" i="29"/>
  <c r="K211" i="29"/>
  <c r="K210" i="29" s="1"/>
  <c r="H210" i="29"/>
  <c r="K279" i="29"/>
  <c r="K278" i="29" s="1"/>
  <c r="H278" i="29"/>
  <c r="K80" i="29"/>
  <c r="K79" i="29" s="1"/>
  <c r="H79" i="29"/>
  <c r="K95" i="29"/>
  <c r="K94" i="29" s="1"/>
  <c r="H94" i="29"/>
  <c r="K124" i="29"/>
  <c r="H123" i="29"/>
  <c r="H122" i="29" s="1"/>
  <c r="K133" i="29"/>
  <c r="K132" i="29" s="1"/>
  <c r="H132" i="29"/>
  <c r="K161" i="29"/>
  <c r="K160" i="29" s="1"/>
  <c r="H160" i="29"/>
  <c r="K170" i="29"/>
  <c r="K169" i="29" s="1"/>
  <c r="H169" i="29"/>
  <c r="K190" i="29"/>
  <c r="K189" i="29" s="1"/>
  <c r="H189" i="29"/>
  <c r="K197" i="29"/>
  <c r="K196" i="29" s="1"/>
  <c r="H196" i="29"/>
  <c r="K213" i="29"/>
  <c r="K212" i="29" s="1"/>
  <c r="H212" i="29"/>
  <c r="K233" i="29"/>
  <c r="K232" i="29" s="1"/>
  <c r="H232" i="29"/>
  <c r="K258" i="29"/>
  <c r="K257" i="29" s="1"/>
  <c r="H257" i="29"/>
  <c r="K275" i="29"/>
  <c r="K274" i="29" s="1"/>
  <c r="H274" i="29"/>
  <c r="K282" i="29"/>
  <c r="K281" i="29" s="1"/>
  <c r="H281" i="29"/>
  <c r="K296" i="29"/>
  <c r="K295" i="29" s="1"/>
  <c r="H295" i="29"/>
  <c r="K225" i="29"/>
  <c r="D13" i="27"/>
  <c r="G32" i="27"/>
  <c r="H16" i="29"/>
  <c r="G13" i="27"/>
  <c r="H48" i="29"/>
  <c r="K82" i="29"/>
  <c r="K81" i="29" s="1"/>
  <c r="G12" i="27"/>
  <c r="D34" i="27"/>
  <c r="D32" i="27"/>
  <c r="D30" i="27"/>
  <c r="D28" i="27"/>
  <c r="E19" i="27"/>
  <c r="G14" i="27"/>
  <c r="D12" i="27"/>
  <c r="I13" i="29"/>
  <c r="H28" i="27"/>
  <c r="E29" i="27"/>
  <c r="E13" i="27"/>
  <c r="D14" i="27"/>
  <c r="H14" i="27"/>
  <c r="H229" i="29"/>
  <c r="H228" i="29" s="1"/>
  <c r="H31" i="27"/>
  <c r="H14" i="29"/>
  <c r="G28" i="27"/>
  <c r="G30" i="27"/>
  <c r="H203" i="29"/>
  <c r="H34" i="27"/>
  <c r="K38" i="29"/>
  <c r="D19" i="27"/>
  <c r="K112" i="29"/>
  <c r="K111" i="29" s="1"/>
  <c r="K39" i="29"/>
  <c r="F18" i="26"/>
  <c r="K69" i="29"/>
  <c r="K68" i="29" s="1"/>
  <c r="K67" i="29" s="1"/>
  <c r="K78" i="29"/>
  <c r="K77" i="29" s="1"/>
  <c r="G18" i="27"/>
  <c r="K88" i="29"/>
  <c r="K87" i="29" s="1"/>
  <c r="K102" i="29"/>
  <c r="K101" i="29" s="1"/>
  <c r="K104" i="29"/>
  <c r="K103" i="29" s="1"/>
  <c r="H18" i="27"/>
  <c r="G19" i="27"/>
  <c r="K117" i="29"/>
  <c r="K116" i="29" s="1"/>
  <c r="F13" i="29"/>
  <c r="F12" i="29" s="1"/>
  <c r="D31" i="27"/>
  <c r="E34" i="27"/>
  <c r="H29" i="27"/>
  <c r="G31" i="27"/>
  <c r="H32" i="27"/>
  <c r="E32" i="27"/>
  <c r="D29" i="27"/>
  <c r="E31" i="27"/>
  <c r="H201" i="29"/>
  <c r="K24" i="29"/>
  <c r="K23" i="29" s="1"/>
  <c r="K30" i="29"/>
  <c r="K29" i="29" s="1"/>
  <c r="K13" i="29"/>
  <c r="E12" i="27"/>
  <c r="E14" i="27"/>
  <c r="K125" i="29"/>
  <c r="K141" i="29"/>
  <c r="K129" i="29"/>
  <c r="K172" i="29"/>
  <c r="K171" i="29" s="1"/>
  <c r="G13" i="29"/>
  <c r="G12" i="29" s="1"/>
  <c r="G29" i="27"/>
  <c r="H225" i="29"/>
  <c r="E30" i="27"/>
  <c r="H13" i="29" l="1"/>
  <c r="H113" i="29"/>
  <c r="I23" i="27"/>
  <c r="I35" i="27"/>
  <c r="K113" i="29"/>
  <c r="F32" i="27"/>
  <c r="F13" i="27"/>
  <c r="F19" i="27"/>
  <c r="F14" i="27"/>
  <c r="F12" i="27"/>
  <c r="F31" i="27"/>
  <c r="F30" i="27"/>
  <c r="F34" i="27"/>
  <c r="F29" i="27"/>
  <c r="E10" i="27"/>
  <c r="G10" i="29"/>
  <c r="G10" i="27"/>
  <c r="I12" i="29"/>
  <c r="H25" i="29"/>
  <c r="K18" i="29"/>
  <c r="K280" i="29"/>
  <c r="H231" i="29"/>
  <c r="H168" i="29"/>
  <c r="K139" i="29"/>
  <c r="K134" i="29" s="1"/>
  <c r="H72" i="29"/>
  <c r="K231" i="29"/>
  <c r="K269" i="29"/>
  <c r="H96" i="29"/>
  <c r="I21" i="27" s="1"/>
  <c r="K123" i="29"/>
  <c r="K122" i="29" s="1"/>
  <c r="K205" i="29"/>
  <c r="K294" i="29"/>
  <c r="H195" i="29"/>
  <c r="H126" i="29"/>
  <c r="H254" i="29"/>
  <c r="H179" i="29"/>
  <c r="K72" i="29"/>
  <c r="K45" i="29"/>
  <c r="K25" i="29"/>
  <c r="K195" i="29"/>
  <c r="K168" i="29"/>
  <c r="K127" i="29"/>
  <c r="K126" i="29" s="1"/>
  <c r="K254" i="29"/>
  <c r="K179" i="29"/>
  <c r="H151" i="29"/>
  <c r="H134" i="29"/>
  <c r="H89" i="29"/>
  <c r="H294" i="29"/>
  <c r="H45" i="29"/>
  <c r="H280" i="29"/>
  <c r="H205" i="29"/>
  <c r="K151" i="29"/>
  <c r="K96" i="29"/>
  <c r="K89" i="29"/>
  <c r="H269" i="29"/>
  <c r="H36" i="29"/>
  <c r="K37" i="29"/>
  <c r="K36" i="29" s="1"/>
  <c r="E28" i="27"/>
  <c r="H10" i="27"/>
  <c r="G34" i="27"/>
  <c r="E18" i="27"/>
  <c r="D18" i="27"/>
  <c r="D10" i="27"/>
  <c r="F28" i="27" l="1"/>
  <c r="I30" i="27"/>
  <c r="I19" i="27"/>
  <c r="I32" i="27"/>
  <c r="I13" i="27"/>
  <c r="I31" i="27"/>
  <c r="F18" i="27"/>
  <c r="F10" i="27"/>
  <c r="I10" i="29"/>
  <c r="H12" i="29"/>
  <c r="K12" i="29"/>
  <c r="K268" i="29"/>
  <c r="H71" i="29"/>
  <c r="H150" i="29"/>
  <c r="H268" i="29"/>
  <c r="K71" i="29"/>
  <c r="K150" i="29"/>
  <c r="I34" i="27"/>
  <c r="I29" i="27"/>
  <c r="F10" i="29"/>
  <c r="H10" i="29" l="1"/>
  <c r="K10" i="29"/>
  <c r="F27" i="27"/>
  <c r="I18" i="26" l="1"/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I22" i="28"/>
  <c r="I23" i="28"/>
  <c r="I24" i="28"/>
  <c r="I25" i="28"/>
  <c r="I26" i="28"/>
  <c r="I27" i="28"/>
  <c r="I28" i="28"/>
  <c r="D30" i="28"/>
  <c r="E30" i="28"/>
  <c r="G30" i="28"/>
  <c r="H30" i="28"/>
  <c r="I31" i="28"/>
  <c r="I32" i="28"/>
  <c r="I33" i="28"/>
  <c r="I34" i="28"/>
  <c r="I35" i="28"/>
  <c r="I36" i="28"/>
  <c r="I37" i="28"/>
  <c r="I38" i="28"/>
  <c r="I39" i="28"/>
  <c r="D41" i="28"/>
  <c r="E41" i="28"/>
  <c r="G41" i="28"/>
  <c r="H41" i="28"/>
  <c r="I42" i="28"/>
  <c r="I43" i="28"/>
  <c r="I44" i="28"/>
  <c r="I45" i="28"/>
  <c r="D9" i="27"/>
  <c r="E9" i="27"/>
  <c r="G9" i="27"/>
  <c r="H9" i="27"/>
  <c r="I10" i="27"/>
  <c r="I11" i="27"/>
  <c r="I14" i="27"/>
  <c r="D17" i="27"/>
  <c r="E17" i="27"/>
  <c r="G17" i="27"/>
  <c r="H17" i="27"/>
  <c r="I18" i="27"/>
  <c r="D27" i="27"/>
  <c r="E27" i="27"/>
  <c r="G27" i="27"/>
  <c r="H27" i="27"/>
  <c r="I28" i="27"/>
  <c r="D37" i="27"/>
  <c r="E37" i="27"/>
  <c r="G37" i="27"/>
  <c r="H37" i="27"/>
  <c r="D47" i="27"/>
  <c r="D14" i="26" s="1"/>
  <c r="E47" i="27"/>
  <c r="E14" i="26" s="1"/>
  <c r="G47" i="27"/>
  <c r="G14" i="26" s="1"/>
  <c r="H47" i="27"/>
  <c r="H14" i="26" s="1"/>
  <c r="I48" i="27"/>
  <c r="D57" i="27"/>
  <c r="E57" i="27"/>
  <c r="G57" i="27"/>
  <c r="H57" i="27"/>
  <c r="D61" i="27"/>
  <c r="E61" i="27"/>
  <c r="G61" i="27"/>
  <c r="H61" i="27"/>
  <c r="D69" i="27"/>
  <c r="E69" i="27"/>
  <c r="G69" i="27"/>
  <c r="H69" i="27"/>
  <c r="D73" i="27"/>
  <c r="E73" i="27"/>
  <c r="G73" i="27"/>
  <c r="H73" i="27"/>
  <c r="F16" i="26"/>
  <c r="I16" i="26" s="1"/>
  <c r="E13" i="25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F73" i="27" l="1"/>
  <c r="I73" i="27" s="1"/>
  <c r="F69" i="27"/>
  <c r="I69" i="27" s="1"/>
  <c r="I37" i="27"/>
  <c r="D81" i="27"/>
  <c r="C13" i="20" s="1"/>
  <c r="E12" i="26"/>
  <c r="D12" i="26"/>
  <c r="D22" i="26" s="1"/>
  <c r="H12" i="26"/>
  <c r="G12" i="26"/>
  <c r="I12" i="27"/>
  <c r="F30" i="28"/>
  <c r="I30" i="28" s="1"/>
  <c r="F21" i="28"/>
  <c r="I21" i="28" s="1"/>
  <c r="F41" i="28"/>
  <c r="I41" i="28" s="1"/>
  <c r="I27" i="27"/>
  <c r="F61" i="27"/>
  <c r="I61" i="27" s="1"/>
  <c r="F57" i="27"/>
  <c r="I57" i="27" s="1"/>
  <c r="E81" i="27"/>
  <c r="F47" i="27"/>
  <c r="F17" i="27"/>
  <c r="I17" i="27" s="1"/>
  <c r="H81" i="27"/>
  <c r="G81" i="27"/>
  <c r="F9" i="27"/>
  <c r="C6" i="36" l="1"/>
  <c r="D12" i="25"/>
  <c r="D22" i="25" s="1"/>
  <c r="F12" i="26"/>
  <c r="I47" i="27"/>
  <c r="I14" i="26" s="1"/>
  <c r="F14" i="26"/>
  <c r="E15" i="19"/>
  <c r="E13" i="20"/>
  <c r="H22" i="26"/>
  <c r="D13" i="20"/>
  <c r="G22" i="26"/>
  <c r="E22" i="26"/>
  <c r="I9" i="27"/>
  <c r="H13" i="28"/>
  <c r="H11" i="28" s="1"/>
  <c r="H47" i="28" s="1"/>
  <c r="G12" i="25"/>
  <c r="G22" i="25" s="1"/>
  <c r="E13" i="28"/>
  <c r="E11" i="28" s="1"/>
  <c r="E47" i="28" s="1"/>
  <c r="F15" i="19"/>
  <c r="I15" i="19"/>
  <c r="D13" i="28"/>
  <c r="D11" i="28" s="1"/>
  <c r="D47" i="28" s="1"/>
  <c r="C12" i="25"/>
  <c r="C22" i="25" s="1"/>
  <c r="F12" i="25"/>
  <c r="H15" i="19"/>
  <c r="G13" i="28"/>
  <c r="G11" i="28" s="1"/>
  <c r="G47" i="28" s="1"/>
  <c r="F81" i="27"/>
  <c r="E27" i="26" l="1"/>
  <c r="F22" i="26"/>
  <c r="I81" i="27"/>
  <c r="F13" i="28"/>
  <c r="I13" i="28" s="1"/>
  <c r="I11" i="28" s="1"/>
  <c r="I47" i="28" s="1"/>
  <c r="D27" i="26"/>
  <c r="E12" i="25"/>
  <c r="E22" i="25" s="1"/>
  <c r="F22" i="25"/>
  <c r="I12" i="26"/>
  <c r="H22" i="25" l="1"/>
  <c r="I22" i="26"/>
  <c r="F11" i="28"/>
  <c r="F47" i="28" s="1"/>
  <c r="H12" i="25"/>
  <c r="F27" i="26"/>
  <c r="C32" i="20"/>
  <c r="E12" i="20"/>
  <c r="D12" i="20"/>
  <c r="C12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C33" i="18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E32" i="20"/>
  <c r="D32" i="20"/>
  <c r="C35" i="18" l="1"/>
  <c r="H31" i="17"/>
  <c r="G23" i="19"/>
  <c r="J23" i="19" s="1"/>
  <c r="G27" i="19"/>
  <c r="J27" i="19" s="1"/>
  <c r="G30" i="19"/>
  <c r="J30" i="19" s="1"/>
  <c r="G35" i="19"/>
  <c r="J35" i="19" s="1"/>
  <c r="H19" i="17"/>
  <c r="F33" i="17"/>
  <c r="G14" i="19"/>
  <c r="J14" i="19" s="1"/>
  <c r="B35" i="18"/>
  <c r="I41" i="19"/>
  <c r="H41" i="19"/>
  <c r="E41" i="19"/>
  <c r="G11" i="19"/>
  <c r="J11" i="19" s="1"/>
  <c r="F41" i="19"/>
  <c r="E8" i="20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D33" i="17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H33" i="17" l="1"/>
  <c r="G41" i="19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<sst xmlns="http://schemas.openxmlformats.org/spreadsheetml/2006/main" count="952" uniqueCount="590">
  <si>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</si>
  <si>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</si>
  <si>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</si>
  <si>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</si>
  <si>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</si>
  <si>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</si>
  <si>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</si>
  <si>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</si>
  <si>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</si>
  <si>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</si>
  <si>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</si>
  <si>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</si>
  <si>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</si>
  <si>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</si>
  <si>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</si>
  <si>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</si>
  <si>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</si>
  <si>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</si>
  <si>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</si>
  <si>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</si>
  <si>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</si>
  <si>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</si>
  <si>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</si>
  <si>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</si>
  <si>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</si>
  <si>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</si>
  <si>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</si>
  <si>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</si>
  <si>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</si>
  <si>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</si>
  <si>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</si>
  <si>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</si>
  <si>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</si>
  <si>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</si>
  <si>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</si>
  <si>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</si>
  <si>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</si>
  <si>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</si>
  <si>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</si>
  <si>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</si>
  <si>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</si>
  <si>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</si>
  <si>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</si>
  <si>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</si>
  <si>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</si>
  <si>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</si>
  <si>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</si>
  <si>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</si>
  <si>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</si>
  <si>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</si>
  <si>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</si>
  <si>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</si>
  <si>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</si>
  <si>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</si>
  <si>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</si>
  <si>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</si>
  <si>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</si>
  <si>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</si>
  <si>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</si>
  <si>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</si>
  <si>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</si>
  <si>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</si>
  <si>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</si>
  <si>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</si>
  <si>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</si>
  <si>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</si>
  <si>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</si>
  <si>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</si>
  <si>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</si>
  <si>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</si>
  <si>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</si>
  <si>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</si>
  <si>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</si>
  <si>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</si>
  <si>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</si>
  <si>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</si>
  <si>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</si>
  <si>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</si>
  <si>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</si>
  <si>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</si>
  <si>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</si>
  <si>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</si>
  <si>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</si>
  <si>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</si>
  <si>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</si>
  <si>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</si>
  <si>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</si>
  <si>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</si>
  <si>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</si>
  <si>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</si>
  <si>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</si>
  <si>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</si>
  <si>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</si>
  <si>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</si>
  <si>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</si>
  <si>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</si>
  <si>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Provisiones</t>
  </si>
  <si>
    <t>Otros Gastos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</si>
  <si>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</si>
  <si>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</si>
  <si>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</si>
  <si>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</si>
  <si>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</si>
  <si>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</si>
  <si>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</si>
  <si>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</si>
  <si>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</si>
  <si>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</si>
  <si>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</si>
  <si>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</si>
  <si>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</si>
  <si>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</si>
  <si>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</si>
  <si>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</si>
  <si>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</si>
  <si>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</si>
  <si>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</si>
  <si>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</si>
  <si>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</si>
  <si>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</si>
  <si>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</si>
  <si>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</si>
  <si>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</si>
  <si>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</si>
  <si>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</si>
  <si>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</si>
  <si>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</si>
  <si>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</si>
  <si>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</si>
  <si>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</si>
  <si>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</si>
  <si>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</si>
  <si>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</si>
  <si>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</si>
  <si>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</si>
  <si>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</si>
  <si>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</si>
  <si>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</si>
  <si>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</si>
  <si>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</si>
  <si>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</si>
  <si>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</si>
  <si>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</si>
  <si>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</si>
  <si>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</si>
  <si>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</si>
  <si>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</si>
  <si>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</si>
  <si>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</si>
  <si>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</si>
  <si>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</si>
  <si>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</si>
  <si>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</si>
  <si>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</si>
  <si>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</si>
  <si>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</si>
  <si>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</si>
  <si>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</si>
  <si>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</si>
  <si>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</si>
  <si>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</si>
  <si>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</si>
  <si>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</si>
  <si>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</si>
  <si>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</si>
  <si>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</si>
  <si>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</si>
  <si>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</si>
  <si>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</si>
  <si>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</si>
  <si>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</si>
  <si>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</si>
  <si>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</si>
  <si>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</si>
  <si>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</si>
  <si>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</si>
  <si>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</si>
  <si>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</si>
  <si>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</si>
  <si>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</si>
  <si>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</si>
  <si>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</si>
  <si>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</si>
  <si>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</si>
  <si>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</si>
  <si>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</si>
  <si>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</si>
  <si>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</si>
  <si>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</si>
  <si>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</si>
  <si>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</si>
  <si>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</si>
  <si>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</si>
  <si>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</si>
  <si>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</si>
  <si>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</si>
  <si>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</si>
  <si>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</si>
  <si>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</si>
  <si>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</si>
  <si>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</si>
  <si>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</si>
  <si>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</si>
  <si>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</si>
  <si>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</si>
  <si>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</si>
  <si>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</si>
  <si>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</si>
  <si>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</si>
  <si>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</si>
  <si>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</si>
  <si>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</si>
  <si>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</si>
  <si>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</si>
  <si>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</si>
  <si>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</si>
  <si>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</si>
  <si>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</si>
  <si>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</si>
  <si>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</si>
  <si>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</si>
  <si>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</si>
  <si>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</si>
  <si>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</si>
  <si>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</si>
  <si>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</si>
  <si>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</si>
  <si>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</si>
  <si>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</si>
  <si>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</si>
  <si>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</si>
  <si>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</si>
  <si>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</si>
  <si>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</si>
  <si>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</si>
  <si>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</si>
  <si>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</si>
  <si>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</si>
  <si>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</si>
  <si>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</si>
  <si>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</si>
  <si>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</si>
  <si>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</si>
  <si>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</si>
  <si>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</si>
  <si>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</si>
  <si>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</si>
  <si>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</si>
  <si>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</si>
  <si>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</si>
  <si>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</si>
  <si>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</si>
  <si>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</si>
  <si>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</si>
  <si>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</si>
  <si>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</si>
  <si>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</si>
  <si>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</si>
  <si>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</si>
  <si>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</si>
  <si>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</si>
  <si>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</si>
  <si>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</si>
  <si>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</si>
  <si>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</si>
  <si>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</si>
  <si>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</si>
  <si>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</si>
  <si>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</si>
  <si>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</si>
  <si>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</si>
  <si>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</si>
  <si>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</si>
  <si>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</si>
  <si>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</si>
  <si>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</si>
  <si>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</si>
  <si>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</si>
  <si>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</si>
  <si>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</si>
  <si>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</si>
  <si>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</si>
  <si>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</si>
  <si>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</si>
  <si>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</si>
  <si>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</si>
  <si>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</si>
  <si>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</si>
  <si>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</si>
  <si>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</si>
  <si>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</si>
  <si>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</si>
  <si>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</si>
  <si>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</si>
  <si>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</si>
  <si>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</si>
  <si>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</si>
  <si>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</si>
  <si>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</si>
  <si>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</si>
  <si>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</si>
  <si>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</si>
  <si>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</si>
  <si>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</si>
  <si>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</si>
  <si>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</si>
  <si>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</si>
  <si>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</si>
  <si>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</si>
  <si>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</si>
  <si>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</si>
  <si>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</si>
  <si>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</si>
  <si>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</si>
  <si>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</si>
  <si>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Maquinaria, otros equipos y herramientas</t>
  </si>
  <si>
    <t>Obra pública en bienes propios</t>
  </si>
  <si>
    <t>Otros Egresos Presupuestales No Contables</t>
  </si>
  <si>
    <t>3. Más Gasto Contables No Presupuestales</t>
  </si>
  <si>
    <t>Otros Gastos Contables No Presupuestales</t>
  </si>
  <si>
    <t>4. Total de Gasto Contable (4 = 1 - 2 + 3)</t>
  </si>
  <si>
    <t>Clasificación por Objeto del Gasto (Partida Específica)</t>
  </si>
  <si>
    <t>Clasificación por Objeto del Gasto (Capítulo y Concepto)</t>
  </si>
  <si>
    <t xml:space="preserve">Indicadores de Postura Fiscal 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</si>
  <si>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</si>
  <si>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</si>
  <si>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</si>
  <si>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</si>
  <si>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</si>
  <si>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</si>
  <si>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</si>
  <si>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</si>
  <si>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</si>
  <si>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</si>
  <si>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</si>
  <si>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</si>
  <si>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</si>
  <si>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</si>
  <si>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</si>
  <si>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</si>
  <si>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</si>
  <si>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</si>
  <si>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</si>
  <si>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</si>
  <si>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</si>
  <si>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</si>
  <si>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</si>
  <si>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</si>
  <si>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</si>
  <si>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</si>
  <si>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</si>
  <si>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</si>
  <si>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</si>
  <si>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</si>
  <si>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</si>
  <si>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</si>
  <si>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</si>
  <si>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</si>
  <si>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</si>
  <si>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</si>
  <si>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</si>
  <si>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</si>
  <si>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</si>
  <si>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</si>
  <si>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</si>
  <si>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</si>
  <si>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</si>
  <si>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</si>
  <si>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</si>
  <si>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</si>
  <si>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</si>
  <si>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</si>
  <si>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</si>
  <si>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</si>
  <si>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</si>
  <si>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</si>
  <si>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</si>
  <si>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</si>
  <si>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</si>
  <si>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</si>
  <si>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</si>
  <si>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</si>
  <si>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</si>
  <si>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</si>
  <si>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</si>
  <si>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</si>
  <si>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</si>
  <si>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</si>
  <si>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</si>
  <si>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</si>
  <si>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</si>
  <si>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</si>
  <si>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</si>
  <si>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</si>
  <si>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</si>
  <si>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</si>
  <si>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</si>
  <si>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</si>
  <si>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</si>
  <si>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</si>
  <si>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</si>
  <si>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</si>
  <si>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</si>
  <si>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</si>
  <si>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</si>
  <si>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</si>
  <si>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</si>
  <si>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</si>
  <si>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</si>
  <si>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</si>
  <si>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</si>
  <si>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</si>
  <si>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</si>
  <si>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</si>
  <si>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</si>
  <si>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</si>
  <si>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</si>
  <si>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</si>
  <si>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</si>
  <si>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</si>
  <si>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</si>
  <si>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</si>
  <si>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</si>
  <si>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</si>
  <si>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</si>
  <si>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</si>
  <si>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</si>
  <si>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</si>
  <si>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</si>
  <si>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</si>
  <si>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</si>
  <si>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</si>
  <si>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</si>
  <si>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</si>
  <si>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</si>
  <si>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</si>
  <si>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</si>
  <si>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</si>
  <si>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</si>
  <si>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</si>
  <si>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</si>
  <si>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</si>
  <si>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</si>
  <si>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</si>
  <si>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</si>
  <si>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</si>
  <si>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</si>
  <si>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</si>
  <si>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</si>
  <si>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</si>
  <si>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</si>
  <si>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</si>
  <si>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</si>
  <si>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</si>
  <si>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</si>
  <si>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</si>
  <si>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</si>
  <si>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</si>
  <si>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</si>
  <si>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</si>
  <si>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</si>
  <si>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</si>
  <si>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</si>
  <si>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</si>
  <si>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</si>
  <si>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</si>
  <si>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</si>
  <si>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</si>
  <si>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</si>
  <si>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</si>
  <si>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</si>
  <si>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</si>
  <si>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</si>
  <si>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</si>
  <si>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</si>
  <si>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</si>
  <si>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</si>
  <si>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</si>
  <si>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</si>
  <si>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</si>
  <si>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</si>
  <si>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</si>
  <si>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</si>
  <si>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</si>
  <si>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</si>
  <si>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</si>
  <si>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</si>
  <si>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</si>
  <si>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</si>
  <si>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</si>
  <si>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</si>
  <si>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</si>
  <si>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</si>
  <si>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</si>
  <si>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</si>
  <si>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</si>
  <si>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</si>
  <si>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</si>
  <si>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</si>
  <si>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</si>
  <si>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</si>
  <si>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</si>
  <si>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</si>
  <si>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</si>
  <si>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</si>
  <si>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</si>
  <si>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</si>
  <si>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</si>
  <si>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</si>
  <si>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</si>
  <si>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</si>
  <si>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</si>
  <si>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</si>
  <si>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</si>
  <si>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</si>
  <si>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</si>
  <si>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</si>
  <si>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</si>
  <si>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</si>
  <si>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</si>
  <si>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</si>
  <si>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</si>
  <si>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</si>
  <si>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</si>
  <si>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Previsiones de carácter laboral, económica y de seguridad social</t>
  </si>
  <si>
    <t>Reserva para incremento en percepciones</t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</si>
  <si>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</si>
  <si>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</si>
  <si>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</si>
  <si>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</si>
  <si>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</si>
  <si>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</si>
  <si>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</si>
  <si>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</si>
  <si>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</si>
  <si>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</si>
  <si>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</si>
  <si>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</si>
  <si>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</si>
  <si>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</si>
  <si>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</si>
  <si>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</si>
  <si>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</si>
  <si>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Fondo Auxiliar para la Administración de Justicia</t>
  </si>
  <si>
    <t>Fondo Auxiliar para la Administración de Justicia en el Estado de Baja California</t>
  </si>
  <si>
    <t>Concesión de Prestamos</t>
  </si>
  <si>
    <t>Prendas de serguridad y proteccion personal</t>
  </si>
  <si>
    <t>Fibras sinteticas hules plasticos y derivados</t>
  </si>
  <si>
    <t>Materiales y útiles de enseñanza</t>
  </si>
  <si>
    <t>Gas</t>
  </si>
  <si>
    <t>Arrendamiento de maquinaria, otros equipos y herramientas</t>
  </si>
  <si>
    <t>Gastos de orden social y cultural</t>
  </si>
  <si>
    <t>Herramientas y maquinas-herramienta</t>
  </si>
  <si>
    <t>Edificaciones no habitacionales en bienes de dominio público</t>
  </si>
  <si>
    <t>Renta de vehículos por comisiones en el pais</t>
  </si>
  <si>
    <t>Servicios de consultoria administrativa, proceso, tecnica y en tecnologias de la informacion</t>
  </si>
  <si>
    <t>Servicios de consultoría en tecnologias de de la informacion</t>
  </si>
  <si>
    <t>Arrendamiento de maquinaria y herramientas</t>
  </si>
  <si>
    <t>Gas butano y propano</t>
  </si>
  <si>
    <t>Ropa de proteccion personal</t>
  </si>
  <si>
    <t>Material didáctico</t>
  </si>
  <si>
    <t>C. Financiamiento Neto (C = A - B)</t>
  </si>
  <si>
    <t>51200 Muebles, excepto de oficina y estanteria</t>
  </si>
  <si>
    <t>Muebles, excepto de oficina y estanteria</t>
  </si>
  <si>
    <t>52900 Otro mobiliario y equipo educacional y recreativo</t>
  </si>
  <si>
    <t>Otro mobiliario y equipo educacional y recreativo</t>
  </si>
  <si>
    <t>Equipo médico y de laboratorio</t>
  </si>
  <si>
    <t>12100 Honorarios asimilables a salarios</t>
  </si>
  <si>
    <t>Honorarios asimilables a salarios</t>
  </si>
  <si>
    <t>Correspondiente del 1 de enero al 31 de diciembre de 2022</t>
  </si>
  <si>
    <t>Del 1 de enero al 31 de diciembre de 2022</t>
  </si>
  <si>
    <t>del 1 de enero al 31 de diciembre de 2022</t>
  </si>
  <si>
    <t>del 1 de enero al 31 de diciembre  2022</t>
  </si>
  <si>
    <t>Aprovechamientos Patrimoniales</t>
  </si>
  <si>
    <t>Materiales y Suministros (consumos)</t>
  </si>
  <si>
    <t>Adeudos de Ejercicios Fiscales Anteriores (ADEFAS)</t>
  </si>
  <si>
    <t>Estimaciones, Depreciaciones, Deterioros, Obsolescencia y Amortizaciones</t>
  </si>
  <si>
    <t>Disminución de Inventarios</t>
  </si>
  <si>
    <t>Inversión Pública no Capitalizable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</si>
  <si>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</si>
  <si>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</si>
  <si>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</si>
  <si>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</si>
  <si>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</si>
  <si>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Otros Ingresos Presupuestarios no Contables</t>
  </si>
  <si>
    <t>Tansferencias a entidades para estatales no empresariales y no financieras</t>
  </si>
  <si>
    <t>Licencias informáticas e intelectuales</t>
  </si>
  <si>
    <t>Transferencias internas y asignaciones al sector público</t>
  </si>
  <si>
    <t>Transferecias a entidades estatales no empresariales y no financieras</t>
  </si>
  <si>
    <t>Activos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</si>
</sst>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  <numFmt numFmtId="168" formatCode="0_ ;[Red]\-0\ "/>
  </numFmts>
  <fonts count="4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FF000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44" fillId="0" borderId="0" applyFont="0" applyFill="0" applyBorder="0" applyAlignment="0" applyProtection="0">
      <alignment vertical="top"/>
    </xf>
    <xf numFmtId="0" fontId="44" fillId="0" borderId="0">
      <alignment vertical="top"/>
    </xf>
  </cellStyleXfs>
  <cellXfs count="40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19" fillId="0" borderId="0" xfId="0" applyFont="1"/>
    <xf numFmtId="0" fontId="8" fillId="4" borderId="16" xfId="0" applyFont="1" applyFill="1" applyBorder="1"/>
    <xf numFmtId="0" fontId="17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31" xfId="0" applyFill="1" applyBorder="1"/>
    <xf numFmtId="0" fontId="0" fillId="0" borderId="32" xfId="0" applyFill="1" applyBorder="1"/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vertical="top"/>
      <protection locked="0"/>
    </xf>
    <xf numFmtId="167" fontId="22" fillId="0" borderId="27" xfId="0" applyNumberFormat="1" applyFont="1" applyFill="1" applyBorder="1" applyAlignment="1" applyProtection="1">
      <alignment vertical="top"/>
      <protection locked="0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/>
    <xf numFmtId="0" fontId="0" fillId="0" borderId="0" xfId="0" applyBorder="1" applyAlignment="1"/>
    <xf numFmtId="0" fontId="0" fillId="0" borderId="36" xfId="0" applyFont="1" applyFill="1" applyBorder="1" applyAlignment="1">
      <alignment horizontal="left"/>
    </xf>
    <xf numFmtId="0" fontId="0" fillId="0" borderId="39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wrapText="1"/>
    </xf>
    <xf numFmtId="40" fontId="25" fillId="0" borderId="0" xfId="0" applyNumberFormat="1" applyFont="1" applyFill="1" applyBorder="1"/>
    <xf numFmtId="40" fontId="25" fillId="0" borderId="0" xfId="0" applyNumberFormat="1" applyFont="1" applyFill="1"/>
    <xf numFmtId="0" fontId="24" fillId="0" borderId="43" xfId="0" applyFont="1" applyFill="1" applyBorder="1" applyAlignment="1">
      <alignment horizontal="left" vertical="center" wrapText="1" indent="1"/>
    </xf>
    <xf numFmtId="0" fontId="24" fillId="0" borderId="27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wrapText="1" indent="1"/>
    </xf>
    <xf numFmtId="0" fontId="24" fillId="0" borderId="46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indent="1"/>
    </xf>
    <xf numFmtId="0" fontId="24" fillId="0" borderId="46" xfId="0" applyFont="1" applyFill="1" applyBorder="1" applyAlignment="1">
      <alignment horizontal="left" vertical="center" indent="1"/>
    </xf>
    <xf numFmtId="0" fontId="25" fillId="0" borderId="0" xfId="0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24" fillId="0" borderId="42" xfId="0" applyFont="1" applyFill="1" applyBorder="1" applyAlignment="1">
      <alignment horizontal="left" vertical="center" indent="1"/>
    </xf>
    <xf numFmtId="0" fontId="25" fillId="0" borderId="0" xfId="0" applyFont="1" applyBorder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4" fillId="9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9" fillId="0" borderId="0" xfId="0" applyFont="1" applyFill="1"/>
    <xf numFmtId="0" fontId="14" fillId="10" borderId="16" xfId="0" applyFont="1" applyFill="1" applyBorder="1" applyAlignment="1">
      <alignment horizontal="center"/>
    </xf>
    <xf numFmtId="0" fontId="8" fillId="0" borderId="0" xfId="0" applyFont="1" applyBorder="1"/>
    <xf numFmtId="0" fontId="9" fillId="4" borderId="16" xfId="0" applyFont="1" applyFill="1" applyBorder="1"/>
    <xf numFmtId="0" fontId="17" fillId="0" borderId="0" xfId="0" applyFont="1" applyFill="1"/>
    <xf numFmtId="0" fontId="1" fillId="0" borderId="0" xfId="0" applyFont="1" applyFill="1" applyBorder="1"/>
    <xf numFmtId="0" fontId="14" fillId="1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7" fontId="22" fillId="0" borderId="34" xfId="0" applyNumberFormat="1" applyFont="1" applyFill="1" applyBorder="1" applyAlignment="1" applyProtection="1">
      <alignment vertical="top"/>
      <protection locked="0"/>
    </xf>
    <xf numFmtId="0" fontId="27" fillId="9" borderId="16" xfId="0" applyFont="1" applyFill="1" applyBorder="1" applyAlignment="1">
      <alignment horizontal="center" vertical="center"/>
    </xf>
    <xf numFmtId="0" fontId="32" fillId="9" borderId="16" xfId="0" applyFont="1" applyFill="1" applyBorder="1" applyAlignment="1" applyProtection="1">
      <alignment horizontal="center" vertical="center"/>
      <protection locked="0"/>
    </xf>
    <xf numFmtId="0" fontId="32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50" xfId="0" applyNumberFormat="1" applyFont="1" applyBorder="1" applyAlignment="1" applyProtection="1">
      <alignment horizontal="right" vertical="top"/>
      <protection locked="0"/>
    </xf>
    <xf numFmtId="168" fontId="0" fillId="0" borderId="51" xfId="0" applyNumberFormat="1" applyFont="1" applyBorder="1" applyAlignment="1" applyProtection="1">
      <alignment horizontal="left" vertical="top" wrapText="1"/>
      <protection locked="0"/>
    </xf>
    <xf numFmtId="0" fontId="13" fillId="11" borderId="36" xfId="0" applyFont="1" applyFill="1" applyBorder="1" applyAlignment="1">
      <alignment horizontal="left"/>
    </xf>
    <xf numFmtId="0" fontId="13" fillId="11" borderId="50" xfId="0" applyFont="1" applyFill="1" applyBorder="1" applyAlignment="1"/>
    <xf numFmtId="0" fontId="13" fillId="11" borderId="51" xfId="0" applyFont="1" applyFill="1" applyBorder="1" applyAlignment="1"/>
    <xf numFmtId="0" fontId="13" fillId="11" borderId="52" xfId="0" applyFont="1" applyFill="1" applyBorder="1" applyAlignment="1">
      <alignment vertical="top"/>
    </xf>
    <xf numFmtId="0" fontId="0" fillId="0" borderId="0" xfId="0" applyFont="1" applyFill="1" applyAlignment="1"/>
    <xf numFmtId="40" fontId="8" fillId="4" borderId="18" xfId="0" applyNumberFormat="1" applyFont="1" applyFill="1" applyBorder="1" applyAlignment="1">
      <alignment horizontal="right" vertical="center" wrapText="1"/>
    </xf>
    <xf numFmtId="40" fontId="23" fillId="8" borderId="29" xfId="0" applyNumberFormat="1" applyFont="1" applyFill="1" applyBorder="1" applyAlignment="1">
      <alignment horizontal="center" vertical="center"/>
    </xf>
    <xf numFmtId="40" fontId="24" fillId="0" borderId="29" xfId="0" applyNumberFormat="1" applyFont="1" applyFill="1" applyBorder="1" applyAlignment="1">
      <alignment horizontal="center" vertical="center"/>
    </xf>
    <xf numFmtId="40" fontId="24" fillId="0" borderId="44" xfId="0" applyNumberFormat="1" applyFont="1" applyFill="1" applyBorder="1" applyAlignment="1">
      <alignment horizontal="center" vertical="center"/>
    </xf>
    <xf numFmtId="40" fontId="24" fillId="0" borderId="47" xfId="0" applyNumberFormat="1" applyFont="1" applyFill="1" applyBorder="1" applyAlignment="1">
      <alignment horizontal="center" vertical="center"/>
    </xf>
    <xf numFmtId="40" fontId="24" fillId="0" borderId="43" xfId="0" applyNumberFormat="1" applyFont="1" applyFill="1" applyBorder="1" applyAlignment="1">
      <alignment horizontal="center" vertical="center"/>
    </xf>
    <xf numFmtId="40" fontId="24" fillId="0" borderId="46" xfId="0" applyNumberFormat="1" applyFont="1" applyFill="1" applyBorder="1" applyAlignment="1">
      <alignment horizontal="center" vertical="center"/>
    </xf>
    <xf numFmtId="40" fontId="24" fillId="0" borderId="49" xfId="0" applyNumberFormat="1" applyFont="1" applyFill="1" applyBorder="1" applyAlignment="1">
      <alignment horizontal="center" vertical="center"/>
    </xf>
    <xf numFmtId="43" fontId="8" fillId="4" borderId="18" xfId="2" applyNumberFormat="1" applyFont="1" applyFill="1" applyBorder="1" applyAlignment="1">
      <alignment horizontal="right" vertical="top" wrapText="1"/>
    </xf>
    <xf numFmtId="43" fontId="8" fillId="4" borderId="19" xfId="0" applyNumberFormat="1" applyFont="1" applyFill="1" applyBorder="1" applyAlignment="1">
      <alignment horizontal="justify" vertical="top" wrapText="1"/>
    </xf>
    <xf numFmtId="43" fontId="9" fillId="4" borderId="19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8" fillId="4" borderId="18" xfId="2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6" xfId="2" applyNumberFormat="1" applyFont="1" applyFill="1" applyBorder="1" applyAlignment="1">
      <alignment vertical="center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9" xfId="0" applyNumberFormat="1" applyFont="1" applyFill="1" applyBorder="1" applyAlignment="1">
      <alignment horizontal="right" vertical="center" wrapText="1"/>
    </xf>
    <xf numFmtId="4" fontId="9" fillId="4" borderId="19" xfId="0" applyNumberFormat="1" applyFont="1" applyFill="1" applyBorder="1" applyAlignment="1">
      <alignment horizontal="right" vertical="center" wrapText="1"/>
    </xf>
    <xf numFmtId="40" fontId="8" fillId="4" borderId="22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0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0" fontId="13" fillId="7" borderId="35" xfId="0" applyFont="1" applyFill="1" applyBorder="1" applyAlignment="1">
      <alignment horizontal="center"/>
    </xf>
    <xf numFmtId="0" fontId="13" fillId="7" borderId="50" xfId="0" applyFont="1" applyFill="1" applyBorder="1" applyAlignment="1"/>
    <xf numFmtId="0" fontId="13" fillId="7" borderId="51" xfId="0" applyFont="1" applyFill="1" applyBorder="1" applyAlignment="1"/>
    <xf numFmtId="0" fontId="13" fillId="7" borderId="52" xfId="0" applyFont="1" applyFill="1" applyBorder="1" applyAlignment="1">
      <alignment vertical="top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/>
    <xf numFmtId="0" fontId="0" fillId="0" borderId="55" xfId="0" applyFont="1" applyFill="1" applyBorder="1" applyAlignment="1"/>
    <xf numFmtId="168" fontId="0" fillId="0" borderId="55" xfId="0" applyNumberFormat="1" applyFont="1" applyFill="1" applyBorder="1" applyAlignment="1" applyProtection="1">
      <alignment horizontal="center" vertical="top"/>
      <protection locked="0"/>
    </xf>
    <xf numFmtId="168" fontId="0" fillId="0" borderId="55" xfId="0" applyNumberFormat="1" applyFont="1" applyFill="1" applyBorder="1" applyAlignment="1" applyProtection="1">
      <alignment horizontal="left" vertical="top"/>
      <protection locked="0"/>
    </xf>
    <xf numFmtId="40" fontId="0" fillId="0" borderId="56" xfId="0" applyNumberFormat="1" applyFont="1" applyFill="1" applyBorder="1" applyAlignment="1" applyProtection="1">
      <alignment vertical="top"/>
      <protection locked="0"/>
    </xf>
    <xf numFmtId="0" fontId="13" fillId="0" borderId="35" xfId="0" applyFont="1" applyFill="1" applyBorder="1" applyAlignment="1">
      <alignment horizontal="center"/>
    </xf>
    <xf numFmtId="0" fontId="13" fillId="0" borderId="50" xfId="0" applyFont="1" applyFill="1" applyBorder="1" applyAlignment="1"/>
    <xf numFmtId="0" fontId="13" fillId="0" borderId="51" xfId="0" applyFont="1" applyFill="1" applyBorder="1" applyAlignment="1"/>
    <xf numFmtId="0" fontId="13" fillId="0" borderId="52" xfId="0" applyFont="1" applyFill="1" applyBorder="1" applyAlignment="1">
      <alignment vertical="top"/>
    </xf>
    <xf numFmtId="0" fontId="0" fillId="7" borderId="36" xfId="0" applyFont="1" applyFill="1" applyBorder="1" applyAlignment="1">
      <alignment horizontal="left"/>
    </xf>
    <xf numFmtId="0" fontId="0" fillId="7" borderId="50" xfId="0" applyFont="1" applyFill="1" applyBorder="1" applyAlignment="1"/>
    <xf numFmtId="0" fontId="0" fillId="7" borderId="52" xfId="0" applyFont="1" applyFill="1" applyBorder="1" applyAlignment="1">
      <alignment vertical="top"/>
    </xf>
    <xf numFmtId="168" fontId="0" fillId="0" borderId="50" xfId="0" applyNumberFormat="1" applyFont="1" applyBorder="1" applyAlignment="1" applyProtection="1">
      <alignment horizontal="left" vertical="top" wrapText="1"/>
      <protection locked="0"/>
    </xf>
    <xf numFmtId="40" fontId="0" fillId="0" borderId="37" xfId="0" applyNumberFormat="1" applyFont="1" applyFill="1" applyBorder="1" applyAlignment="1" applyProtection="1">
      <alignment vertical="top"/>
      <protection locked="0"/>
    </xf>
    <xf numFmtId="168" fontId="0" fillId="0" borderId="57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0" fontId="0" fillId="0" borderId="50" xfId="0" applyFont="1" applyFill="1" applyBorder="1" applyAlignment="1">
      <alignment horizontal="left"/>
    </xf>
    <xf numFmtId="168" fontId="0" fillId="0" borderId="51" xfId="0" applyNumberFormat="1" applyFont="1" applyBorder="1" applyAlignment="1" applyProtection="1">
      <alignment horizontal="right" vertical="top"/>
      <protection locked="0"/>
    </xf>
    <xf numFmtId="0" fontId="0" fillId="0" borderId="50" xfId="0" applyFont="1" applyFill="1" applyBorder="1" applyAlignment="1">
      <alignment horizontal="left" vertical="top" wrapText="1"/>
    </xf>
    <xf numFmtId="168" fontId="0" fillId="0" borderId="50" xfId="0" applyNumberFormat="1" applyFont="1" applyBorder="1" applyAlignment="1" applyProtection="1">
      <alignment vertical="top" wrapText="1"/>
      <protection locked="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/>
    <xf numFmtId="0" fontId="0" fillId="0" borderId="59" xfId="0" applyFont="1" applyFill="1" applyBorder="1" applyAlignment="1">
      <alignment horizontal="left"/>
    </xf>
    <xf numFmtId="168" fontId="0" fillId="0" borderId="59" xfId="0" applyNumberFormat="1" applyFont="1" applyBorder="1" applyAlignment="1" applyProtection="1">
      <alignment horizontal="right" vertical="top"/>
      <protection locked="0"/>
    </xf>
    <xf numFmtId="168" fontId="0" fillId="0" borderId="60" xfId="0" applyNumberFormat="1" applyFont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62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40" fontId="33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34" fillId="0" borderId="0" xfId="0" applyNumberFormat="1" applyFont="1" applyFill="1" applyBorder="1" applyAlignment="1">
      <alignment vertical="center" wrapText="1" shrinkToFit="1"/>
    </xf>
    <xf numFmtId="167" fontId="0" fillId="0" borderId="0" xfId="0" applyNumberFormat="1" applyFill="1"/>
    <xf numFmtId="0" fontId="1" fillId="0" borderId="0" xfId="0" applyFont="1" applyFill="1"/>
    <xf numFmtId="4" fontId="1" fillId="0" borderId="0" xfId="0" applyNumberFormat="1" applyFont="1" applyFill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5" fillId="4" borderId="0" xfId="0" applyFont="1" applyFill="1"/>
    <xf numFmtId="0" fontId="35" fillId="0" borderId="0" xfId="0" applyFont="1"/>
    <xf numFmtId="0" fontId="36" fillId="4" borderId="0" xfId="4" applyFont="1" applyFill="1"/>
    <xf numFmtId="0" fontId="36" fillId="4" borderId="0" xfId="4" applyFont="1" applyFill="1" applyAlignment="1">
      <alignment horizontal="center"/>
    </xf>
    <xf numFmtId="0" fontId="36" fillId="4" borderId="0" xfId="4" applyFont="1" applyFill="1" applyAlignment="1"/>
    <xf numFmtId="37" fontId="37" fillId="9" borderId="16" xfId="4" applyNumberFormat="1" applyFont="1" applyFill="1" applyBorder="1" applyAlignment="1">
      <alignment horizontal="center" vertical="center"/>
    </xf>
    <xf numFmtId="37" fontId="37" fillId="9" borderId="16" xfId="4" applyNumberFormat="1" applyFont="1" applyFill="1" applyBorder="1" applyAlignment="1">
      <alignment horizontal="center" wrapText="1"/>
    </xf>
    <xf numFmtId="0" fontId="35" fillId="4" borderId="0" xfId="4" applyFont="1" applyFill="1"/>
    <xf numFmtId="0" fontId="38" fillId="4" borderId="11" xfId="4" applyFont="1" applyFill="1" applyBorder="1"/>
    <xf numFmtId="0" fontId="38" fillId="4" borderId="7" xfId="4" applyFont="1" applyFill="1" applyBorder="1"/>
    <xf numFmtId="0" fontId="38" fillId="4" borderId="8" xfId="4" applyFont="1" applyFill="1" applyBorder="1"/>
    <xf numFmtId="0" fontId="38" fillId="4" borderId="8" xfId="4" applyFont="1" applyFill="1" applyBorder="1" applyAlignment="1">
      <alignment horizontal="center"/>
    </xf>
    <xf numFmtId="0" fontId="38" fillId="4" borderId="17" xfId="4" applyFont="1" applyFill="1" applyBorder="1" applyAlignment="1">
      <alignment horizontal="center"/>
    </xf>
    <xf numFmtId="40" fontId="39" fillId="4" borderId="18" xfId="0" applyNumberFormat="1" applyFont="1" applyFill="1" applyBorder="1" applyAlignment="1">
      <alignment vertical="top" wrapText="1"/>
    </xf>
    <xf numFmtId="40" fontId="39" fillId="4" borderId="18" xfId="2" applyNumberFormat="1" applyFont="1" applyFill="1" applyBorder="1" applyAlignment="1">
      <alignment vertical="top" wrapText="1"/>
    </xf>
    <xf numFmtId="0" fontId="38" fillId="4" borderId="3" xfId="4" applyFont="1" applyFill="1" applyBorder="1" applyAlignment="1">
      <alignment horizontal="center" vertical="center"/>
    </xf>
    <xf numFmtId="0" fontId="38" fillId="4" borderId="4" xfId="4" applyFont="1" applyFill="1" applyBorder="1" applyAlignment="1">
      <alignment horizontal="center" vertical="center"/>
    </xf>
    <xf numFmtId="0" fontId="38" fillId="4" borderId="5" xfId="4" applyFont="1" applyFill="1" applyBorder="1" applyAlignment="1">
      <alignment wrapText="1"/>
    </xf>
    <xf numFmtId="40" fontId="38" fillId="4" borderId="5" xfId="5" applyNumberFormat="1" applyFont="1" applyFill="1" applyBorder="1" applyAlignment="1">
      <alignment horizontal="center"/>
    </xf>
    <xf numFmtId="40" fontId="38" fillId="4" borderId="19" xfId="5" applyNumberFormat="1" applyFont="1" applyFill="1" applyBorder="1" applyAlignment="1">
      <alignment horizontal="center"/>
    </xf>
    <xf numFmtId="0" fontId="40" fillId="4" borderId="9" xfId="4" applyFont="1" applyFill="1" applyBorder="1" applyAlignment="1">
      <alignment horizontal="centerContinuous"/>
    </xf>
    <xf numFmtId="0" fontId="40" fillId="4" borderId="6" xfId="4" applyFont="1" applyFill="1" applyBorder="1" applyAlignment="1">
      <alignment horizontal="centerContinuous"/>
    </xf>
    <xf numFmtId="0" fontId="40" fillId="4" borderId="10" xfId="4" applyFont="1" applyFill="1" applyBorder="1" applyAlignment="1">
      <alignment horizontal="left" wrapText="1"/>
    </xf>
    <xf numFmtId="40" fontId="39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40" fillId="4" borderId="1" xfId="4" applyFont="1" applyFill="1" applyBorder="1" applyAlignment="1">
      <alignment horizontal="left" vertical="top"/>
    </xf>
    <xf numFmtId="0" fontId="40" fillId="4" borderId="0" xfId="4" applyFont="1" applyFill="1" applyBorder="1" applyAlignment="1">
      <alignment horizontal="left" vertical="top"/>
    </xf>
    <xf numFmtId="0" fontId="35" fillId="4" borderId="2" xfId="0" applyFont="1" applyFill="1" applyBorder="1" applyAlignment="1">
      <alignment vertical="top"/>
    </xf>
    <xf numFmtId="40" fontId="41" fillId="4" borderId="18" xfId="2" applyNumberFormat="1" applyFont="1" applyFill="1" applyBorder="1" applyAlignment="1">
      <alignment vertical="top" wrapText="1"/>
    </xf>
    <xf numFmtId="0" fontId="38" fillId="4" borderId="1" xfId="4" applyFont="1" applyFill="1" applyBorder="1" applyAlignment="1">
      <alignment horizontal="center" vertical="top"/>
    </xf>
    <xf numFmtId="0" fontId="35" fillId="4" borderId="0" xfId="0" applyFont="1" applyFill="1" applyBorder="1" applyAlignment="1">
      <alignment vertical="top"/>
    </xf>
    <xf numFmtId="0" fontId="39" fillId="4" borderId="2" xfId="0" applyFont="1" applyFill="1" applyBorder="1" applyAlignment="1">
      <alignment vertical="top" wrapText="1"/>
    </xf>
    <xf numFmtId="40" fontId="38" fillId="4" borderId="18" xfId="5" applyNumberFormat="1" applyFont="1" applyFill="1" applyBorder="1" applyAlignment="1">
      <alignment horizontal="center" vertical="top"/>
    </xf>
    <xf numFmtId="0" fontId="40" fillId="4" borderId="1" xfId="4" applyFont="1" applyFill="1" applyBorder="1" applyAlignment="1">
      <alignment horizontal="center" vertical="top"/>
    </xf>
    <xf numFmtId="0" fontId="36" fillId="4" borderId="0" xfId="0" applyFont="1" applyFill="1" applyBorder="1" applyAlignment="1">
      <alignment vertical="top"/>
    </xf>
    <xf numFmtId="0" fontId="36" fillId="4" borderId="2" xfId="0" applyFont="1" applyFill="1" applyBorder="1" applyAlignment="1">
      <alignment vertical="top"/>
    </xf>
    <xf numFmtId="40" fontId="40" fillId="4" borderId="18" xfId="5" applyNumberFormat="1" applyFont="1" applyFill="1" applyBorder="1" applyAlignment="1">
      <alignment horizontal="center" vertical="top"/>
    </xf>
    <xf numFmtId="0" fontId="36" fillId="0" borderId="0" xfId="0" applyFont="1"/>
    <xf numFmtId="0" fontId="38" fillId="4" borderId="0" xfId="4" applyFont="1" applyFill="1" applyBorder="1" applyAlignment="1">
      <alignment horizontal="center" vertical="top"/>
    </xf>
    <xf numFmtId="40" fontId="41" fillId="4" borderId="18" xfId="0" applyNumberFormat="1" applyFont="1" applyFill="1" applyBorder="1" applyAlignment="1">
      <alignment vertical="top" wrapText="1"/>
    </xf>
    <xf numFmtId="38" fontId="35" fillId="0" borderId="0" xfId="0" applyNumberFormat="1" applyFont="1"/>
    <xf numFmtId="38" fontId="38" fillId="4" borderId="19" xfId="5" applyNumberFormat="1" applyFont="1" applyFill="1" applyBorder="1" applyAlignment="1">
      <alignment horizontal="center"/>
    </xf>
    <xf numFmtId="0" fontId="40" fillId="4" borderId="10" xfId="4" applyFont="1" applyFill="1" applyBorder="1" applyAlignment="1">
      <alignment horizontal="left" wrapText="1" indent="1"/>
    </xf>
    <xf numFmtId="40" fontId="41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23" fillId="0" borderId="26" xfId="0" applyFont="1" applyFill="1" applyBorder="1" applyAlignment="1">
      <alignment horizontal="left" vertical="center" wrapText="1"/>
    </xf>
    <xf numFmtId="0" fontId="24" fillId="0" borderId="63" xfId="0" applyFont="1" applyFill="1" applyBorder="1" applyAlignment="1">
      <alignment horizontal="left" vertical="center" wrapText="1" indent="1"/>
    </xf>
    <xf numFmtId="0" fontId="24" fillId="0" borderId="64" xfId="0" applyFont="1" applyFill="1" applyBorder="1" applyAlignment="1">
      <alignment horizontal="left" vertical="center" wrapText="1" indent="1"/>
    </xf>
    <xf numFmtId="40" fontId="24" fillId="0" borderId="6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40" fontId="23" fillId="12" borderId="29" xfId="0" applyNumberFormat="1" applyFont="1" applyFill="1" applyBorder="1" applyAlignment="1">
      <alignment horizontal="center" vertical="center"/>
    </xf>
    <xf numFmtId="40" fontId="23" fillId="12" borderId="30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3" fillId="0" borderId="0" xfId="0" applyNumberFormat="1" applyFont="1" applyFill="1" applyAlignment="1">
      <alignment wrapText="1"/>
    </xf>
    <xf numFmtId="0" fontId="23" fillId="12" borderId="20" xfId="0" applyFont="1" applyFill="1" applyBorder="1" applyAlignment="1">
      <alignment vertical="center"/>
    </xf>
    <xf numFmtId="0" fontId="23" fillId="12" borderId="41" xfId="0" applyFont="1" applyFill="1" applyBorder="1" applyAlignment="1">
      <alignment vertical="center"/>
    </xf>
    <xf numFmtId="40" fontId="13" fillId="7" borderId="37" xfId="0" applyNumberFormat="1" applyFont="1" applyFill="1" applyBorder="1" applyAlignment="1" applyProtection="1">
      <alignment vertical="top"/>
    </xf>
    <xf numFmtId="40" fontId="13" fillId="0" borderId="37" xfId="0" applyNumberFormat="1" applyFont="1" applyFill="1" applyBorder="1" applyAlignment="1" applyProtection="1">
      <alignment vertical="top"/>
    </xf>
    <xf numFmtId="40" fontId="13" fillId="11" borderId="37" xfId="0" applyNumberFormat="1" applyFont="1" applyFill="1" applyBorder="1" applyAlignment="1" applyProtection="1">
      <alignment vertical="top"/>
    </xf>
    <xf numFmtId="40" fontId="0" fillId="7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Border="1" applyAlignment="1" applyProtection="1">
      <alignment vertical="top"/>
    </xf>
    <xf numFmtId="40" fontId="0" fillId="0" borderId="61" xfId="0" applyNumberFormat="1" applyFont="1" applyFill="1" applyBorder="1" applyAlignment="1" applyProtection="1">
      <alignment vertical="top"/>
    </xf>
    <xf numFmtId="40" fontId="13" fillId="0" borderId="61" xfId="0" applyNumberFormat="1" applyFont="1" applyFill="1" applyBorder="1" applyAlignment="1" applyProtection="1">
      <alignment vertical="top"/>
    </xf>
    <xf numFmtId="40" fontId="0" fillId="0" borderId="40" xfId="0" applyNumberFormat="1" applyFont="1" applyBorder="1" applyAlignment="1" applyProtection="1">
      <alignment vertical="top"/>
    </xf>
    <xf numFmtId="40" fontId="8" fillId="0" borderId="0" xfId="0" applyNumberFormat="1" applyFont="1" applyFill="1"/>
    <xf numFmtId="167" fontId="8" fillId="0" borderId="0" xfId="0" applyNumberFormat="1" applyFont="1" applyFill="1"/>
    <xf numFmtId="40" fontId="0" fillId="0" borderId="0" xfId="0" applyNumberFormat="1"/>
    <xf numFmtId="40" fontId="24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/>
    <xf numFmtId="0" fontId="0" fillId="0" borderId="50" xfId="0" applyFont="1" applyFill="1" applyBorder="1" applyAlignment="1"/>
    <xf numFmtId="168" fontId="0" fillId="0" borderId="51" xfId="0" applyNumberFormat="1" applyFont="1" applyBorder="1" applyAlignment="1" applyProtection="1">
      <alignment vertical="top" wrapText="1"/>
      <protection locked="0"/>
    </xf>
    <xf numFmtId="40" fontId="46" fillId="0" borderId="61" xfId="0" applyNumberFormat="1" applyFont="1" applyBorder="1" applyAlignment="1">
      <alignment vertical="top" wrapText="1" readingOrder="1"/>
    </xf>
    <xf numFmtId="40" fontId="46" fillId="0" borderId="56" xfId="0" applyNumberFormat="1" applyFont="1" applyBorder="1" applyAlignment="1">
      <alignment vertical="top" wrapText="1" readingOrder="1"/>
    </xf>
    <xf numFmtId="40" fontId="0" fillId="0" borderId="0" xfId="0" applyNumberFormat="1" applyBorder="1"/>
    <xf numFmtId="40" fontId="8" fillId="0" borderId="0" xfId="0" applyNumberFormat="1" applyFont="1"/>
    <xf numFmtId="0" fontId="0" fillId="7" borderId="51" xfId="0" applyFont="1" applyFill="1" applyBorder="1" applyAlignment="1">
      <alignment vertical="top"/>
    </xf>
    <xf numFmtId="0" fontId="0" fillId="0" borderId="51" xfId="0" applyFont="1" applyFill="1" applyBorder="1" applyAlignment="1">
      <alignment horizontal="left"/>
    </xf>
    <xf numFmtId="167" fontId="35" fillId="0" borderId="0" xfId="0" applyNumberFormat="1" applyFon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3" fillId="8" borderId="20" xfId="0" applyFont="1" applyFill="1" applyBorder="1" applyAlignment="1">
      <alignment vertical="center"/>
    </xf>
    <xf numFmtId="0" fontId="23" fillId="8" borderId="30" xfId="0" applyFont="1" applyFill="1" applyBorder="1" applyAlignment="1">
      <alignment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5" fillId="0" borderId="25" xfId="0" applyFont="1" applyFill="1" applyBorder="1"/>
    <xf numFmtId="0" fontId="23" fillId="0" borderId="2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5" fillId="0" borderId="28" xfId="0" applyFont="1" applyFill="1" applyBorder="1"/>
    <xf numFmtId="0" fontId="24" fillId="0" borderId="48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5" fillId="0" borderId="41" xfId="0" applyFont="1" applyFill="1" applyBorder="1"/>
    <xf numFmtId="0" fontId="25" fillId="0" borderId="0" xfId="0" applyFont="1" applyFill="1" applyBorder="1"/>
    <xf numFmtId="0" fontId="23" fillId="12" borderId="20" xfId="0" applyFont="1" applyFill="1" applyBorder="1" applyAlignment="1">
      <alignment vertical="center"/>
    </xf>
    <xf numFmtId="0" fontId="23" fillId="12" borderId="30" xfId="0" applyFont="1" applyFill="1" applyBorder="1" applyAlignment="1">
      <alignment vertical="center"/>
    </xf>
    <xf numFmtId="0" fontId="24" fillId="0" borderId="48" xfId="0" applyFont="1" applyFill="1" applyBorder="1" applyAlignment="1">
      <alignment horizontal="left" vertical="center" indent="1"/>
    </xf>
    <xf numFmtId="0" fontId="24" fillId="0" borderId="49" xfId="0" applyFont="1" applyFill="1" applyBorder="1" applyAlignment="1">
      <alignment horizontal="left" vertical="center" indent="1"/>
    </xf>
    <xf numFmtId="0" fontId="45" fillId="8" borderId="0" xfId="0" applyFont="1" applyFill="1" applyAlignment="1">
      <alignment horizontal="center"/>
    </xf>
    <xf numFmtId="0" fontId="29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5" fillId="4" borderId="0" xfId="0" applyFont="1" applyFill="1" applyAlignment="1">
      <alignment horizontal="left" wrapText="1"/>
    </xf>
    <xf numFmtId="0" fontId="39" fillId="4" borderId="0" xfId="0" applyFont="1" applyFill="1" applyBorder="1" applyAlignment="1">
      <alignment horizontal="left" vertical="top" wrapText="1"/>
    </xf>
    <xf numFmtId="0" fontId="39" fillId="4" borderId="2" xfId="0" applyFont="1" applyFill="1" applyBorder="1" applyAlignment="1">
      <alignment horizontal="left" vertical="top" wrapText="1"/>
    </xf>
    <xf numFmtId="40" fontId="40" fillId="4" borderId="17" xfId="4" applyNumberFormat="1" applyFont="1" applyFill="1" applyBorder="1" applyAlignment="1">
      <alignment horizontal="right"/>
    </xf>
    <xf numFmtId="40" fontId="40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40" fillId="4" borderId="1" xfId="4" applyFont="1" applyFill="1" applyBorder="1" applyAlignment="1">
      <alignment horizontal="left" vertical="top" wrapText="1"/>
    </xf>
    <xf numFmtId="0" fontId="40" fillId="4" borderId="0" xfId="4" applyFont="1" applyFill="1" applyBorder="1" applyAlignment="1">
      <alignment horizontal="left" vertical="top" wrapText="1"/>
    </xf>
    <xf numFmtId="0" fontId="40" fillId="4" borderId="2" xfId="4" applyFont="1" applyFill="1" applyBorder="1" applyAlignment="1">
      <alignment horizontal="left" vertical="top" wrapText="1"/>
    </xf>
    <xf numFmtId="37" fontId="37" fillId="9" borderId="16" xfId="4" applyNumberFormat="1" applyFont="1" applyFill="1" applyBorder="1" applyAlignment="1">
      <alignment horizontal="center" vertical="center" wrapText="1"/>
    </xf>
    <xf numFmtId="37" fontId="37" fillId="9" borderId="16" xfId="4" applyNumberFormat="1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left" vertical="top" wrapText="1"/>
    </xf>
    <xf numFmtId="40" fontId="39" fillId="4" borderId="17" xfId="0" applyNumberFormat="1" applyFont="1" applyFill="1" applyBorder="1" applyAlignment="1">
      <alignment horizontal="right" vertical="center" wrapText="1"/>
    </xf>
    <xf numFmtId="40" fontId="39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0" borderId="16" xfId="0" applyFont="1" applyFill="1" applyBorder="1" applyAlignment="1">
      <alignment horizontal="center" vertical="center"/>
    </xf>
    <xf numFmtId="0" fontId="14" fillId="9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4" fillId="9" borderId="11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10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7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Carlos Alberto Castro Amaya Encargado de</a:t>
          </a:r>
          <a:r>
            <a:rPr lang="es-MX" sz="1100" baseline="0"/>
            <a:t> Despacho del </a:t>
          </a:r>
          <a:r>
            <a:rPr lang="es-MX" sz="1100"/>
            <a:t>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5" name="4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11" name="10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5" name="4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11" name="10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322</xdr:row>
      <xdr:rowOff>0</xdr:rowOff>
    </xdr:from>
    <xdr:to>
      <xdr:col>10</xdr:col>
      <xdr:colOff>781050</xdr:colOff>
      <xdr:row>326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321</xdr:row>
      <xdr:rowOff>180975</xdr:rowOff>
    </xdr:from>
    <xdr:to>
      <xdr:col>6</xdr:col>
      <xdr:colOff>447676</xdr:colOff>
      <xdr:row>328</xdr:row>
      <xdr:rowOff>114300</xdr:rowOff>
    </xdr:to>
    <xdr:sp macro="" textlink="">
      <xdr:nvSpPr>
        <xdr:cNvPr id="13" name="12 CuadroTexto"/>
        <xdr:cNvSpPr txBox="1"/>
      </xdr:nvSpPr>
      <xdr:spPr>
        <a:xfrm>
          <a:off x="3667125" y="31394400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321</xdr:row>
      <xdr:rowOff>171450</xdr:rowOff>
    </xdr:from>
    <xdr:to>
      <xdr:col>4</xdr:col>
      <xdr:colOff>114300</xdr:colOff>
      <xdr:row>327</xdr:row>
      <xdr:rowOff>57150</xdr:rowOff>
    </xdr:to>
    <xdr:sp macro="" textlink="">
      <xdr:nvSpPr>
        <xdr:cNvPr id="12" name="11 CuadroTexto"/>
        <xdr:cNvSpPr txBox="1"/>
      </xdr:nvSpPr>
      <xdr:spPr>
        <a:xfrm>
          <a:off x="0" y="31384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Carlos Alberto</a:t>
          </a:r>
          <a:r>
            <a:rPr lang="es-MX" sz="1100" baseline="0"/>
            <a:t> Castro Amaya Encargado de Despacho </a:t>
          </a:r>
          <a:r>
            <a:rPr lang="es-MX" sz="1100"/>
            <a:t>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95250</xdr:rowOff>
    </xdr:to>
    <xdr:sp macro="" textlink="">
      <xdr:nvSpPr>
        <xdr:cNvPr id="3" name="2 CuadroTexto"/>
        <xdr:cNvSpPr txBox="1"/>
      </xdr:nvSpPr>
      <xdr:spPr>
        <a:xfrm>
          <a:off x="247650" y="10506075"/>
          <a:ext cx="2647951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Carlos Alberto Castro Amaya Encargado de Despacho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25</xdr:row>
      <xdr:rowOff>171450</xdr:rowOff>
    </xdr:from>
    <xdr:to>
      <xdr:col>8</xdr:col>
      <xdr:colOff>19049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53100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2676525</xdr:colOff>
      <xdr:row>25</xdr:row>
      <xdr:rowOff>161925</xdr:rowOff>
    </xdr:from>
    <xdr:to>
      <xdr:col>4</xdr:col>
      <xdr:colOff>781050</xdr:colOff>
      <xdr:row>31</xdr:row>
      <xdr:rowOff>76200</xdr:rowOff>
    </xdr:to>
    <xdr:sp macro="" textlink="">
      <xdr:nvSpPr>
        <xdr:cNvPr id="5" name="4 CuadroTexto"/>
        <xdr:cNvSpPr txBox="1"/>
      </xdr:nvSpPr>
      <xdr:spPr>
        <a:xfrm>
          <a:off x="2895600" y="5133975"/>
          <a:ext cx="26479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2552700</xdr:colOff>
      <xdr:row>31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1720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5" name="4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5" name="4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11" name="10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5" name="4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11" name="10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3" name="2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5" name="4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3" name="2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5" name="4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11" name="10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6" t="s">
        <v>0</v>
      </c>
      <c r="B2" s="296"/>
      <c r="C2" s="296"/>
      <c r="D2" s="296"/>
      <c r="E2" s="13" t="e">
        <f>#REF!</f>
        <v>#REF!</v>
      </c>
    </row>
    <row r="3" spans="1:5" x14ac:dyDescent="0.25">
      <c r="A3" s="296" t="s">
        <v>2</v>
      </c>
      <c r="B3" s="296"/>
      <c r="C3" s="296"/>
      <c r="D3" s="296"/>
      <c r="E3" s="13" t="e">
        <f>#REF!</f>
        <v>#REF!</v>
      </c>
    </row>
    <row r="4" spans="1:5" x14ac:dyDescent="0.25">
      <c r="A4" s="296" t="s">
        <v>1</v>
      </c>
      <c r="B4" s="296"/>
      <c r="C4" s="296"/>
      <c r="D4" s="296"/>
      <c r="E4" s="14"/>
    </row>
    <row r="5" spans="1:5" x14ac:dyDescent="0.25">
      <c r="A5" s="296" t="s">
        <v>70</v>
      </c>
      <c r="B5" s="296"/>
      <c r="C5" s="296"/>
      <c r="D5" s="296"/>
      <c r="E5" t="s">
        <v>68</v>
      </c>
    </row>
    <row r="6" spans="1:5" x14ac:dyDescent="0.25">
      <c r="A6" s="6"/>
      <c r="B6" s="6"/>
      <c r="C6" s="301" t="s">
        <v>3</v>
      </c>
      <c r="D6" s="301"/>
      <c r="E6" s="1">
        <v>2013</v>
      </c>
    </row>
    <row r="7" spans="1:5" x14ac:dyDescent="0.25">
      <c r="A7" s="297" t="s">
        <v>66</v>
      </c>
      <c r="B7" s="295" t="s">
        <v>6</v>
      </c>
      <c r="C7" s="291" t="s">
        <v>8</v>
      </c>
      <c r="D7" s="291"/>
      <c r="E7" s="8" t="e">
        <f>#REF!</f>
        <v>#REF!</v>
      </c>
    </row>
    <row r="8" spans="1:5" x14ac:dyDescent="0.25">
      <c r="A8" s="297"/>
      <c r="B8" s="295"/>
      <c r="C8" s="291" t="s">
        <v>10</v>
      </c>
      <c r="D8" s="291"/>
      <c r="E8" s="8" t="e">
        <f>#REF!</f>
        <v>#REF!</v>
      </c>
    </row>
    <row r="9" spans="1:5" x14ac:dyDescent="0.25">
      <c r="A9" s="297"/>
      <c r="B9" s="295"/>
      <c r="C9" s="291" t="s">
        <v>12</v>
      </c>
      <c r="D9" s="291"/>
      <c r="E9" s="8" t="e">
        <f>#REF!</f>
        <v>#REF!</v>
      </c>
    </row>
    <row r="10" spans="1:5" x14ac:dyDescent="0.25">
      <c r="A10" s="297"/>
      <c r="B10" s="295"/>
      <c r="C10" s="291" t="s">
        <v>14</v>
      </c>
      <c r="D10" s="291"/>
      <c r="E10" s="8" t="e">
        <f>#REF!</f>
        <v>#REF!</v>
      </c>
    </row>
    <row r="11" spans="1:5" x14ac:dyDescent="0.25">
      <c r="A11" s="297"/>
      <c r="B11" s="295"/>
      <c r="C11" s="291" t="s">
        <v>16</v>
      </c>
      <c r="D11" s="291"/>
      <c r="E11" s="8" t="e">
        <f>#REF!</f>
        <v>#REF!</v>
      </c>
    </row>
    <row r="12" spans="1:5" x14ac:dyDescent="0.25">
      <c r="A12" s="297"/>
      <c r="B12" s="295"/>
      <c r="C12" s="291" t="s">
        <v>18</v>
      </c>
      <c r="D12" s="291"/>
      <c r="E12" s="8" t="e">
        <f>#REF!</f>
        <v>#REF!</v>
      </c>
    </row>
    <row r="13" spans="1:5" x14ac:dyDescent="0.25">
      <c r="A13" s="297"/>
      <c r="B13" s="295"/>
      <c r="C13" s="291" t="s">
        <v>20</v>
      </c>
      <c r="D13" s="291"/>
      <c r="E13" s="8" t="e">
        <f>#REF!</f>
        <v>#REF!</v>
      </c>
    </row>
    <row r="14" spans="1:5" ht="15.75" thickBot="1" x14ac:dyDescent="0.3">
      <c r="A14" s="297"/>
      <c r="B14" s="4"/>
      <c r="C14" s="292" t="s">
        <v>23</v>
      </c>
      <c r="D14" s="292"/>
      <c r="E14" s="9" t="e">
        <f>#REF!</f>
        <v>#REF!</v>
      </c>
    </row>
    <row r="15" spans="1:5" x14ac:dyDescent="0.25">
      <c r="A15" s="297"/>
      <c r="B15" s="295" t="s">
        <v>25</v>
      </c>
      <c r="C15" s="291" t="s">
        <v>27</v>
      </c>
      <c r="D15" s="291"/>
      <c r="E15" s="8" t="e">
        <f>#REF!</f>
        <v>#REF!</v>
      </c>
    </row>
    <row r="16" spans="1:5" x14ac:dyDescent="0.25">
      <c r="A16" s="297"/>
      <c r="B16" s="295"/>
      <c r="C16" s="291" t="s">
        <v>29</v>
      </c>
      <c r="D16" s="291"/>
      <c r="E16" s="8" t="e">
        <f>#REF!</f>
        <v>#REF!</v>
      </c>
    </row>
    <row r="17" spans="1:5" x14ac:dyDescent="0.25">
      <c r="A17" s="297"/>
      <c r="B17" s="295"/>
      <c r="C17" s="291" t="s">
        <v>31</v>
      </c>
      <c r="D17" s="291"/>
      <c r="E17" s="8" t="e">
        <f>#REF!</f>
        <v>#REF!</v>
      </c>
    </row>
    <row r="18" spans="1:5" x14ac:dyDescent="0.25">
      <c r="A18" s="297"/>
      <c r="B18" s="295"/>
      <c r="C18" s="291" t="s">
        <v>33</v>
      </c>
      <c r="D18" s="291"/>
      <c r="E18" s="8" t="e">
        <f>#REF!</f>
        <v>#REF!</v>
      </c>
    </row>
    <row r="19" spans="1:5" x14ac:dyDescent="0.25">
      <c r="A19" s="297"/>
      <c r="B19" s="295"/>
      <c r="C19" s="291" t="s">
        <v>35</v>
      </c>
      <c r="D19" s="291"/>
      <c r="E19" s="8" t="e">
        <f>#REF!</f>
        <v>#REF!</v>
      </c>
    </row>
    <row r="20" spans="1:5" x14ac:dyDescent="0.25">
      <c r="A20" s="297"/>
      <c r="B20" s="295"/>
      <c r="C20" s="291" t="s">
        <v>37</v>
      </c>
      <c r="D20" s="291"/>
      <c r="E20" s="8" t="e">
        <f>#REF!</f>
        <v>#REF!</v>
      </c>
    </row>
    <row r="21" spans="1:5" x14ac:dyDescent="0.25">
      <c r="A21" s="297"/>
      <c r="B21" s="295"/>
      <c r="C21" s="291" t="s">
        <v>39</v>
      </c>
      <c r="D21" s="291"/>
      <c r="E21" s="8" t="e">
        <f>#REF!</f>
        <v>#REF!</v>
      </c>
    </row>
    <row r="22" spans="1:5" x14ac:dyDescent="0.25">
      <c r="A22" s="297"/>
      <c r="B22" s="295"/>
      <c r="C22" s="291" t="s">
        <v>40</v>
      </c>
      <c r="D22" s="291"/>
      <c r="E22" s="8" t="e">
        <f>#REF!</f>
        <v>#REF!</v>
      </c>
    </row>
    <row r="23" spans="1:5" x14ac:dyDescent="0.25">
      <c r="A23" s="297"/>
      <c r="B23" s="295"/>
      <c r="C23" s="291" t="s">
        <v>42</v>
      </c>
      <c r="D23" s="291"/>
      <c r="E23" s="8" t="e">
        <f>#REF!</f>
        <v>#REF!</v>
      </c>
    </row>
    <row r="24" spans="1:5" ht="15.75" thickBot="1" x14ac:dyDescent="0.3">
      <c r="A24" s="297"/>
      <c r="B24" s="4"/>
      <c r="C24" s="292" t="s">
        <v>44</v>
      </c>
      <c r="D24" s="292"/>
      <c r="E24" s="9" t="e">
        <f>#REF!</f>
        <v>#REF!</v>
      </c>
    </row>
    <row r="25" spans="1:5" ht="15.75" thickBot="1" x14ac:dyDescent="0.3">
      <c r="A25" s="297"/>
      <c r="B25" s="2"/>
      <c r="C25" s="292" t="s">
        <v>46</v>
      </c>
      <c r="D25" s="292"/>
      <c r="E25" s="9" t="e">
        <f>#REF!</f>
        <v>#REF!</v>
      </c>
    </row>
    <row r="26" spans="1:5" x14ac:dyDescent="0.25">
      <c r="A26" s="297" t="s">
        <v>67</v>
      </c>
      <c r="B26" s="295" t="s">
        <v>7</v>
      </c>
      <c r="C26" s="291" t="s">
        <v>9</v>
      </c>
      <c r="D26" s="291"/>
      <c r="E26" s="8" t="e">
        <f>#REF!</f>
        <v>#REF!</v>
      </c>
    </row>
    <row r="27" spans="1:5" x14ac:dyDescent="0.25">
      <c r="A27" s="297"/>
      <c r="B27" s="295"/>
      <c r="C27" s="291" t="s">
        <v>11</v>
      </c>
      <c r="D27" s="291"/>
      <c r="E27" s="8" t="e">
        <f>#REF!</f>
        <v>#REF!</v>
      </c>
    </row>
    <row r="28" spans="1:5" x14ac:dyDescent="0.25">
      <c r="A28" s="297"/>
      <c r="B28" s="295"/>
      <c r="C28" s="291" t="s">
        <v>13</v>
      </c>
      <c r="D28" s="291"/>
      <c r="E28" s="8" t="e">
        <f>#REF!</f>
        <v>#REF!</v>
      </c>
    </row>
    <row r="29" spans="1:5" x14ac:dyDescent="0.25">
      <c r="A29" s="297"/>
      <c r="B29" s="295"/>
      <c r="C29" s="291" t="s">
        <v>15</v>
      </c>
      <c r="D29" s="291"/>
      <c r="E29" s="8" t="e">
        <f>#REF!</f>
        <v>#REF!</v>
      </c>
    </row>
    <row r="30" spans="1:5" x14ac:dyDescent="0.25">
      <c r="A30" s="297"/>
      <c r="B30" s="295"/>
      <c r="C30" s="291" t="s">
        <v>17</v>
      </c>
      <c r="D30" s="291"/>
      <c r="E30" s="8" t="e">
        <f>#REF!</f>
        <v>#REF!</v>
      </c>
    </row>
    <row r="31" spans="1:5" x14ac:dyDescent="0.25">
      <c r="A31" s="297"/>
      <c r="B31" s="295"/>
      <c r="C31" s="291" t="s">
        <v>19</v>
      </c>
      <c r="D31" s="291"/>
      <c r="E31" s="8" t="e">
        <f>#REF!</f>
        <v>#REF!</v>
      </c>
    </row>
    <row r="32" spans="1:5" x14ac:dyDescent="0.25">
      <c r="A32" s="297"/>
      <c r="B32" s="295"/>
      <c r="C32" s="291" t="s">
        <v>21</v>
      </c>
      <c r="D32" s="291"/>
      <c r="E32" s="8" t="e">
        <f>#REF!</f>
        <v>#REF!</v>
      </c>
    </row>
    <row r="33" spans="1:5" x14ac:dyDescent="0.25">
      <c r="A33" s="297"/>
      <c r="B33" s="295"/>
      <c r="C33" s="291" t="s">
        <v>22</v>
      </c>
      <c r="D33" s="291"/>
      <c r="E33" s="8" t="e">
        <f>#REF!</f>
        <v>#REF!</v>
      </c>
    </row>
    <row r="34" spans="1:5" ht="15.75" thickBot="1" x14ac:dyDescent="0.3">
      <c r="A34" s="297"/>
      <c r="B34" s="4"/>
      <c r="C34" s="292" t="s">
        <v>24</v>
      </c>
      <c r="D34" s="292"/>
      <c r="E34" s="9" t="e">
        <f>#REF!</f>
        <v>#REF!</v>
      </c>
    </row>
    <row r="35" spans="1:5" x14ac:dyDescent="0.25">
      <c r="A35" s="297"/>
      <c r="B35" s="295" t="s">
        <v>26</v>
      </c>
      <c r="C35" s="291" t="s">
        <v>28</v>
      </c>
      <c r="D35" s="291"/>
      <c r="E35" s="8" t="e">
        <f>#REF!</f>
        <v>#REF!</v>
      </c>
    </row>
    <row r="36" spans="1:5" x14ac:dyDescent="0.25">
      <c r="A36" s="297"/>
      <c r="B36" s="295"/>
      <c r="C36" s="291" t="s">
        <v>30</v>
      </c>
      <c r="D36" s="291"/>
      <c r="E36" s="8" t="e">
        <f>#REF!</f>
        <v>#REF!</v>
      </c>
    </row>
    <row r="37" spans="1:5" x14ac:dyDescent="0.25">
      <c r="A37" s="297"/>
      <c r="B37" s="295"/>
      <c r="C37" s="291" t="s">
        <v>32</v>
      </c>
      <c r="D37" s="291"/>
      <c r="E37" s="8" t="e">
        <f>#REF!</f>
        <v>#REF!</v>
      </c>
    </row>
    <row r="38" spans="1:5" x14ac:dyDescent="0.25">
      <c r="A38" s="297"/>
      <c r="B38" s="295"/>
      <c r="C38" s="291" t="s">
        <v>34</v>
      </c>
      <c r="D38" s="291"/>
      <c r="E38" s="8" t="e">
        <f>#REF!</f>
        <v>#REF!</v>
      </c>
    </row>
    <row r="39" spans="1:5" x14ac:dyDescent="0.25">
      <c r="A39" s="297"/>
      <c r="B39" s="295"/>
      <c r="C39" s="291" t="s">
        <v>36</v>
      </c>
      <c r="D39" s="291"/>
      <c r="E39" s="8" t="e">
        <f>#REF!</f>
        <v>#REF!</v>
      </c>
    </row>
    <row r="40" spans="1:5" x14ac:dyDescent="0.25">
      <c r="A40" s="297"/>
      <c r="B40" s="295"/>
      <c r="C40" s="291" t="s">
        <v>38</v>
      </c>
      <c r="D40" s="291"/>
      <c r="E40" s="8" t="e">
        <f>#REF!</f>
        <v>#REF!</v>
      </c>
    </row>
    <row r="41" spans="1:5" ht="15.75" thickBot="1" x14ac:dyDescent="0.3">
      <c r="A41" s="297"/>
      <c r="B41" s="2"/>
      <c r="C41" s="292" t="s">
        <v>41</v>
      </c>
      <c r="D41" s="292"/>
      <c r="E41" s="9" t="e">
        <f>#REF!</f>
        <v>#REF!</v>
      </c>
    </row>
    <row r="42" spans="1:5" ht="15.75" thickBot="1" x14ac:dyDescent="0.3">
      <c r="A42" s="297"/>
      <c r="B42" s="2"/>
      <c r="C42" s="292" t="s">
        <v>43</v>
      </c>
      <c r="D42" s="292"/>
      <c r="E42" s="9" t="e">
        <f>#REF!</f>
        <v>#REF!</v>
      </c>
    </row>
    <row r="43" spans="1:5" x14ac:dyDescent="0.25">
      <c r="A43" s="3"/>
      <c r="B43" s="295" t="s">
        <v>45</v>
      </c>
      <c r="C43" s="293" t="s">
        <v>47</v>
      </c>
      <c r="D43" s="293"/>
      <c r="E43" s="10" t="e">
        <f>#REF!</f>
        <v>#REF!</v>
      </c>
    </row>
    <row r="44" spans="1:5" x14ac:dyDescent="0.25">
      <c r="A44" s="3"/>
      <c r="B44" s="295"/>
      <c r="C44" s="291" t="s">
        <v>48</v>
      </c>
      <c r="D44" s="291"/>
      <c r="E44" s="8" t="e">
        <f>#REF!</f>
        <v>#REF!</v>
      </c>
    </row>
    <row r="45" spans="1:5" x14ac:dyDescent="0.25">
      <c r="A45" s="3"/>
      <c r="B45" s="295"/>
      <c r="C45" s="291" t="s">
        <v>49</v>
      </c>
      <c r="D45" s="291"/>
      <c r="E45" s="8" t="e">
        <f>#REF!</f>
        <v>#REF!</v>
      </c>
    </row>
    <row r="46" spans="1:5" x14ac:dyDescent="0.25">
      <c r="A46" s="3"/>
      <c r="B46" s="295"/>
      <c r="C46" s="291" t="s">
        <v>50</v>
      </c>
      <c r="D46" s="291"/>
      <c r="E46" s="8" t="e">
        <f>#REF!</f>
        <v>#REF!</v>
      </c>
    </row>
    <row r="47" spans="1:5" x14ac:dyDescent="0.25">
      <c r="A47" s="3"/>
      <c r="B47" s="295"/>
      <c r="C47" s="293" t="s">
        <v>51</v>
      </c>
      <c r="D47" s="293"/>
      <c r="E47" s="10" t="e">
        <f>#REF!</f>
        <v>#REF!</v>
      </c>
    </row>
    <row r="48" spans="1:5" x14ac:dyDescent="0.25">
      <c r="A48" s="3"/>
      <c r="B48" s="295"/>
      <c r="C48" s="291" t="s">
        <v>52</v>
      </c>
      <c r="D48" s="291"/>
      <c r="E48" s="8" t="e">
        <f>#REF!</f>
        <v>#REF!</v>
      </c>
    </row>
    <row r="49" spans="1:5" x14ac:dyDescent="0.25">
      <c r="A49" s="3"/>
      <c r="B49" s="295"/>
      <c r="C49" s="291" t="s">
        <v>53</v>
      </c>
      <c r="D49" s="291"/>
      <c r="E49" s="8" t="e">
        <f>#REF!</f>
        <v>#REF!</v>
      </c>
    </row>
    <row r="50" spans="1:5" x14ac:dyDescent="0.25">
      <c r="A50" s="3"/>
      <c r="B50" s="295"/>
      <c r="C50" s="291" t="s">
        <v>54</v>
      </c>
      <c r="D50" s="291"/>
      <c r="E50" s="8" t="e">
        <f>#REF!</f>
        <v>#REF!</v>
      </c>
    </row>
    <row r="51" spans="1:5" x14ac:dyDescent="0.25">
      <c r="A51" s="3"/>
      <c r="B51" s="295"/>
      <c r="C51" s="291" t="s">
        <v>55</v>
      </c>
      <c r="D51" s="291"/>
      <c r="E51" s="8" t="e">
        <f>#REF!</f>
        <v>#REF!</v>
      </c>
    </row>
    <row r="52" spans="1:5" x14ac:dyDescent="0.25">
      <c r="A52" s="3"/>
      <c r="B52" s="295"/>
      <c r="C52" s="291" t="s">
        <v>56</v>
      </c>
      <c r="D52" s="291"/>
      <c r="E52" s="8" t="e">
        <f>#REF!</f>
        <v>#REF!</v>
      </c>
    </row>
    <row r="53" spans="1:5" x14ac:dyDescent="0.25">
      <c r="A53" s="3"/>
      <c r="B53" s="295"/>
      <c r="C53" s="293" t="s">
        <v>57</v>
      </c>
      <c r="D53" s="293"/>
      <c r="E53" s="10" t="e">
        <f>#REF!</f>
        <v>#REF!</v>
      </c>
    </row>
    <row r="54" spans="1:5" x14ac:dyDescent="0.25">
      <c r="A54" s="3"/>
      <c r="B54" s="295"/>
      <c r="C54" s="291" t="s">
        <v>58</v>
      </c>
      <c r="D54" s="291"/>
      <c r="E54" s="8" t="e">
        <f>#REF!</f>
        <v>#REF!</v>
      </c>
    </row>
    <row r="55" spans="1:5" x14ac:dyDescent="0.25">
      <c r="A55" s="3"/>
      <c r="B55" s="295"/>
      <c r="C55" s="291" t="s">
        <v>59</v>
      </c>
      <c r="D55" s="291"/>
      <c r="E55" s="8" t="e">
        <f>#REF!</f>
        <v>#REF!</v>
      </c>
    </row>
    <row r="56" spans="1:5" ht="15.75" thickBot="1" x14ac:dyDescent="0.3">
      <c r="A56" s="3"/>
      <c r="B56" s="295"/>
      <c r="C56" s="292" t="s">
        <v>60</v>
      </c>
      <c r="D56" s="292"/>
      <c r="E56" s="9" t="e">
        <f>#REF!</f>
        <v>#REF!</v>
      </c>
    </row>
    <row r="57" spans="1:5" ht="15.75" thickBot="1" x14ac:dyDescent="0.3">
      <c r="A57" s="3"/>
      <c r="B57" s="2"/>
      <c r="C57" s="292" t="s">
        <v>61</v>
      </c>
      <c r="D57" s="292"/>
      <c r="E57" s="9" t="e">
        <f>#REF!</f>
        <v>#REF!</v>
      </c>
    </row>
    <row r="58" spans="1:5" x14ac:dyDescent="0.25">
      <c r="A58" s="3"/>
      <c r="B58" s="2"/>
      <c r="C58" s="301" t="s">
        <v>3</v>
      </c>
      <c r="D58" s="301"/>
      <c r="E58" s="1">
        <v>2012</v>
      </c>
    </row>
    <row r="59" spans="1:5" x14ac:dyDescent="0.25">
      <c r="A59" s="297" t="s">
        <v>66</v>
      </c>
      <c r="B59" s="295" t="s">
        <v>6</v>
      </c>
      <c r="C59" s="291" t="s">
        <v>8</v>
      </c>
      <c r="D59" s="291"/>
      <c r="E59" s="8" t="e">
        <f>#REF!</f>
        <v>#REF!</v>
      </c>
    </row>
    <row r="60" spans="1:5" x14ac:dyDescent="0.25">
      <c r="A60" s="297"/>
      <c r="B60" s="295"/>
      <c r="C60" s="291" t="s">
        <v>10</v>
      </c>
      <c r="D60" s="291"/>
      <c r="E60" s="8" t="e">
        <f>#REF!</f>
        <v>#REF!</v>
      </c>
    </row>
    <row r="61" spans="1:5" x14ac:dyDescent="0.25">
      <c r="A61" s="297"/>
      <c r="B61" s="295"/>
      <c r="C61" s="291" t="s">
        <v>12</v>
      </c>
      <c r="D61" s="291"/>
      <c r="E61" s="8" t="e">
        <f>#REF!</f>
        <v>#REF!</v>
      </c>
    </row>
    <row r="62" spans="1:5" x14ac:dyDescent="0.25">
      <c r="A62" s="297"/>
      <c r="B62" s="295"/>
      <c r="C62" s="291" t="s">
        <v>14</v>
      </c>
      <c r="D62" s="291"/>
      <c r="E62" s="8" t="e">
        <f>#REF!</f>
        <v>#REF!</v>
      </c>
    </row>
    <row r="63" spans="1:5" x14ac:dyDescent="0.25">
      <c r="A63" s="297"/>
      <c r="B63" s="295"/>
      <c r="C63" s="291" t="s">
        <v>16</v>
      </c>
      <c r="D63" s="291"/>
      <c r="E63" s="8" t="e">
        <f>#REF!</f>
        <v>#REF!</v>
      </c>
    </row>
    <row r="64" spans="1:5" x14ac:dyDescent="0.25">
      <c r="A64" s="297"/>
      <c r="B64" s="295"/>
      <c r="C64" s="291" t="s">
        <v>18</v>
      </c>
      <c r="D64" s="291"/>
      <c r="E64" s="8" t="e">
        <f>#REF!</f>
        <v>#REF!</v>
      </c>
    </row>
    <row r="65" spans="1:5" x14ac:dyDescent="0.25">
      <c r="A65" s="297"/>
      <c r="B65" s="295"/>
      <c r="C65" s="291" t="s">
        <v>20</v>
      </c>
      <c r="D65" s="291"/>
      <c r="E65" s="8" t="e">
        <f>#REF!</f>
        <v>#REF!</v>
      </c>
    </row>
    <row r="66" spans="1:5" ht="15.75" thickBot="1" x14ac:dyDescent="0.3">
      <c r="A66" s="297"/>
      <c r="B66" s="4"/>
      <c r="C66" s="292" t="s">
        <v>23</v>
      </c>
      <c r="D66" s="292"/>
      <c r="E66" s="9" t="e">
        <f>#REF!</f>
        <v>#REF!</v>
      </c>
    </row>
    <row r="67" spans="1:5" x14ac:dyDescent="0.25">
      <c r="A67" s="297"/>
      <c r="B67" s="295" t="s">
        <v>25</v>
      </c>
      <c r="C67" s="291" t="s">
        <v>27</v>
      </c>
      <c r="D67" s="291"/>
      <c r="E67" s="8" t="e">
        <f>#REF!</f>
        <v>#REF!</v>
      </c>
    </row>
    <row r="68" spans="1:5" x14ac:dyDescent="0.25">
      <c r="A68" s="297"/>
      <c r="B68" s="295"/>
      <c r="C68" s="291" t="s">
        <v>29</v>
      </c>
      <c r="D68" s="291"/>
      <c r="E68" s="8" t="e">
        <f>#REF!</f>
        <v>#REF!</v>
      </c>
    </row>
    <row r="69" spans="1:5" x14ac:dyDescent="0.25">
      <c r="A69" s="297"/>
      <c r="B69" s="295"/>
      <c r="C69" s="291" t="s">
        <v>31</v>
      </c>
      <c r="D69" s="291"/>
      <c r="E69" s="8" t="e">
        <f>#REF!</f>
        <v>#REF!</v>
      </c>
    </row>
    <row r="70" spans="1:5" x14ac:dyDescent="0.25">
      <c r="A70" s="297"/>
      <c r="B70" s="295"/>
      <c r="C70" s="291" t="s">
        <v>33</v>
      </c>
      <c r="D70" s="291"/>
      <c r="E70" s="8" t="e">
        <f>#REF!</f>
        <v>#REF!</v>
      </c>
    </row>
    <row r="71" spans="1:5" x14ac:dyDescent="0.25">
      <c r="A71" s="297"/>
      <c r="B71" s="295"/>
      <c r="C71" s="291" t="s">
        <v>35</v>
      </c>
      <c r="D71" s="291"/>
      <c r="E71" s="8" t="e">
        <f>#REF!</f>
        <v>#REF!</v>
      </c>
    </row>
    <row r="72" spans="1:5" x14ac:dyDescent="0.25">
      <c r="A72" s="297"/>
      <c r="B72" s="295"/>
      <c r="C72" s="291" t="s">
        <v>37</v>
      </c>
      <c r="D72" s="291"/>
      <c r="E72" s="8" t="e">
        <f>#REF!</f>
        <v>#REF!</v>
      </c>
    </row>
    <row r="73" spans="1:5" x14ac:dyDescent="0.25">
      <c r="A73" s="297"/>
      <c r="B73" s="295"/>
      <c r="C73" s="291" t="s">
        <v>39</v>
      </c>
      <c r="D73" s="291"/>
      <c r="E73" s="8" t="e">
        <f>#REF!</f>
        <v>#REF!</v>
      </c>
    </row>
    <row r="74" spans="1:5" x14ac:dyDescent="0.25">
      <c r="A74" s="297"/>
      <c r="B74" s="295"/>
      <c r="C74" s="291" t="s">
        <v>40</v>
      </c>
      <c r="D74" s="291"/>
      <c r="E74" s="8" t="e">
        <f>#REF!</f>
        <v>#REF!</v>
      </c>
    </row>
    <row r="75" spans="1:5" x14ac:dyDescent="0.25">
      <c r="A75" s="297"/>
      <c r="B75" s="295"/>
      <c r="C75" s="291" t="s">
        <v>42</v>
      </c>
      <c r="D75" s="291"/>
      <c r="E75" s="8" t="e">
        <f>#REF!</f>
        <v>#REF!</v>
      </c>
    </row>
    <row r="76" spans="1:5" ht="15.75" thickBot="1" x14ac:dyDescent="0.3">
      <c r="A76" s="297"/>
      <c r="B76" s="4"/>
      <c r="C76" s="292" t="s">
        <v>44</v>
      </c>
      <c r="D76" s="292"/>
      <c r="E76" s="9" t="e">
        <f>#REF!</f>
        <v>#REF!</v>
      </c>
    </row>
    <row r="77" spans="1:5" ht="15.75" thickBot="1" x14ac:dyDescent="0.3">
      <c r="A77" s="297"/>
      <c r="B77" s="2"/>
      <c r="C77" s="292" t="s">
        <v>46</v>
      </c>
      <c r="D77" s="292"/>
      <c r="E77" s="9" t="e">
        <f>#REF!</f>
        <v>#REF!</v>
      </c>
    </row>
    <row r="78" spans="1:5" x14ac:dyDescent="0.25">
      <c r="A78" s="297" t="s">
        <v>67</v>
      </c>
      <c r="B78" s="295" t="s">
        <v>7</v>
      </c>
      <c r="C78" s="291" t="s">
        <v>9</v>
      </c>
      <c r="D78" s="291"/>
      <c r="E78" s="8" t="e">
        <f>#REF!</f>
        <v>#REF!</v>
      </c>
    </row>
    <row r="79" spans="1:5" x14ac:dyDescent="0.25">
      <c r="A79" s="297"/>
      <c r="B79" s="295"/>
      <c r="C79" s="291" t="s">
        <v>11</v>
      </c>
      <c r="D79" s="291"/>
      <c r="E79" s="8" t="e">
        <f>#REF!</f>
        <v>#REF!</v>
      </c>
    </row>
    <row r="80" spans="1:5" x14ac:dyDescent="0.25">
      <c r="A80" s="297"/>
      <c r="B80" s="295"/>
      <c r="C80" s="291" t="s">
        <v>13</v>
      </c>
      <c r="D80" s="291"/>
      <c r="E80" s="8" t="e">
        <f>#REF!</f>
        <v>#REF!</v>
      </c>
    </row>
    <row r="81" spans="1:5" x14ac:dyDescent="0.25">
      <c r="A81" s="297"/>
      <c r="B81" s="295"/>
      <c r="C81" s="291" t="s">
        <v>15</v>
      </c>
      <c r="D81" s="291"/>
      <c r="E81" s="8" t="e">
        <f>#REF!</f>
        <v>#REF!</v>
      </c>
    </row>
    <row r="82" spans="1:5" x14ac:dyDescent="0.25">
      <c r="A82" s="297"/>
      <c r="B82" s="295"/>
      <c r="C82" s="291" t="s">
        <v>17</v>
      </c>
      <c r="D82" s="291"/>
      <c r="E82" s="8" t="e">
        <f>#REF!</f>
        <v>#REF!</v>
      </c>
    </row>
    <row r="83" spans="1:5" x14ac:dyDescent="0.25">
      <c r="A83" s="297"/>
      <c r="B83" s="295"/>
      <c r="C83" s="291" t="s">
        <v>19</v>
      </c>
      <c r="D83" s="291"/>
      <c r="E83" s="8" t="e">
        <f>#REF!</f>
        <v>#REF!</v>
      </c>
    </row>
    <row r="84" spans="1:5" x14ac:dyDescent="0.25">
      <c r="A84" s="297"/>
      <c r="B84" s="295"/>
      <c r="C84" s="291" t="s">
        <v>21</v>
      </c>
      <c r="D84" s="291"/>
      <c r="E84" s="8" t="e">
        <f>#REF!</f>
        <v>#REF!</v>
      </c>
    </row>
    <row r="85" spans="1:5" x14ac:dyDescent="0.25">
      <c r="A85" s="297"/>
      <c r="B85" s="295"/>
      <c r="C85" s="291" t="s">
        <v>22</v>
      </c>
      <c r="D85" s="291"/>
      <c r="E85" s="8" t="e">
        <f>#REF!</f>
        <v>#REF!</v>
      </c>
    </row>
    <row r="86" spans="1:5" ht="15.75" thickBot="1" x14ac:dyDescent="0.3">
      <c r="A86" s="297"/>
      <c r="B86" s="4"/>
      <c r="C86" s="292" t="s">
        <v>24</v>
      </c>
      <c r="D86" s="292"/>
      <c r="E86" s="9" t="e">
        <f>#REF!</f>
        <v>#REF!</v>
      </c>
    </row>
    <row r="87" spans="1:5" x14ac:dyDescent="0.25">
      <c r="A87" s="297"/>
      <c r="B87" s="295" t="s">
        <v>26</v>
      </c>
      <c r="C87" s="291" t="s">
        <v>28</v>
      </c>
      <c r="D87" s="291"/>
      <c r="E87" s="8" t="e">
        <f>#REF!</f>
        <v>#REF!</v>
      </c>
    </row>
    <row r="88" spans="1:5" x14ac:dyDescent="0.25">
      <c r="A88" s="297"/>
      <c r="B88" s="295"/>
      <c r="C88" s="291" t="s">
        <v>30</v>
      </c>
      <c r="D88" s="291"/>
      <c r="E88" s="8" t="e">
        <f>#REF!</f>
        <v>#REF!</v>
      </c>
    </row>
    <row r="89" spans="1:5" x14ac:dyDescent="0.25">
      <c r="A89" s="297"/>
      <c r="B89" s="295"/>
      <c r="C89" s="291" t="s">
        <v>32</v>
      </c>
      <c r="D89" s="291"/>
      <c r="E89" s="8" t="e">
        <f>#REF!</f>
        <v>#REF!</v>
      </c>
    </row>
    <row r="90" spans="1:5" x14ac:dyDescent="0.25">
      <c r="A90" s="297"/>
      <c r="B90" s="295"/>
      <c r="C90" s="291" t="s">
        <v>34</v>
      </c>
      <c r="D90" s="291"/>
      <c r="E90" s="8" t="e">
        <f>#REF!</f>
        <v>#REF!</v>
      </c>
    </row>
    <row r="91" spans="1:5" x14ac:dyDescent="0.25">
      <c r="A91" s="297"/>
      <c r="B91" s="295"/>
      <c r="C91" s="291" t="s">
        <v>36</v>
      </c>
      <c r="D91" s="291"/>
      <c r="E91" s="8" t="e">
        <f>#REF!</f>
        <v>#REF!</v>
      </c>
    </row>
    <row r="92" spans="1:5" x14ac:dyDescent="0.25">
      <c r="A92" s="297"/>
      <c r="B92" s="295"/>
      <c r="C92" s="291" t="s">
        <v>38</v>
      </c>
      <c r="D92" s="291"/>
      <c r="E92" s="8" t="e">
        <f>#REF!</f>
        <v>#REF!</v>
      </c>
    </row>
    <row r="93" spans="1:5" ht="15.75" thickBot="1" x14ac:dyDescent="0.3">
      <c r="A93" s="297"/>
      <c r="B93" s="2"/>
      <c r="C93" s="292" t="s">
        <v>41</v>
      </c>
      <c r="D93" s="292"/>
      <c r="E93" s="9" t="e">
        <f>#REF!</f>
        <v>#REF!</v>
      </c>
    </row>
    <row r="94" spans="1:5" ht="15.75" thickBot="1" x14ac:dyDescent="0.3">
      <c r="A94" s="297"/>
      <c r="B94" s="2"/>
      <c r="C94" s="292" t="s">
        <v>43</v>
      </c>
      <c r="D94" s="292"/>
      <c r="E94" s="9" t="e">
        <f>#REF!</f>
        <v>#REF!</v>
      </c>
    </row>
    <row r="95" spans="1:5" x14ac:dyDescent="0.25">
      <c r="A95" s="3"/>
      <c r="B95" s="295" t="s">
        <v>45</v>
      </c>
      <c r="C95" s="293" t="s">
        <v>47</v>
      </c>
      <c r="D95" s="293"/>
      <c r="E95" s="10" t="e">
        <f>#REF!</f>
        <v>#REF!</v>
      </c>
    </row>
    <row r="96" spans="1:5" x14ac:dyDescent="0.25">
      <c r="A96" s="3"/>
      <c r="B96" s="295"/>
      <c r="C96" s="291" t="s">
        <v>48</v>
      </c>
      <c r="D96" s="291"/>
      <c r="E96" s="8" t="e">
        <f>#REF!</f>
        <v>#REF!</v>
      </c>
    </row>
    <row r="97" spans="1:5" x14ac:dyDescent="0.25">
      <c r="A97" s="3"/>
      <c r="B97" s="295"/>
      <c r="C97" s="291" t="s">
        <v>49</v>
      </c>
      <c r="D97" s="291"/>
      <c r="E97" s="8" t="e">
        <f>#REF!</f>
        <v>#REF!</v>
      </c>
    </row>
    <row r="98" spans="1:5" x14ac:dyDescent="0.25">
      <c r="A98" s="3"/>
      <c r="B98" s="295"/>
      <c r="C98" s="291" t="s">
        <v>50</v>
      </c>
      <c r="D98" s="291"/>
      <c r="E98" s="8" t="e">
        <f>#REF!</f>
        <v>#REF!</v>
      </c>
    </row>
    <row r="99" spans="1:5" x14ac:dyDescent="0.25">
      <c r="A99" s="3"/>
      <c r="B99" s="295"/>
      <c r="C99" s="293" t="s">
        <v>51</v>
      </c>
      <c r="D99" s="293"/>
      <c r="E99" s="10" t="e">
        <f>#REF!</f>
        <v>#REF!</v>
      </c>
    </row>
    <row r="100" spans="1:5" x14ac:dyDescent="0.25">
      <c r="A100" s="3"/>
      <c r="B100" s="295"/>
      <c r="C100" s="291" t="s">
        <v>52</v>
      </c>
      <c r="D100" s="291"/>
      <c r="E100" s="8" t="e">
        <f>#REF!</f>
        <v>#REF!</v>
      </c>
    </row>
    <row r="101" spans="1:5" x14ac:dyDescent="0.25">
      <c r="A101" s="3"/>
      <c r="B101" s="295"/>
      <c r="C101" s="291" t="s">
        <v>53</v>
      </c>
      <c r="D101" s="291"/>
      <c r="E101" s="8" t="e">
        <f>#REF!</f>
        <v>#REF!</v>
      </c>
    </row>
    <row r="102" spans="1:5" x14ac:dyDescent="0.25">
      <c r="A102" s="3"/>
      <c r="B102" s="295"/>
      <c r="C102" s="291" t="s">
        <v>54</v>
      </c>
      <c r="D102" s="291"/>
      <c r="E102" s="8" t="e">
        <f>#REF!</f>
        <v>#REF!</v>
      </c>
    </row>
    <row r="103" spans="1:5" x14ac:dyDescent="0.25">
      <c r="A103" s="3"/>
      <c r="B103" s="295"/>
      <c r="C103" s="291" t="s">
        <v>55</v>
      </c>
      <c r="D103" s="291"/>
      <c r="E103" s="8" t="e">
        <f>#REF!</f>
        <v>#REF!</v>
      </c>
    </row>
    <row r="104" spans="1:5" x14ac:dyDescent="0.25">
      <c r="A104" s="3"/>
      <c r="B104" s="295"/>
      <c r="C104" s="291" t="s">
        <v>56</v>
      </c>
      <c r="D104" s="291"/>
      <c r="E104" s="8" t="e">
        <f>#REF!</f>
        <v>#REF!</v>
      </c>
    </row>
    <row r="105" spans="1:5" x14ac:dyDescent="0.25">
      <c r="A105" s="3"/>
      <c r="B105" s="295"/>
      <c r="C105" s="293" t="s">
        <v>57</v>
      </c>
      <c r="D105" s="293"/>
      <c r="E105" s="10" t="e">
        <f>#REF!</f>
        <v>#REF!</v>
      </c>
    </row>
    <row r="106" spans="1:5" x14ac:dyDescent="0.25">
      <c r="A106" s="3"/>
      <c r="B106" s="295"/>
      <c r="C106" s="291" t="s">
        <v>58</v>
      </c>
      <c r="D106" s="291"/>
      <c r="E106" s="8" t="e">
        <f>#REF!</f>
        <v>#REF!</v>
      </c>
    </row>
    <row r="107" spans="1:5" x14ac:dyDescent="0.25">
      <c r="A107" s="3"/>
      <c r="B107" s="295"/>
      <c r="C107" s="291" t="s">
        <v>59</v>
      </c>
      <c r="D107" s="291"/>
      <c r="E107" s="8" t="e">
        <f>#REF!</f>
        <v>#REF!</v>
      </c>
    </row>
    <row r="108" spans="1:5" ht="15.75" thickBot="1" x14ac:dyDescent="0.3">
      <c r="A108" s="3"/>
      <c r="B108" s="295"/>
      <c r="C108" s="292" t="s">
        <v>60</v>
      </c>
      <c r="D108" s="292"/>
      <c r="E108" s="9" t="e">
        <f>#REF!</f>
        <v>#REF!</v>
      </c>
    </row>
    <row r="109" spans="1:5" ht="15.75" thickBot="1" x14ac:dyDescent="0.3">
      <c r="A109" s="3"/>
      <c r="B109" s="2"/>
      <c r="C109" s="292" t="s">
        <v>61</v>
      </c>
      <c r="D109" s="292"/>
      <c r="E109" s="9" t="e">
        <f>#REF!</f>
        <v>#REF!</v>
      </c>
    </row>
    <row r="110" spans="1:5" x14ac:dyDescent="0.25">
      <c r="A110" s="3"/>
      <c r="B110" s="2"/>
      <c r="C110" s="29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0"/>
      <c r="D113" s="5" t="s">
        <v>63</v>
      </c>
      <c r="E113" s="10" t="e">
        <f>#REF!</f>
        <v>#REF!</v>
      </c>
    </row>
    <row r="114" spans="1:5" x14ac:dyDescent="0.25">
      <c r="A114" s="296" t="s">
        <v>0</v>
      </c>
      <c r="B114" s="296"/>
      <c r="C114" s="296"/>
      <c r="D114" s="296"/>
      <c r="E114" s="13" t="e">
        <f>#REF!</f>
        <v>#REF!</v>
      </c>
    </row>
    <row r="115" spans="1:5" x14ac:dyDescent="0.25">
      <c r="A115" s="296" t="s">
        <v>2</v>
      </c>
      <c r="B115" s="296"/>
      <c r="C115" s="296"/>
      <c r="D115" s="296"/>
      <c r="E115" s="13" t="e">
        <f>#REF!</f>
        <v>#REF!</v>
      </c>
    </row>
    <row r="116" spans="1:5" x14ac:dyDescent="0.25">
      <c r="A116" s="296" t="s">
        <v>1</v>
      </c>
      <c r="B116" s="296"/>
      <c r="C116" s="296"/>
      <c r="D116" s="296"/>
      <c r="E116" s="14"/>
    </row>
    <row r="117" spans="1:5" x14ac:dyDescent="0.25">
      <c r="A117" s="296" t="s">
        <v>70</v>
      </c>
      <c r="B117" s="296"/>
      <c r="C117" s="296"/>
      <c r="D117" s="296"/>
      <c r="E117" t="s">
        <v>69</v>
      </c>
    </row>
    <row r="118" spans="1:5" x14ac:dyDescent="0.25">
      <c r="B118" s="298" t="s">
        <v>64</v>
      </c>
      <c r="C118" s="293" t="s">
        <v>4</v>
      </c>
      <c r="D118" s="293"/>
      <c r="E118" s="11" t="e">
        <f>#REF!</f>
        <v>#REF!</v>
      </c>
    </row>
    <row r="119" spans="1:5" x14ac:dyDescent="0.25">
      <c r="B119" s="298"/>
      <c r="C119" s="293" t="s">
        <v>6</v>
      </c>
      <c r="D119" s="293"/>
      <c r="E119" s="11" t="e">
        <f>#REF!</f>
        <v>#REF!</v>
      </c>
    </row>
    <row r="120" spans="1:5" x14ac:dyDescent="0.25">
      <c r="B120" s="298"/>
      <c r="C120" s="291" t="s">
        <v>8</v>
      </c>
      <c r="D120" s="291"/>
      <c r="E120" s="12" t="e">
        <f>#REF!</f>
        <v>#REF!</v>
      </c>
    </row>
    <row r="121" spans="1:5" x14ac:dyDescent="0.25">
      <c r="B121" s="298"/>
      <c r="C121" s="291" t="s">
        <v>10</v>
      </c>
      <c r="D121" s="291"/>
      <c r="E121" s="12" t="e">
        <f>#REF!</f>
        <v>#REF!</v>
      </c>
    </row>
    <row r="122" spans="1:5" x14ac:dyDescent="0.25">
      <c r="B122" s="298"/>
      <c r="C122" s="291" t="s">
        <v>12</v>
      </c>
      <c r="D122" s="291"/>
      <c r="E122" s="12" t="e">
        <f>#REF!</f>
        <v>#REF!</v>
      </c>
    </row>
    <row r="123" spans="1:5" x14ac:dyDescent="0.25">
      <c r="B123" s="298"/>
      <c r="C123" s="291" t="s">
        <v>14</v>
      </c>
      <c r="D123" s="291"/>
      <c r="E123" s="12" t="e">
        <f>#REF!</f>
        <v>#REF!</v>
      </c>
    </row>
    <row r="124" spans="1:5" x14ac:dyDescent="0.25">
      <c r="B124" s="298"/>
      <c r="C124" s="291" t="s">
        <v>16</v>
      </c>
      <c r="D124" s="291"/>
      <c r="E124" s="12" t="e">
        <f>#REF!</f>
        <v>#REF!</v>
      </c>
    </row>
    <row r="125" spans="1:5" x14ac:dyDescent="0.25">
      <c r="B125" s="298"/>
      <c r="C125" s="291" t="s">
        <v>18</v>
      </c>
      <c r="D125" s="291"/>
      <c r="E125" s="12" t="e">
        <f>#REF!</f>
        <v>#REF!</v>
      </c>
    </row>
    <row r="126" spans="1:5" x14ac:dyDescent="0.25">
      <c r="B126" s="298"/>
      <c r="C126" s="291" t="s">
        <v>20</v>
      </c>
      <c r="D126" s="291"/>
      <c r="E126" s="12" t="e">
        <f>#REF!</f>
        <v>#REF!</v>
      </c>
    </row>
    <row r="127" spans="1:5" x14ac:dyDescent="0.25">
      <c r="B127" s="298"/>
      <c r="C127" s="293" t="s">
        <v>25</v>
      </c>
      <c r="D127" s="293"/>
      <c r="E127" s="11" t="e">
        <f>#REF!</f>
        <v>#REF!</v>
      </c>
    </row>
    <row r="128" spans="1:5" x14ac:dyDescent="0.25">
      <c r="B128" s="298"/>
      <c r="C128" s="291" t="s">
        <v>27</v>
      </c>
      <c r="D128" s="291"/>
      <c r="E128" s="12" t="e">
        <f>#REF!</f>
        <v>#REF!</v>
      </c>
    </row>
    <row r="129" spans="2:5" x14ac:dyDescent="0.25">
      <c r="B129" s="298"/>
      <c r="C129" s="291" t="s">
        <v>29</v>
      </c>
      <c r="D129" s="291"/>
      <c r="E129" s="12" t="e">
        <f>#REF!</f>
        <v>#REF!</v>
      </c>
    </row>
    <row r="130" spans="2:5" x14ac:dyDescent="0.25">
      <c r="B130" s="298"/>
      <c r="C130" s="291" t="s">
        <v>31</v>
      </c>
      <c r="D130" s="291"/>
      <c r="E130" s="12" t="e">
        <f>#REF!</f>
        <v>#REF!</v>
      </c>
    </row>
    <row r="131" spans="2:5" x14ac:dyDescent="0.25">
      <c r="B131" s="298"/>
      <c r="C131" s="291" t="s">
        <v>33</v>
      </c>
      <c r="D131" s="291"/>
      <c r="E131" s="12" t="e">
        <f>#REF!</f>
        <v>#REF!</v>
      </c>
    </row>
    <row r="132" spans="2:5" x14ac:dyDescent="0.25">
      <c r="B132" s="298"/>
      <c r="C132" s="291" t="s">
        <v>35</v>
      </c>
      <c r="D132" s="291"/>
      <c r="E132" s="12" t="e">
        <f>#REF!</f>
        <v>#REF!</v>
      </c>
    </row>
    <row r="133" spans="2:5" x14ac:dyDescent="0.25">
      <c r="B133" s="298"/>
      <c r="C133" s="291" t="s">
        <v>37</v>
      </c>
      <c r="D133" s="291"/>
      <c r="E133" s="12" t="e">
        <f>#REF!</f>
        <v>#REF!</v>
      </c>
    </row>
    <row r="134" spans="2:5" x14ac:dyDescent="0.25">
      <c r="B134" s="298"/>
      <c r="C134" s="291" t="s">
        <v>39</v>
      </c>
      <c r="D134" s="291"/>
      <c r="E134" s="12" t="e">
        <f>#REF!</f>
        <v>#REF!</v>
      </c>
    </row>
    <row r="135" spans="2:5" x14ac:dyDescent="0.25">
      <c r="B135" s="298"/>
      <c r="C135" s="291" t="s">
        <v>40</v>
      </c>
      <c r="D135" s="291"/>
      <c r="E135" s="12" t="e">
        <f>#REF!</f>
        <v>#REF!</v>
      </c>
    </row>
    <row r="136" spans="2:5" x14ac:dyDescent="0.25">
      <c r="B136" s="298"/>
      <c r="C136" s="291" t="s">
        <v>42</v>
      </c>
      <c r="D136" s="291"/>
      <c r="E136" s="12" t="e">
        <f>#REF!</f>
        <v>#REF!</v>
      </c>
    </row>
    <row r="137" spans="2:5" x14ac:dyDescent="0.25">
      <c r="B137" s="298"/>
      <c r="C137" s="293" t="s">
        <v>5</v>
      </c>
      <c r="D137" s="293"/>
      <c r="E137" s="11" t="e">
        <f>#REF!</f>
        <v>#REF!</v>
      </c>
    </row>
    <row r="138" spans="2:5" x14ac:dyDescent="0.25">
      <c r="B138" s="298"/>
      <c r="C138" s="293" t="s">
        <v>7</v>
      </c>
      <c r="D138" s="293"/>
      <c r="E138" s="11" t="e">
        <f>#REF!</f>
        <v>#REF!</v>
      </c>
    </row>
    <row r="139" spans="2:5" x14ac:dyDescent="0.25">
      <c r="B139" s="298"/>
      <c r="C139" s="291" t="s">
        <v>9</v>
      </c>
      <c r="D139" s="291"/>
      <c r="E139" s="12" t="e">
        <f>#REF!</f>
        <v>#REF!</v>
      </c>
    </row>
    <row r="140" spans="2:5" x14ac:dyDescent="0.25">
      <c r="B140" s="298"/>
      <c r="C140" s="291" t="s">
        <v>11</v>
      </c>
      <c r="D140" s="291"/>
      <c r="E140" s="12" t="e">
        <f>#REF!</f>
        <v>#REF!</v>
      </c>
    </row>
    <row r="141" spans="2:5" x14ac:dyDescent="0.25">
      <c r="B141" s="298"/>
      <c r="C141" s="291" t="s">
        <v>13</v>
      </c>
      <c r="D141" s="291"/>
      <c r="E141" s="12" t="e">
        <f>#REF!</f>
        <v>#REF!</v>
      </c>
    </row>
    <row r="142" spans="2:5" x14ac:dyDescent="0.25">
      <c r="B142" s="298"/>
      <c r="C142" s="291" t="s">
        <v>15</v>
      </c>
      <c r="D142" s="291"/>
      <c r="E142" s="12" t="e">
        <f>#REF!</f>
        <v>#REF!</v>
      </c>
    </row>
    <row r="143" spans="2:5" x14ac:dyDescent="0.25">
      <c r="B143" s="298"/>
      <c r="C143" s="291" t="s">
        <v>17</v>
      </c>
      <c r="D143" s="291"/>
      <c r="E143" s="12" t="e">
        <f>#REF!</f>
        <v>#REF!</v>
      </c>
    </row>
    <row r="144" spans="2:5" x14ac:dyDescent="0.25">
      <c r="B144" s="298"/>
      <c r="C144" s="291" t="s">
        <v>19</v>
      </c>
      <c r="D144" s="291"/>
      <c r="E144" s="12" t="e">
        <f>#REF!</f>
        <v>#REF!</v>
      </c>
    </row>
    <row r="145" spans="2:5" x14ac:dyDescent="0.25">
      <c r="B145" s="298"/>
      <c r="C145" s="291" t="s">
        <v>21</v>
      </c>
      <c r="D145" s="291"/>
      <c r="E145" s="12" t="e">
        <f>#REF!</f>
        <v>#REF!</v>
      </c>
    </row>
    <row r="146" spans="2:5" x14ac:dyDescent="0.25">
      <c r="B146" s="298"/>
      <c r="C146" s="291" t="s">
        <v>22</v>
      </c>
      <c r="D146" s="291"/>
      <c r="E146" s="12" t="e">
        <f>#REF!</f>
        <v>#REF!</v>
      </c>
    </row>
    <row r="147" spans="2:5" x14ac:dyDescent="0.25">
      <c r="B147" s="298"/>
      <c r="C147" s="300" t="s">
        <v>26</v>
      </c>
      <c r="D147" s="300"/>
      <c r="E147" s="11" t="e">
        <f>#REF!</f>
        <v>#REF!</v>
      </c>
    </row>
    <row r="148" spans="2:5" x14ac:dyDescent="0.25">
      <c r="B148" s="298"/>
      <c r="C148" s="291" t="s">
        <v>28</v>
      </c>
      <c r="D148" s="291"/>
      <c r="E148" s="12" t="e">
        <f>#REF!</f>
        <v>#REF!</v>
      </c>
    </row>
    <row r="149" spans="2:5" x14ac:dyDescent="0.25">
      <c r="B149" s="298"/>
      <c r="C149" s="291" t="s">
        <v>30</v>
      </c>
      <c r="D149" s="291"/>
      <c r="E149" s="12" t="e">
        <f>#REF!</f>
        <v>#REF!</v>
      </c>
    </row>
    <row r="150" spans="2:5" x14ac:dyDescent="0.25">
      <c r="B150" s="298"/>
      <c r="C150" s="291" t="s">
        <v>32</v>
      </c>
      <c r="D150" s="291"/>
      <c r="E150" s="12" t="e">
        <f>#REF!</f>
        <v>#REF!</v>
      </c>
    </row>
    <row r="151" spans="2:5" x14ac:dyDescent="0.25">
      <c r="B151" s="298"/>
      <c r="C151" s="291" t="s">
        <v>34</v>
      </c>
      <c r="D151" s="291"/>
      <c r="E151" s="12" t="e">
        <f>#REF!</f>
        <v>#REF!</v>
      </c>
    </row>
    <row r="152" spans="2:5" x14ac:dyDescent="0.25">
      <c r="B152" s="298"/>
      <c r="C152" s="291" t="s">
        <v>36</v>
      </c>
      <c r="D152" s="291"/>
      <c r="E152" s="12" t="e">
        <f>#REF!</f>
        <v>#REF!</v>
      </c>
    </row>
    <row r="153" spans="2:5" x14ac:dyDescent="0.25">
      <c r="B153" s="298"/>
      <c r="C153" s="291" t="s">
        <v>38</v>
      </c>
      <c r="D153" s="291"/>
      <c r="E153" s="12" t="e">
        <f>#REF!</f>
        <v>#REF!</v>
      </c>
    </row>
    <row r="154" spans="2:5" x14ac:dyDescent="0.25">
      <c r="B154" s="298"/>
      <c r="C154" s="293" t="s">
        <v>45</v>
      </c>
      <c r="D154" s="293"/>
      <c r="E154" s="11" t="e">
        <f>#REF!</f>
        <v>#REF!</v>
      </c>
    </row>
    <row r="155" spans="2:5" x14ac:dyDescent="0.25">
      <c r="B155" s="298"/>
      <c r="C155" s="293" t="s">
        <v>47</v>
      </c>
      <c r="D155" s="293"/>
      <c r="E155" s="11" t="e">
        <f>#REF!</f>
        <v>#REF!</v>
      </c>
    </row>
    <row r="156" spans="2:5" x14ac:dyDescent="0.25">
      <c r="B156" s="298"/>
      <c r="C156" s="291" t="s">
        <v>48</v>
      </c>
      <c r="D156" s="291"/>
      <c r="E156" s="12" t="e">
        <f>#REF!</f>
        <v>#REF!</v>
      </c>
    </row>
    <row r="157" spans="2:5" x14ac:dyDescent="0.25">
      <c r="B157" s="298"/>
      <c r="C157" s="291" t="s">
        <v>49</v>
      </c>
      <c r="D157" s="291"/>
      <c r="E157" s="12" t="e">
        <f>#REF!</f>
        <v>#REF!</v>
      </c>
    </row>
    <row r="158" spans="2:5" x14ac:dyDescent="0.25">
      <c r="B158" s="298"/>
      <c r="C158" s="291" t="s">
        <v>50</v>
      </c>
      <c r="D158" s="291"/>
      <c r="E158" s="12" t="e">
        <f>#REF!</f>
        <v>#REF!</v>
      </c>
    </row>
    <row r="159" spans="2:5" x14ac:dyDescent="0.25">
      <c r="B159" s="298"/>
      <c r="C159" s="293" t="s">
        <v>51</v>
      </c>
      <c r="D159" s="293"/>
      <c r="E159" s="11" t="e">
        <f>#REF!</f>
        <v>#REF!</v>
      </c>
    </row>
    <row r="160" spans="2:5" x14ac:dyDescent="0.25">
      <c r="B160" s="298"/>
      <c r="C160" s="291" t="s">
        <v>52</v>
      </c>
      <c r="D160" s="291"/>
      <c r="E160" s="12" t="e">
        <f>#REF!</f>
        <v>#REF!</v>
      </c>
    </row>
    <row r="161" spans="2:5" x14ac:dyDescent="0.25">
      <c r="B161" s="298"/>
      <c r="C161" s="291" t="s">
        <v>53</v>
      </c>
      <c r="D161" s="291"/>
      <c r="E161" s="12" t="e">
        <f>#REF!</f>
        <v>#REF!</v>
      </c>
    </row>
    <row r="162" spans="2:5" x14ac:dyDescent="0.25">
      <c r="B162" s="298"/>
      <c r="C162" s="291" t="s">
        <v>54</v>
      </c>
      <c r="D162" s="291"/>
      <c r="E162" s="12" t="e">
        <f>#REF!</f>
        <v>#REF!</v>
      </c>
    </row>
    <row r="163" spans="2:5" x14ac:dyDescent="0.25">
      <c r="B163" s="298"/>
      <c r="C163" s="291" t="s">
        <v>55</v>
      </c>
      <c r="D163" s="291"/>
      <c r="E163" s="12" t="e">
        <f>#REF!</f>
        <v>#REF!</v>
      </c>
    </row>
    <row r="164" spans="2:5" x14ac:dyDescent="0.25">
      <c r="B164" s="298"/>
      <c r="C164" s="291" t="s">
        <v>56</v>
      </c>
      <c r="D164" s="291"/>
      <c r="E164" s="12" t="e">
        <f>#REF!</f>
        <v>#REF!</v>
      </c>
    </row>
    <row r="165" spans="2:5" x14ac:dyDescent="0.25">
      <c r="B165" s="298"/>
      <c r="C165" s="293" t="s">
        <v>57</v>
      </c>
      <c r="D165" s="293"/>
      <c r="E165" s="11" t="e">
        <f>#REF!</f>
        <v>#REF!</v>
      </c>
    </row>
    <row r="166" spans="2:5" x14ac:dyDescent="0.25">
      <c r="B166" s="298"/>
      <c r="C166" s="291" t="s">
        <v>58</v>
      </c>
      <c r="D166" s="291"/>
      <c r="E166" s="12" t="e">
        <f>#REF!</f>
        <v>#REF!</v>
      </c>
    </row>
    <row r="167" spans="2:5" ht="15" customHeight="1" thickBot="1" x14ac:dyDescent="0.3">
      <c r="B167" s="299"/>
      <c r="C167" s="291" t="s">
        <v>59</v>
      </c>
      <c r="D167" s="291"/>
      <c r="E167" s="12" t="e">
        <f>#REF!</f>
        <v>#REF!</v>
      </c>
    </row>
    <row r="168" spans="2:5" x14ac:dyDescent="0.25">
      <c r="B168" s="298" t="s">
        <v>65</v>
      </c>
      <c r="C168" s="293" t="s">
        <v>4</v>
      </c>
      <c r="D168" s="293"/>
      <c r="E168" s="11" t="e">
        <f>#REF!</f>
        <v>#REF!</v>
      </c>
    </row>
    <row r="169" spans="2:5" ht="15" customHeight="1" x14ac:dyDescent="0.25">
      <c r="B169" s="298"/>
      <c r="C169" s="293" t="s">
        <v>6</v>
      </c>
      <c r="D169" s="293"/>
      <c r="E169" s="11" t="e">
        <f>#REF!</f>
        <v>#REF!</v>
      </c>
    </row>
    <row r="170" spans="2:5" ht="15" customHeight="1" x14ac:dyDescent="0.25">
      <c r="B170" s="298"/>
      <c r="C170" s="291" t="s">
        <v>8</v>
      </c>
      <c r="D170" s="291"/>
      <c r="E170" s="12" t="e">
        <f>#REF!</f>
        <v>#REF!</v>
      </c>
    </row>
    <row r="171" spans="2:5" ht="15" customHeight="1" x14ac:dyDescent="0.25">
      <c r="B171" s="298"/>
      <c r="C171" s="291" t="s">
        <v>10</v>
      </c>
      <c r="D171" s="291"/>
      <c r="E171" s="12" t="e">
        <f>#REF!</f>
        <v>#REF!</v>
      </c>
    </row>
    <row r="172" spans="2:5" x14ac:dyDescent="0.25">
      <c r="B172" s="298"/>
      <c r="C172" s="291" t="s">
        <v>12</v>
      </c>
      <c r="D172" s="291"/>
      <c r="E172" s="12" t="e">
        <f>#REF!</f>
        <v>#REF!</v>
      </c>
    </row>
    <row r="173" spans="2:5" x14ac:dyDescent="0.25">
      <c r="B173" s="298"/>
      <c r="C173" s="291" t="s">
        <v>14</v>
      </c>
      <c r="D173" s="291"/>
      <c r="E173" s="12" t="e">
        <f>#REF!</f>
        <v>#REF!</v>
      </c>
    </row>
    <row r="174" spans="2:5" ht="15" customHeight="1" x14ac:dyDescent="0.25">
      <c r="B174" s="298"/>
      <c r="C174" s="291" t="s">
        <v>16</v>
      </c>
      <c r="D174" s="291"/>
      <c r="E174" s="12" t="e">
        <f>#REF!</f>
        <v>#REF!</v>
      </c>
    </row>
    <row r="175" spans="2:5" ht="15" customHeight="1" x14ac:dyDescent="0.25">
      <c r="B175" s="298"/>
      <c r="C175" s="291" t="s">
        <v>18</v>
      </c>
      <c r="D175" s="291"/>
      <c r="E175" s="12" t="e">
        <f>#REF!</f>
        <v>#REF!</v>
      </c>
    </row>
    <row r="176" spans="2:5" x14ac:dyDescent="0.25">
      <c r="B176" s="298"/>
      <c r="C176" s="291" t="s">
        <v>20</v>
      </c>
      <c r="D176" s="291"/>
      <c r="E176" s="12" t="e">
        <f>#REF!</f>
        <v>#REF!</v>
      </c>
    </row>
    <row r="177" spans="2:5" ht="15" customHeight="1" x14ac:dyDescent="0.25">
      <c r="B177" s="298"/>
      <c r="C177" s="293" t="s">
        <v>25</v>
      </c>
      <c r="D177" s="293"/>
      <c r="E177" s="11" t="e">
        <f>#REF!</f>
        <v>#REF!</v>
      </c>
    </row>
    <row r="178" spans="2:5" x14ac:dyDescent="0.25">
      <c r="B178" s="298"/>
      <c r="C178" s="291" t="s">
        <v>27</v>
      </c>
      <c r="D178" s="291"/>
      <c r="E178" s="12" t="e">
        <f>#REF!</f>
        <v>#REF!</v>
      </c>
    </row>
    <row r="179" spans="2:5" ht="15" customHeight="1" x14ac:dyDescent="0.25">
      <c r="B179" s="298"/>
      <c r="C179" s="291" t="s">
        <v>29</v>
      </c>
      <c r="D179" s="291"/>
      <c r="E179" s="12" t="e">
        <f>#REF!</f>
        <v>#REF!</v>
      </c>
    </row>
    <row r="180" spans="2:5" ht="15" customHeight="1" x14ac:dyDescent="0.25">
      <c r="B180" s="298"/>
      <c r="C180" s="291" t="s">
        <v>31</v>
      </c>
      <c r="D180" s="291"/>
      <c r="E180" s="12" t="e">
        <f>#REF!</f>
        <v>#REF!</v>
      </c>
    </row>
    <row r="181" spans="2:5" ht="15" customHeight="1" x14ac:dyDescent="0.25">
      <c r="B181" s="298"/>
      <c r="C181" s="291" t="s">
        <v>33</v>
      </c>
      <c r="D181" s="291"/>
      <c r="E181" s="12" t="e">
        <f>#REF!</f>
        <v>#REF!</v>
      </c>
    </row>
    <row r="182" spans="2:5" ht="15" customHeight="1" x14ac:dyDescent="0.25">
      <c r="B182" s="298"/>
      <c r="C182" s="291" t="s">
        <v>35</v>
      </c>
      <c r="D182" s="291"/>
      <c r="E182" s="12" t="e">
        <f>#REF!</f>
        <v>#REF!</v>
      </c>
    </row>
    <row r="183" spans="2:5" ht="15" customHeight="1" x14ac:dyDescent="0.25">
      <c r="B183" s="298"/>
      <c r="C183" s="291" t="s">
        <v>37</v>
      </c>
      <c r="D183" s="291"/>
      <c r="E183" s="12" t="e">
        <f>#REF!</f>
        <v>#REF!</v>
      </c>
    </row>
    <row r="184" spans="2:5" ht="15" customHeight="1" x14ac:dyDescent="0.25">
      <c r="B184" s="298"/>
      <c r="C184" s="291" t="s">
        <v>39</v>
      </c>
      <c r="D184" s="291"/>
      <c r="E184" s="12" t="e">
        <f>#REF!</f>
        <v>#REF!</v>
      </c>
    </row>
    <row r="185" spans="2:5" ht="15" customHeight="1" x14ac:dyDescent="0.25">
      <c r="B185" s="298"/>
      <c r="C185" s="291" t="s">
        <v>40</v>
      </c>
      <c r="D185" s="291"/>
      <c r="E185" s="12" t="e">
        <f>#REF!</f>
        <v>#REF!</v>
      </c>
    </row>
    <row r="186" spans="2:5" ht="15" customHeight="1" x14ac:dyDescent="0.25">
      <c r="B186" s="298"/>
      <c r="C186" s="291" t="s">
        <v>42</v>
      </c>
      <c r="D186" s="291"/>
      <c r="E186" s="12" t="e">
        <f>#REF!</f>
        <v>#REF!</v>
      </c>
    </row>
    <row r="187" spans="2:5" ht="15" customHeight="1" x14ac:dyDescent="0.25">
      <c r="B187" s="298"/>
      <c r="C187" s="293" t="s">
        <v>5</v>
      </c>
      <c r="D187" s="293"/>
      <c r="E187" s="11" t="e">
        <f>#REF!</f>
        <v>#REF!</v>
      </c>
    </row>
    <row r="188" spans="2:5" x14ac:dyDescent="0.25">
      <c r="B188" s="298"/>
      <c r="C188" s="293" t="s">
        <v>7</v>
      </c>
      <c r="D188" s="293"/>
      <c r="E188" s="11" t="e">
        <f>#REF!</f>
        <v>#REF!</v>
      </c>
    </row>
    <row r="189" spans="2:5" x14ac:dyDescent="0.25">
      <c r="B189" s="298"/>
      <c r="C189" s="291" t="s">
        <v>9</v>
      </c>
      <c r="D189" s="291"/>
      <c r="E189" s="12" t="e">
        <f>#REF!</f>
        <v>#REF!</v>
      </c>
    </row>
    <row r="190" spans="2:5" x14ac:dyDescent="0.25">
      <c r="B190" s="298"/>
      <c r="C190" s="291" t="s">
        <v>11</v>
      </c>
      <c r="D190" s="291"/>
      <c r="E190" s="12" t="e">
        <f>#REF!</f>
        <v>#REF!</v>
      </c>
    </row>
    <row r="191" spans="2:5" ht="15" customHeight="1" x14ac:dyDescent="0.25">
      <c r="B191" s="298"/>
      <c r="C191" s="291" t="s">
        <v>13</v>
      </c>
      <c r="D191" s="291"/>
      <c r="E191" s="12" t="e">
        <f>#REF!</f>
        <v>#REF!</v>
      </c>
    </row>
    <row r="192" spans="2:5" x14ac:dyDescent="0.25">
      <c r="B192" s="298"/>
      <c r="C192" s="291" t="s">
        <v>15</v>
      </c>
      <c r="D192" s="291"/>
      <c r="E192" s="12" t="e">
        <f>#REF!</f>
        <v>#REF!</v>
      </c>
    </row>
    <row r="193" spans="2:5" ht="15" customHeight="1" x14ac:dyDescent="0.25">
      <c r="B193" s="298"/>
      <c r="C193" s="291" t="s">
        <v>17</v>
      </c>
      <c r="D193" s="291"/>
      <c r="E193" s="12" t="e">
        <f>#REF!</f>
        <v>#REF!</v>
      </c>
    </row>
    <row r="194" spans="2:5" ht="15" customHeight="1" x14ac:dyDescent="0.25">
      <c r="B194" s="298"/>
      <c r="C194" s="291" t="s">
        <v>19</v>
      </c>
      <c r="D194" s="291"/>
      <c r="E194" s="12" t="e">
        <f>#REF!</f>
        <v>#REF!</v>
      </c>
    </row>
    <row r="195" spans="2:5" ht="15" customHeight="1" x14ac:dyDescent="0.25">
      <c r="B195" s="298"/>
      <c r="C195" s="291" t="s">
        <v>21</v>
      </c>
      <c r="D195" s="291"/>
      <c r="E195" s="12" t="e">
        <f>#REF!</f>
        <v>#REF!</v>
      </c>
    </row>
    <row r="196" spans="2:5" ht="15" customHeight="1" x14ac:dyDescent="0.25">
      <c r="B196" s="298"/>
      <c r="C196" s="291" t="s">
        <v>22</v>
      </c>
      <c r="D196" s="291"/>
      <c r="E196" s="12" t="e">
        <f>#REF!</f>
        <v>#REF!</v>
      </c>
    </row>
    <row r="197" spans="2:5" ht="15" customHeight="1" x14ac:dyDescent="0.25">
      <c r="B197" s="298"/>
      <c r="C197" s="300" t="s">
        <v>26</v>
      </c>
      <c r="D197" s="300"/>
      <c r="E197" s="11" t="e">
        <f>#REF!</f>
        <v>#REF!</v>
      </c>
    </row>
    <row r="198" spans="2:5" ht="15" customHeight="1" x14ac:dyDescent="0.25">
      <c r="B198" s="298"/>
      <c r="C198" s="291" t="s">
        <v>28</v>
      </c>
      <c r="D198" s="291"/>
      <c r="E198" s="12" t="e">
        <f>#REF!</f>
        <v>#REF!</v>
      </c>
    </row>
    <row r="199" spans="2:5" ht="15" customHeight="1" x14ac:dyDescent="0.25">
      <c r="B199" s="298"/>
      <c r="C199" s="291" t="s">
        <v>30</v>
      </c>
      <c r="D199" s="291"/>
      <c r="E199" s="12" t="e">
        <f>#REF!</f>
        <v>#REF!</v>
      </c>
    </row>
    <row r="200" spans="2:5" ht="15" customHeight="1" x14ac:dyDescent="0.25">
      <c r="B200" s="298"/>
      <c r="C200" s="291" t="s">
        <v>32</v>
      </c>
      <c r="D200" s="291"/>
      <c r="E200" s="12" t="e">
        <f>#REF!</f>
        <v>#REF!</v>
      </c>
    </row>
    <row r="201" spans="2:5" x14ac:dyDescent="0.25">
      <c r="B201" s="298"/>
      <c r="C201" s="291" t="s">
        <v>34</v>
      </c>
      <c r="D201" s="291"/>
      <c r="E201" s="12" t="e">
        <f>#REF!</f>
        <v>#REF!</v>
      </c>
    </row>
    <row r="202" spans="2:5" ht="15" customHeight="1" x14ac:dyDescent="0.25">
      <c r="B202" s="298"/>
      <c r="C202" s="291" t="s">
        <v>36</v>
      </c>
      <c r="D202" s="291"/>
      <c r="E202" s="12" t="e">
        <f>#REF!</f>
        <v>#REF!</v>
      </c>
    </row>
    <row r="203" spans="2:5" x14ac:dyDescent="0.25">
      <c r="B203" s="298"/>
      <c r="C203" s="291" t="s">
        <v>38</v>
      </c>
      <c r="D203" s="291"/>
      <c r="E203" s="12" t="e">
        <f>#REF!</f>
        <v>#REF!</v>
      </c>
    </row>
    <row r="204" spans="2:5" ht="15" customHeight="1" x14ac:dyDescent="0.25">
      <c r="B204" s="298"/>
      <c r="C204" s="293" t="s">
        <v>45</v>
      </c>
      <c r="D204" s="293"/>
      <c r="E204" s="11" t="e">
        <f>#REF!</f>
        <v>#REF!</v>
      </c>
    </row>
    <row r="205" spans="2:5" ht="15" customHeight="1" x14ac:dyDescent="0.25">
      <c r="B205" s="298"/>
      <c r="C205" s="293" t="s">
        <v>47</v>
      </c>
      <c r="D205" s="293"/>
      <c r="E205" s="11" t="e">
        <f>#REF!</f>
        <v>#REF!</v>
      </c>
    </row>
    <row r="206" spans="2:5" ht="15" customHeight="1" x14ac:dyDescent="0.25">
      <c r="B206" s="298"/>
      <c r="C206" s="291" t="s">
        <v>48</v>
      </c>
      <c r="D206" s="291"/>
      <c r="E206" s="12" t="e">
        <f>#REF!</f>
        <v>#REF!</v>
      </c>
    </row>
    <row r="207" spans="2:5" ht="15" customHeight="1" x14ac:dyDescent="0.25">
      <c r="B207" s="298"/>
      <c r="C207" s="291" t="s">
        <v>49</v>
      </c>
      <c r="D207" s="291"/>
      <c r="E207" s="12" t="e">
        <f>#REF!</f>
        <v>#REF!</v>
      </c>
    </row>
    <row r="208" spans="2:5" ht="15" customHeight="1" x14ac:dyDescent="0.25">
      <c r="B208" s="298"/>
      <c r="C208" s="291" t="s">
        <v>50</v>
      </c>
      <c r="D208" s="291"/>
      <c r="E208" s="12" t="e">
        <f>#REF!</f>
        <v>#REF!</v>
      </c>
    </row>
    <row r="209" spans="2:5" ht="15" customHeight="1" x14ac:dyDescent="0.25">
      <c r="B209" s="298"/>
      <c r="C209" s="293" t="s">
        <v>51</v>
      </c>
      <c r="D209" s="293"/>
      <c r="E209" s="11" t="e">
        <f>#REF!</f>
        <v>#REF!</v>
      </c>
    </row>
    <row r="210" spans="2:5" x14ac:dyDescent="0.25">
      <c r="B210" s="298"/>
      <c r="C210" s="291" t="s">
        <v>52</v>
      </c>
      <c r="D210" s="291"/>
      <c r="E210" s="12" t="e">
        <f>#REF!</f>
        <v>#REF!</v>
      </c>
    </row>
    <row r="211" spans="2:5" ht="15" customHeight="1" x14ac:dyDescent="0.25">
      <c r="B211" s="298"/>
      <c r="C211" s="291" t="s">
        <v>53</v>
      </c>
      <c r="D211" s="291"/>
      <c r="E211" s="12" t="e">
        <f>#REF!</f>
        <v>#REF!</v>
      </c>
    </row>
    <row r="212" spans="2:5" x14ac:dyDescent="0.25">
      <c r="B212" s="298"/>
      <c r="C212" s="291" t="s">
        <v>54</v>
      </c>
      <c r="D212" s="291"/>
      <c r="E212" s="12" t="e">
        <f>#REF!</f>
        <v>#REF!</v>
      </c>
    </row>
    <row r="213" spans="2:5" ht="15" customHeight="1" x14ac:dyDescent="0.25">
      <c r="B213" s="298"/>
      <c r="C213" s="291" t="s">
        <v>55</v>
      </c>
      <c r="D213" s="291"/>
      <c r="E213" s="12" t="e">
        <f>#REF!</f>
        <v>#REF!</v>
      </c>
    </row>
    <row r="214" spans="2:5" x14ac:dyDescent="0.25">
      <c r="B214" s="298"/>
      <c r="C214" s="291" t="s">
        <v>56</v>
      </c>
      <c r="D214" s="291"/>
      <c r="E214" s="12" t="e">
        <f>#REF!</f>
        <v>#REF!</v>
      </c>
    </row>
    <row r="215" spans="2:5" x14ac:dyDescent="0.25">
      <c r="B215" s="298"/>
      <c r="C215" s="293" t="s">
        <v>57</v>
      </c>
      <c r="D215" s="293"/>
      <c r="E215" s="11" t="e">
        <f>#REF!</f>
        <v>#REF!</v>
      </c>
    </row>
    <row r="216" spans="2:5" x14ac:dyDescent="0.25">
      <c r="B216" s="298"/>
      <c r="C216" s="291" t="s">
        <v>58</v>
      </c>
      <c r="D216" s="291"/>
      <c r="E216" s="12" t="e">
        <f>#REF!</f>
        <v>#REF!</v>
      </c>
    </row>
    <row r="217" spans="2:5" ht="15.75" thickBot="1" x14ac:dyDescent="0.3">
      <c r="B217" s="299"/>
      <c r="C217" s="291" t="s">
        <v>59</v>
      </c>
      <c r="D217" s="291"/>
      <c r="E217" s="12" t="e">
        <f>#REF!</f>
        <v>#REF!</v>
      </c>
    </row>
    <row r="218" spans="2:5" x14ac:dyDescent="0.25">
      <c r="C218" s="294" t="s">
        <v>72</v>
      </c>
      <c r="D218" s="5" t="s">
        <v>62</v>
      </c>
      <c r="E218" s="15" t="e">
        <f>#REF!</f>
        <v>#REF!</v>
      </c>
    </row>
    <row r="219" spans="2:5" x14ac:dyDescent="0.25">
      <c r="C219" s="290"/>
      <c r="D219" s="5" t="s">
        <v>63</v>
      </c>
      <c r="E219" s="15" t="e">
        <f>#REF!</f>
        <v>#REF!</v>
      </c>
    </row>
    <row r="220" spans="2:5" x14ac:dyDescent="0.25">
      <c r="C220" s="290" t="s">
        <v>71</v>
      </c>
      <c r="D220" s="5" t="s">
        <v>62</v>
      </c>
      <c r="E220" s="15" t="e">
        <f>#REF!</f>
        <v>#REF!</v>
      </c>
    </row>
    <row r="221" spans="2:5" x14ac:dyDescent="0.25">
      <c r="C221" s="29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5" sqref="A5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4" width="5.42578125" style="17" customWidth="1"/>
    <col min="5" max="16384" width="11.42578125" style="17"/>
  </cols>
  <sheetData>
    <row r="1" spans="1:4" x14ac:dyDescent="0.2">
      <c r="A1" s="373"/>
      <c r="B1" s="373"/>
      <c r="C1" s="373"/>
      <c r="D1" s="107"/>
    </row>
    <row r="2" spans="1:4" ht="15.75" x14ac:dyDescent="0.25">
      <c r="A2" s="344" t="s">
        <v>543</v>
      </c>
      <c r="B2" s="344"/>
      <c r="C2" s="344"/>
      <c r="D2" s="107"/>
    </row>
    <row r="3" spans="1:4" ht="12.75" x14ac:dyDescent="0.2">
      <c r="A3" s="352" t="s">
        <v>232</v>
      </c>
      <c r="B3" s="352"/>
      <c r="C3" s="352"/>
      <c r="D3" s="107"/>
    </row>
    <row r="4" spans="1:4" ht="12.75" x14ac:dyDescent="0.2">
      <c r="A4" s="352" t="s">
        <v>571</v>
      </c>
      <c r="B4" s="352"/>
      <c r="C4" s="352"/>
    </row>
    <row r="5" spans="1:4" x14ac:dyDescent="0.2">
      <c r="A5" s="16"/>
      <c r="B5" s="16"/>
    </row>
    <row r="6" spans="1:4" x14ac:dyDescent="0.2">
      <c r="A6" s="106" t="s">
        <v>221</v>
      </c>
      <c r="B6" s="106" t="s">
        <v>110</v>
      </c>
      <c r="C6" s="106" t="s">
        <v>131</v>
      </c>
    </row>
    <row r="7" spans="1:4" x14ac:dyDescent="0.2">
      <c r="A7" s="370" t="s">
        <v>228</v>
      </c>
      <c r="B7" s="371"/>
      <c r="C7" s="372"/>
    </row>
    <row r="8" spans="1:4" x14ac:dyDescent="0.2">
      <c r="A8" s="63"/>
      <c r="B8" s="63">
        <v>0</v>
      </c>
      <c r="C8" s="280">
        <v>0</v>
      </c>
    </row>
    <row r="9" spans="1:4" x14ac:dyDescent="0.2">
      <c r="A9" s="63"/>
      <c r="B9" s="63">
        <v>0</v>
      </c>
      <c r="C9" s="280">
        <v>0</v>
      </c>
    </row>
    <row r="10" spans="1:4" x14ac:dyDescent="0.2">
      <c r="A10" s="108"/>
      <c r="B10" s="63">
        <v>0</v>
      </c>
      <c r="C10" s="280">
        <v>0</v>
      </c>
    </row>
    <row r="11" spans="1:4" x14ac:dyDescent="0.2">
      <c r="A11" s="63"/>
      <c r="B11" s="63">
        <v>0</v>
      </c>
      <c r="C11" s="280">
        <v>0</v>
      </c>
    </row>
    <row r="12" spans="1:4" x14ac:dyDescent="0.2">
      <c r="A12" s="63"/>
      <c r="B12" s="63">
        <v>0</v>
      </c>
      <c r="C12" s="280">
        <v>0</v>
      </c>
    </row>
    <row r="13" spans="1:4" x14ac:dyDescent="0.2">
      <c r="A13" s="63"/>
      <c r="B13" s="63">
        <v>0</v>
      </c>
      <c r="C13" s="280">
        <v>0</v>
      </c>
    </row>
    <row r="14" spans="1:4" x14ac:dyDescent="0.2">
      <c r="A14" s="63"/>
      <c r="B14" s="63">
        <v>0</v>
      </c>
      <c r="C14" s="280">
        <v>0</v>
      </c>
    </row>
    <row r="15" spans="1:4" x14ac:dyDescent="0.2">
      <c r="A15" s="63"/>
      <c r="B15" s="63">
        <v>0</v>
      </c>
      <c r="C15" s="280">
        <v>0</v>
      </c>
    </row>
    <row r="16" spans="1:4" x14ac:dyDescent="0.2">
      <c r="A16" s="63"/>
      <c r="B16" s="63">
        <v>0</v>
      </c>
      <c r="C16" s="280">
        <v>0</v>
      </c>
    </row>
    <row r="17" spans="1:3" x14ac:dyDescent="0.2">
      <c r="A17" s="63"/>
      <c r="B17" s="63">
        <v>0</v>
      </c>
      <c r="C17" s="280"/>
    </row>
    <row r="18" spans="1:3" x14ac:dyDescent="0.2">
      <c r="A18" s="65" t="s">
        <v>233</v>
      </c>
      <c r="B18" s="63">
        <f>SUM(B8:B17)</f>
        <v>0</v>
      </c>
      <c r="C18" s="63">
        <f>SUM(C8:C17)</f>
        <v>0</v>
      </c>
    </row>
    <row r="19" spans="1:3" x14ac:dyDescent="0.2">
      <c r="A19" s="63"/>
      <c r="B19" s="63"/>
      <c r="C19" s="64"/>
    </row>
    <row r="20" spans="1:3" x14ac:dyDescent="0.2">
      <c r="A20" s="370" t="s">
        <v>230</v>
      </c>
      <c r="B20" s="371"/>
      <c r="C20" s="372"/>
    </row>
    <row r="21" spans="1:3" x14ac:dyDescent="0.2">
      <c r="A21" s="63"/>
      <c r="B21" s="63"/>
      <c r="C21" s="64"/>
    </row>
    <row r="22" spans="1:3" x14ac:dyDescent="0.2">
      <c r="A22" s="63"/>
      <c r="B22" s="63">
        <v>0</v>
      </c>
      <c r="C22" s="280">
        <v>0</v>
      </c>
    </row>
    <row r="23" spans="1:3" x14ac:dyDescent="0.2">
      <c r="A23" s="108"/>
      <c r="B23" s="63">
        <v>0</v>
      </c>
      <c r="C23" s="280">
        <v>0</v>
      </c>
    </row>
    <row r="24" spans="1:3" x14ac:dyDescent="0.2">
      <c r="A24" s="63"/>
      <c r="B24" s="63">
        <v>0</v>
      </c>
      <c r="C24" s="280">
        <v>0</v>
      </c>
    </row>
    <row r="25" spans="1:3" x14ac:dyDescent="0.2">
      <c r="A25" s="63"/>
      <c r="B25" s="63">
        <v>0</v>
      </c>
      <c r="C25" s="280">
        <v>0</v>
      </c>
    </row>
    <row r="26" spans="1:3" x14ac:dyDescent="0.2">
      <c r="A26" s="63"/>
      <c r="B26" s="63">
        <v>0</v>
      </c>
      <c r="C26" s="280">
        <v>0</v>
      </c>
    </row>
    <row r="27" spans="1:3" x14ac:dyDescent="0.2">
      <c r="A27" s="63"/>
      <c r="B27" s="63">
        <v>0</v>
      </c>
      <c r="C27" s="280">
        <v>0</v>
      </c>
    </row>
    <row r="28" spans="1:3" x14ac:dyDescent="0.2">
      <c r="A28" s="63"/>
      <c r="B28" s="63">
        <v>0</v>
      </c>
      <c r="C28" s="280">
        <v>0</v>
      </c>
    </row>
    <row r="29" spans="1:3" x14ac:dyDescent="0.2">
      <c r="A29" s="63"/>
      <c r="B29" s="63">
        <v>0</v>
      </c>
      <c r="C29" s="280">
        <v>0</v>
      </c>
    </row>
    <row r="30" spans="1:3" x14ac:dyDescent="0.2">
      <c r="A30" s="63"/>
      <c r="B30" s="63">
        <v>0</v>
      </c>
      <c r="C30" s="280">
        <v>0</v>
      </c>
    </row>
    <row r="31" spans="1:3" x14ac:dyDescent="0.2">
      <c r="A31" s="63"/>
      <c r="B31" s="63">
        <v>0</v>
      </c>
      <c r="C31" s="280">
        <v>0</v>
      </c>
    </row>
    <row r="32" spans="1:3" x14ac:dyDescent="0.2">
      <c r="A32" s="63"/>
      <c r="B32" s="63">
        <v>0</v>
      </c>
      <c r="C32" s="280">
        <v>0</v>
      </c>
    </row>
    <row r="33" spans="1:3" x14ac:dyDescent="0.2">
      <c r="A33" s="65" t="s">
        <v>234</v>
      </c>
      <c r="B33" s="63">
        <f>SUM(B21:B32)</f>
        <v>0</v>
      </c>
      <c r="C33" s="63">
        <f>SUM(C21:C32)</f>
        <v>0</v>
      </c>
    </row>
    <row r="34" spans="1:3" x14ac:dyDescent="0.2">
      <c r="A34" s="63"/>
      <c r="B34" s="63"/>
      <c r="C34" s="64"/>
    </row>
    <row r="35" spans="1:3" x14ac:dyDescent="0.2">
      <c r="A35" s="65" t="s">
        <v>99</v>
      </c>
      <c r="B35" s="66">
        <f>+B18+B33</f>
        <v>0</v>
      </c>
      <c r="C35" s="6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B5" sqref="B5"/>
    </sheetView>
  </sheetViews>
  <sheetFormatPr baseColWidth="10" defaultRowHeight="15" x14ac:dyDescent="0.25"/>
  <cols>
    <col min="1" max="1" width="2.140625" style="7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7" customWidth="1"/>
  </cols>
  <sheetData>
    <row r="1" spans="1:11" s="7" customFormat="1" ht="6.75" customHeight="1" x14ac:dyDescent="0.25">
      <c r="B1" s="98"/>
      <c r="C1" s="98"/>
      <c r="D1" s="98"/>
      <c r="E1" s="98"/>
      <c r="F1" s="98"/>
      <c r="G1" s="98"/>
      <c r="H1" s="98"/>
      <c r="I1" s="98"/>
    </row>
    <row r="2" spans="1:11" s="7" customFormat="1" ht="15.75" x14ac:dyDescent="0.25">
      <c r="B2" s="344" t="s">
        <v>543</v>
      </c>
      <c r="C2" s="344"/>
      <c r="D2" s="344"/>
      <c r="E2" s="344"/>
      <c r="F2" s="344"/>
      <c r="G2" s="344"/>
      <c r="H2" s="344"/>
      <c r="I2" s="344"/>
      <c r="J2" s="344"/>
    </row>
    <row r="3" spans="1:11" s="7" customFormat="1" x14ac:dyDescent="0.25">
      <c r="B3" s="341" t="s">
        <v>235</v>
      </c>
      <c r="C3" s="341"/>
      <c r="D3" s="341"/>
      <c r="E3" s="341"/>
      <c r="F3" s="341"/>
      <c r="G3" s="341"/>
      <c r="H3" s="341"/>
      <c r="I3" s="341"/>
      <c r="J3" s="341"/>
    </row>
    <row r="4" spans="1:11" s="7" customFormat="1" x14ac:dyDescent="0.25">
      <c r="B4" s="341" t="s">
        <v>571</v>
      </c>
      <c r="C4" s="341"/>
      <c r="D4" s="341"/>
      <c r="E4" s="341"/>
      <c r="F4" s="341"/>
      <c r="G4" s="341"/>
      <c r="H4" s="341"/>
      <c r="I4" s="341"/>
      <c r="J4" s="341"/>
    </row>
    <row r="5" spans="1:11" s="7" customFormat="1" x14ac:dyDescent="0.25">
      <c r="B5" s="98"/>
      <c r="C5" s="98"/>
      <c r="D5" s="98"/>
      <c r="E5" s="98"/>
      <c r="F5" s="98"/>
      <c r="G5" s="98"/>
      <c r="H5" s="98"/>
      <c r="I5" s="98"/>
      <c r="J5" s="98"/>
    </row>
    <row r="6" spans="1:11" s="19" customFormat="1" ht="9" customHeight="1" x14ac:dyDescent="0.25">
      <c r="A6" s="7"/>
      <c r="B6" s="109"/>
      <c r="C6" s="109"/>
      <c r="D6" s="109"/>
      <c r="E6" s="109"/>
      <c r="F6" s="109"/>
      <c r="G6" s="109"/>
      <c r="H6" s="109"/>
      <c r="I6" s="109"/>
      <c r="J6" s="109"/>
      <c r="K6" s="7"/>
    </row>
    <row r="7" spans="1:11" x14ac:dyDescent="0.25">
      <c r="B7" s="376" t="s">
        <v>73</v>
      </c>
      <c r="C7" s="377"/>
      <c r="D7" s="378"/>
      <c r="E7" s="343" t="s">
        <v>136</v>
      </c>
      <c r="F7" s="343"/>
      <c r="G7" s="343"/>
      <c r="H7" s="343"/>
      <c r="I7" s="343"/>
      <c r="J7" s="343" t="s">
        <v>128</v>
      </c>
    </row>
    <row r="8" spans="1:11" ht="22.5" x14ac:dyDescent="0.25">
      <c r="B8" s="379"/>
      <c r="C8" s="380"/>
      <c r="D8" s="381"/>
      <c r="E8" s="99" t="s">
        <v>129</v>
      </c>
      <c r="F8" s="99" t="s">
        <v>130</v>
      </c>
      <c r="G8" s="99" t="s">
        <v>109</v>
      </c>
      <c r="H8" s="99" t="s">
        <v>110</v>
      </c>
      <c r="I8" s="99" t="s">
        <v>131</v>
      </c>
      <c r="J8" s="343"/>
    </row>
    <row r="9" spans="1:11" ht="15.75" customHeight="1" x14ac:dyDescent="0.25">
      <c r="B9" s="382"/>
      <c r="C9" s="383"/>
      <c r="D9" s="384"/>
      <c r="E9" s="99">
        <v>1</v>
      </c>
      <c r="F9" s="99">
        <v>2</v>
      </c>
      <c r="G9" s="99" t="s">
        <v>132</v>
      </c>
      <c r="H9" s="99">
        <v>4</v>
      </c>
      <c r="I9" s="99">
        <v>5</v>
      </c>
      <c r="J9" s="99" t="s">
        <v>133</v>
      </c>
    </row>
    <row r="10" spans="1:11" ht="15" customHeight="1" x14ac:dyDescent="0.25">
      <c r="B10" s="385" t="s">
        <v>236</v>
      </c>
      <c r="C10" s="386"/>
      <c r="D10" s="387"/>
      <c r="E10" s="58"/>
      <c r="F10" s="38"/>
      <c r="G10" s="38"/>
      <c r="H10" s="38"/>
      <c r="I10" s="38"/>
      <c r="J10" s="38"/>
    </row>
    <row r="11" spans="1:11" x14ac:dyDescent="0.25">
      <c r="B11" s="20"/>
      <c r="C11" s="374" t="s">
        <v>237</v>
      </c>
      <c r="D11" s="375"/>
      <c r="E11" s="152">
        <f>+E12+E13</f>
        <v>0</v>
      </c>
      <c r="F11" s="152">
        <f>+F12+F13</f>
        <v>0</v>
      </c>
      <c r="G11" s="141">
        <f>+E11+F11</f>
        <v>0</v>
      </c>
      <c r="H11" s="152">
        <f t="shared" ref="H11:I11" si="0">+H12+H13</f>
        <v>0</v>
      </c>
      <c r="I11" s="152">
        <f t="shared" si="0"/>
        <v>0</v>
      </c>
      <c r="J11" s="141">
        <f>+G11-H11</f>
        <v>0</v>
      </c>
    </row>
    <row r="12" spans="1:11" x14ac:dyDescent="0.25">
      <c r="B12" s="20"/>
      <c r="C12" s="54"/>
      <c r="D12" s="21" t="s">
        <v>238</v>
      </c>
      <c r="E12" s="153">
        <v>0</v>
      </c>
      <c r="F12" s="143">
        <v>0</v>
      </c>
      <c r="G12" s="143">
        <f t="shared" ref="G12:G35" si="1">+E12+F12</f>
        <v>0</v>
      </c>
      <c r="H12" s="143">
        <v>0</v>
      </c>
      <c r="I12" s="143">
        <v>0</v>
      </c>
      <c r="J12" s="143">
        <f t="shared" ref="J12:J39" si="2">+G12-H12</f>
        <v>0</v>
      </c>
    </row>
    <row r="13" spans="1:11" x14ac:dyDescent="0.25">
      <c r="B13" s="20"/>
      <c r="C13" s="54"/>
      <c r="D13" s="21" t="s">
        <v>239</v>
      </c>
      <c r="E13" s="153">
        <v>0</v>
      </c>
      <c r="F13" s="143">
        <v>0</v>
      </c>
      <c r="G13" s="143">
        <f t="shared" si="1"/>
        <v>0</v>
      </c>
      <c r="H13" s="143">
        <v>0</v>
      </c>
      <c r="I13" s="143">
        <v>0</v>
      </c>
      <c r="J13" s="143">
        <f t="shared" si="2"/>
        <v>0</v>
      </c>
    </row>
    <row r="14" spans="1:11" x14ac:dyDescent="0.25">
      <c r="B14" s="20"/>
      <c r="C14" s="374" t="s">
        <v>240</v>
      </c>
      <c r="D14" s="375"/>
      <c r="E14" s="152">
        <f>SUM(E15:E22)</f>
        <v>63446475</v>
      </c>
      <c r="F14" s="152">
        <f>SUM(F15:F22)</f>
        <v>0</v>
      </c>
      <c r="G14" s="141">
        <f t="shared" si="1"/>
        <v>63446475</v>
      </c>
      <c r="H14" s="152">
        <f t="shared" ref="H14:I14" si="3">SUM(H15:H22)</f>
        <v>54911427.710000001</v>
      </c>
      <c r="I14" s="152">
        <f t="shared" si="3"/>
        <v>53136863.060000002</v>
      </c>
      <c r="J14" s="141">
        <f t="shared" si="2"/>
        <v>8535047.2899999991</v>
      </c>
    </row>
    <row r="15" spans="1:11" x14ac:dyDescent="0.25">
      <c r="B15" s="20"/>
      <c r="C15" s="54"/>
      <c r="D15" s="21" t="s">
        <v>241</v>
      </c>
      <c r="E15" s="143">
        <f>SUM(COG!D81)</f>
        <v>63446475</v>
      </c>
      <c r="F15" s="143">
        <f>SUM(COG!E81)</f>
        <v>0</v>
      </c>
      <c r="G15" s="143">
        <f t="shared" si="1"/>
        <v>63446475</v>
      </c>
      <c r="H15" s="143">
        <f>SUM(COG!G81)</f>
        <v>54911427.710000001</v>
      </c>
      <c r="I15" s="143">
        <f>SUM(COG!H81)</f>
        <v>53136863.060000002</v>
      </c>
      <c r="J15" s="143">
        <f t="shared" si="2"/>
        <v>8535047.2899999991</v>
      </c>
    </row>
    <row r="16" spans="1:11" x14ac:dyDescent="0.25">
      <c r="B16" s="20"/>
      <c r="C16" s="54"/>
      <c r="D16" s="21" t="s">
        <v>242</v>
      </c>
      <c r="E16" s="153">
        <v>0</v>
      </c>
      <c r="F16" s="143">
        <v>0</v>
      </c>
      <c r="G16" s="143">
        <f t="shared" si="1"/>
        <v>0</v>
      </c>
      <c r="H16" s="143">
        <v>0</v>
      </c>
      <c r="I16" s="143">
        <v>0</v>
      </c>
      <c r="J16" s="143">
        <f t="shared" si="2"/>
        <v>0</v>
      </c>
    </row>
    <row r="17" spans="2:10" x14ac:dyDescent="0.25">
      <c r="B17" s="20"/>
      <c r="C17" s="54"/>
      <c r="D17" s="21" t="s">
        <v>243</v>
      </c>
      <c r="E17" s="153">
        <v>0</v>
      </c>
      <c r="F17" s="143">
        <v>0</v>
      </c>
      <c r="G17" s="143">
        <f t="shared" ref="G17:G22" si="4">+E17+F17</f>
        <v>0</v>
      </c>
      <c r="H17" s="143">
        <v>0</v>
      </c>
      <c r="I17" s="143">
        <v>0</v>
      </c>
      <c r="J17" s="143">
        <f t="shared" si="2"/>
        <v>0</v>
      </c>
    </row>
    <row r="18" spans="2:10" x14ac:dyDescent="0.25">
      <c r="B18" s="20"/>
      <c r="C18" s="54"/>
      <c r="D18" s="21" t="s">
        <v>244</v>
      </c>
      <c r="E18" s="153">
        <v>0</v>
      </c>
      <c r="F18" s="143">
        <v>0</v>
      </c>
      <c r="G18" s="143">
        <f t="shared" si="4"/>
        <v>0</v>
      </c>
      <c r="H18" s="143">
        <v>0</v>
      </c>
      <c r="I18" s="143">
        <v>0</v>
      </c>
      <c r="J18" s="143">
        <f t="shared" si="2"/>
        <v>0</v>
      </c>
    </row>
    <row r="19" spans="2:10" x14ac:dyDescent="0.25">
      <c r="B19" s="20"/>
      <c r="C19" s="54"/>
      <c r="D19" s="21" t="s">
        <v>245</v>
      </c>
      <c r="E19" s="153">
        <v>0</v>
      </c>
      <c r="F19" s="143">
        <v>0</v>
      </c>
      <c r="G19" s="143">
        <f t="shared" si="4"/>
        <v>0</v>
      </c>
      <c r="H19" s="143">
        <v>0</v>
      </c>
      <c r="I19" s="143">
        <v>0</v>
      </c>
      <c r="J19" s="143">
        <f t="shared" si="2"/>
        <v>0</v>
      </c>
    </row>
    <row r="20" spans="2:10" x14ac:dyDescent="0.25">
      <c r="B20" s="20"/>
      <c r="C20" s="54"/>
      <c r="D20" s="21" t="s">
        <v>246</v>
      </c>
      <c r="E20" s="153">
        <v>0</v>
      </c>
      <c r="F20" s="143">
        <v>0</v>
      </c>
      <c r="G20" s="143">
        <f t="shared" si="4"/>
        <v>0</v>
      </c>
      <c r="H20" s="143">
        <v>0</v>
      </c>
      <c r="I20" s="143">
        <v>0</v>
      </c>
      <c r="J20" s="143">
        <f t="shared" si="2"/>
        <v>0</v>
      </c>
    </row>
    <row r="21" spans="2:10" x14ac:dyDescent="0.25">
      <c r="B21" s="20"/>
      <c r="C21" s="54"/>
      <c r="D21" s="21" t="s">
        <v>247</v>
      </c>
      <c r="E21" s="153">
        <v>0</v>
      </c>
      <c r="F21" s="143">
        <v>0</v>
      </c>
      <c r="G21" s="143">
        <f t="shared" si="4"/>
        <v>0</v>
      </c>
      <c r="H21" s="143">
        <v>0</v>
      </c>
      <c r="I21" s="143">
        <v>0</v>
      </c>
      <c r="J21" s="143">
        <f t="shared" si="2"/>
        <v>0</v>
      </c>
    </row>
    <row r="22" spans="2:10" x14ac:dyDescent="0.25">
      <c r="B22" s="20"/>
      <c r="C22" s="54"/>
      <c r="D22" s="21" t="s">
        <v>248</v>
      </c>
      <c r="E22" s="153">
        <v>0</v>
      </c>
      <c r="F22" s="143">
        <v>0</v>
      </c>
      <c r="G22" s="143">
        <f t="shared" si="4"/>
        <v>0</v>
      </c>
      <c r="H22" s="143">
        <v>0</v>
      </c>
      <c r="I22" s="143">
        <v>0</v>
      </c>
      <c r="J22" s="143">
        <f t="shared" si="2"/>
        <v>0</v>
      </c>
    </row>
    <row r="23" spans="2:10" x14ac:dyDescent="0.25">
      <c r="B23" s="20"/>
      <c r="C23" s="374" t="s">
        <v>249</v>
      </c>
      <c r="D23" s="375"/>
      <c r="E23" s="152">
        <f>SUM(E24:E26)</f>
        <v>0</v>
      </c>
      <c r="F23" s="152">
        <f>SUM(F24:F26)</f>
        <v>0</v>
      </c>
      <c r="G23" s="141">
        <f t="shared" si="1"/>
        <v>0</v>
      </c>
      <c r="H23" s="152">
        <f t="shared" ref="H23:I23" si="5">SUM(H24:H26)</f>
        <v>0</v>
      </c>
      <c r="I23" s="152">
        <f t="shared" si="5"/>
        <v>0</v>
      </c>
      <c r="J23" s="141">
        <f t="shared" si="2"/>
        <v>0</v>
      </c>
    </row>
    <row r="24" spans="2:10" x14ac:dyDescent="0.25">
      <c r="B24" s="20"/>
      <c r="C24" s="54"/>
      <c r="D24" s="21" t="s">
        <v>250</v>
      </c>
      <c r="E24" s="153">
        <v>0</v>
      </c>
      <c r="F24" s="143">
        <v>0</v>
      </c>
      <c r="G24" s="143">
        <f t="shared" ref="G24:G26" si="6">+E24+F24</f>
        <v>0</v>
      </c>
      <c r="H24" s="143">
        <v>0</v>
      </c>
      <c r="I24" s="143">
        <v>0</v>
      </c>
      <c r="J24" s="143">
        <f t="shared" si="2"/>
        <v>0</v>
      </c>
    </row>
    <row r="25" spans="2:10" x14ac:dyDescent="0.25">
      <c r="B25" s="20"/>
      <c r="C25" s="54"/>
      <c r="D25" s="21" t="s">
        <v>251</v>
      </c>
      <c r="E25" s="153">
        <v>0</v>
      </c>
      <c r="F25" s="143">
        <v>0</v>
      </c>
      <c r="G25" s="143">
        <f t="shared" si="6"/>
        <v>0</v>
      </c>
      <c r="H25" s="143">
        <v>0</v>
      </c>
      <c r="I25" s="143">
        <v>0</v>
      </c>
      <c r="J25" s="143">
        <f t="shared" si="2"/>
        <v>0</v>
      </c>
    </row>
    <row r="26" spans="2:10" x14ac:dyDescent="0.25">
      <c r="B26" s="20"/>
      <c r="C26" s="54"/>
      <c r="D26" s="21" t="s">
        <v>252</v>
      </c>
      <c r="E26" s="153">
        <v>0</v>
      </c>
      <c r="F26" s="143">
        <v>0</v>
      </c>
      <c r="G26" s="143">
        <f t="shared" si="6"/>
        <v>0</v>
      </c>
      <c r="H26" s="143">
        <v>0</v>
      </c>
      <c r="I26" s="143">
        <v>0</v>
      </c>
      <c r="J26" s="143">
        <f t="shared" si="2"/>
        <v>0</v>
      </c>
    </row>
    <row r="27" spans="2:10" x14ac:dyDescent="0.25">
      <c r="B27" s="20"/>
      <c r="C27" s="374" t="s">
        <v>253</v>
      </c>
      <c r="D27" s="375"/>
      <c r="E27" s="152">
        <f>SUM(E28:E29)</f>
        <v>0</v>
      </c>
      <c r="F27" s="152">
        <f>SUM(F28:F29)</f>
        <v>0</v>
      </c>
      <c r="G27" s="141">
        <f t="shared" si="1"/>
        <v>0</v>
      </c>
      <c r="H27" s="152">
        <f t="shared" ref="H27:I27" si="7">SUM(H28:H29)</f>
        <v>0</v>
      </c>
      <c r="I27" s="152">
        <f t="shared" si="7"/>
        <v>0</v>
      </c>
      <c r="J27" s="141">
        <f t="shared" si="2"/>
        <v>0</v>
      </c>
    </row>
    <row r="28" spans="2:10" x14ac:dyDescent="0.25">
      <c r="B28" s="20"/>
      <c r="C28" s="54"/>
      <c r="D28" s="21" t="s">
        <v>254</v>
      </c>
      <c r="E28" s="153">
        <v>0</v>
      </c>
      <c r="F28" s="143">
        <v>0</v>
      </c>
      <c r="G28" s="143">
        <f t="shared" ref="G28:G29" si="8">+E28+F28</f>
        <v>0</v>
      </c>
      <c r="H28" s="143">
        <v>0</v>
      </c>
      <c r="I28" s="143">
        <v>0</v>
      </c>
      <c r="J28" s="143">
        <f t="shared" si="2"/>
        <v>0</v>
      </c>
    </row>
    <row r="29" spans="2:10" x14ac:dyDescent="0.25">
      <c r="B29" s="20"/>
      <c r="C29" s="54"/>
      <c r="D29" s="21" t="s">
        <v>255</v>
      </c>
      <c r="E29" s="153">
        <v>0</v>
      </c>
      <c r="F29" s="143">
        <v>0</v>
      </c>
      <c r="G29" s="143">
        <f t="shared" si="8"/>
        <v>0</v>
      </c>
      <c r="H29" s="143">
        <v>0</v>
      </c>
      <c r="I29" s="143">
        <v>0</v>
      </c>
      <c r="J29" s="143">
        <f t="shared" si="2"/>
        <v>0</v>
      </c>
    </row>
    <row r="30" spans="2:10" x14ac:dyDescent="0.25">
      <c r="B30" s="20"/>
      <c r="C30" s="374" t="s">
        <v>256</v>
      </c>
      <c r="D30" s="375"/>
      <c r="E30" s="152">
        <f>SUM(E31:E34)</f>
        <v>0</v>
      </c>
      <c r="F30" s="152">
        <f>SUM(F31:F34)</f>
        <v>0</v>
      </c>
      <c r="G30" s="141">
        <f t="shared" si="1"/>
        <v>0</v>
      </c>
      <c r="H30" s="152">
        <f t="shared" ref="H30:I30" si="9">SUM(H31:H34)</f>
        <v>0</v>
      </c>
      <c r="I30" s="152">
        <f t="shared" si="9"/>
        <v>0</v>
      </c>
      <c r="J30" s="141">
        <f t="shared" si="2"/>
        <v>0</v>
      </c>
    </row>
    <row r="31" spans="2:10" x14ac:dyDescent="0.25">
      <c r="B31" s="20"/>
      <c r="C31" s="54"/>
      <c r="D31" s="21" t="s">
        <v>257</v>
      </c>
      <c r="E31" s="153">
        <v>0</v>
      </c>
      <c r="F31" s="143">
        <v>0</v>
      </c>
      <c r="G31" s="143">
        <f t="shared" ref="G31:G34" si="10">+E31+F31</f>
        <v>0</v>
      </c>
      <c r="H31" s="143">
        <v>0</v>
      </c>
      <c r="I31" s="143">
        <v>0</v>
      </c>
      <c r="J31" s="143">
        <f t="shared" si="2"/>
        <v>0</v>
      </c>
    </row>
    <row r="32" spans="2:10" x14ac:dyDescent="0.25">
      <c r="B32" s="20"/>
      <c r="C32" s="54"/>
      <c r="D32" s="21" t="s">
        <v>258</v>
      </c>
      <c r="E32" s="153">
        <v>0</v>
      </c>
      <c r="F32" s="143">
        <v>0</v>
      </c>
      <c r="G32" s="143">
        <f t="shared" si="10"/>
        <v>0</v>
      </c>
      <c r="H32" s="143">
        <v>0</v>
      </c>
      <c r="I32" s="143">
        <v>0</v>
      </c>
      <c r="J32" s="143">
        <f t="shared" si="2"/>
        <v>0</v>
      </c>
    </row>
    <row r="33" spans="1:11" x14ac:dyDescent="0.25">
      <c r="B33" s="20"/>
      <c r="C33" s="54"/>
      <c r="D33" s="21" t="s">
        <v>259</v>
      </c>
      <c r="E33" s="153">
        <v>0</v>
      </c>
      <c r="F33" s="143">
        <v>0</v>
      </c>
      <c r="G33" s="143">
        <f t="shared" si="10"/>
        <v>0</v>
      </c>
      <c r="H33" s="143">
        <v>0</v>
      </c>
      <c r="I33" s="143">
        <v>0</v>
      </c>
      <c r="J33" s="143">
        <f t="shared" si="2"/>
        <v>0</v>
      </c>
    </row>
    <row r="34" spans="1:11" x14ac:dyDescent="0.25">
      <c r="B34" s="20"/>
      <c r="C34" s="54"/>
      <c r="D34" s="21" t="s">
        <v>260</v>
      </c>
      <c r="E34" s="153">
        <v>0</v>
      </c>
      <c r="F34" s="143">
        <v>0</v>
      </c>
      <c r="G34" s="143">
        <f t="shared" si="10"/>
        <v>0</v>
      </c>
      <c r="H34" s="143">
        <v>0</v>
      </c>
      <c r="I34" s="143">
        <v>0</v>
      </c>
      <c r="J34" s="143">
        <f t="shared" si="2"/>
        <v>0</v>
      </c>
    </row>
    <row r="35" spans="1:11" x14ac:dyDescent="0.25">
      <c r="B35" s="20"/>
      <c r="C35" s="374" t="s">
        <v>261</v>
      </c>
      <c r="D35" s="375"/>
      <c r="E35" s="152">
        <f>SUM(E36)</f>
        <v>0</v>
      </c>
      <c r="F35" s="152">
        <f>SUM(F36)</f>
        <v>0</v>
      </c>
      <c r="G35" s="141">
        <f t="shared" si="1"/>
        <v>0</v>
      </c>
      <c r="H35" s="152">
        <f t="shared" ref="H35:I35" si="11">SUM(H36)</f>
        <v>0</v>
      </c>
      <c r="I35" s="152">
        <f t="shared" si="11"/>
        <v>0</v>
      </c>
      <c r="J35" s="141">
        <f t="shared" si="2"/>
        <v>0</v>
      </c>
    </row>
    <row r="36" spans="1:11" x14ac:dyDescent="0.25">
      <c r="B36" s="20"/>
      <c r="C36" s="54"/>
      <c r="D36" s="21" t="s">
        <v>262</v>
      </c>
      <c r="E36" s="153">
        <v>0</v>
      </c>
      <c r="F36" s="143">
        <v>0</v>
      </c>
      <c r="G36" s="143">
        <f t="shared" ref="G36:G39" si="12">+E36+F36</f>
        <v>0</v>
      </c>
      <c r="H36" s="143">
        <v>0</v>
      </c>
      <c r="I36" s="143">
        <v>0</v>
      </c>
      <c r="J36" s="143">
        <f t="shared" si="2"/>
        <v>0</v>
      </c>
    </row>
    <row r="37" spans="1:11" ht="15" customHeight="1" x14ac:dyDescent="0.25">
      <c r="B37" s="385" t="s">
        <v>263</v>
      </c>
      <c r="C37" s="386"/>
      <c r="D37" s="387"/>
      <c r="E37" s="153">
        <v>0</v>
      </c>
      <c r="F37" s="143">
        <v>0</v>
      </c>
      <c r="G37" s="143">
        <f t="shared" si="12"/>
        <v>0</v>
      </c>
      <c r="H37" s="143">
        <v>0</v>
      </c>
      <c r="I37" s="143">
        <v>0</v>
      </c>
      <c r="J37" s="143">
        <f t="shared" si="2"/>
        <v>0</v>
      </c>
    </row>
    <row r="38" spans="1:11" ht="15" customHeight="1" x14ac:dyDescent="0.25">
      <c r="B38" s="385" t="s">
        <v>264</v>
      </c>
      <c r="C38" s="386"/>
      <c r="D38" s="387"/>
      <c r="E38" s="153">
        <v>0</v>
      </c>
      <c r="F38" s="143">
        <v>0</v>
      </c>
      <c r="G38" s="143">
        <f t="shared" si="12"/>
        <v>0</v>
      </c>
      <c r="H38" s="143">
        <v>0</v>
      </c>
      <c r="I38" s="143">
        <v>0</v>
      </c>
      <c r="J38" s="143">
        <f t="shared" si="2"/>
        <v>0</v>
      </c>
    </row>
    <row r="39" spans="1:11" ht="15.75" customHeight="1" x14ac:dyDescent="0.25">
      <c r="B39" s="385" t="s">
        <v>265</v>
      </c>
      <c r="C39" s="386"/>
      <c r="D39" s="387"/>
      <c r="E39" s="153">
        <v>0</v>
      </c>
      <c r="F39" s="143">
        <v>0</v>
      </c>
      <c r="G39" s="143">
        <f t="shared" si="12"/>
        <v>0</v>
      </c>
      <c r="H39" s="143">
        <v>0</v>
      </c>
      <c r="I39" s="143">
        <v>0</v>
      </c>
      <c r="J39" s="143">
        <f t="shared" si="2"/>
        <v>0</v>
      </c>
    </row>
    <row r="40" spans="1:11" x14ac:dyDescent="0.25">
      <c r="B40" s="55"/>
      <c r="C40" s="56"/>
      <c r="D40" s="57"/>
      <c r="E40" s="154"/>
      <c r="F40" s="155"/>
      <c r="G40" s="155"/>
      <c r="H40" s="155"/>
      <c r="I40" s="155"/>
      <c r="J40" s="155"/>
    </row>
    <row r="41" spans="1:11" s="30" customFormat="1" x14ac:dyDescent="0.25">
      <c r="A41" s="101"/>
      <c r="B41" s="42"/>
      <c r="C41" s="388" t="s">
        <v>134</v>
      </c>
      <c r="D41" s="389"/>
      <c r="E41" s="156">
        <f>+E11+E14+E23+E27+E30+E35+E37+E38+E39</f>
        <v>63446475</v>
      </c>
      <c r="F41" s="156">
        <f t="shared" ref="F41:J41" si="13">+F11+F14+F23+F27+F30+F35+F37+F38+F39</f>
        <v>0</v>
      </c>
      <c r="G41" s="156">
        <f t="shared" si="13"/>
        <v>63446475</v>
      </c>
      <c r="H41" s="156">
        <f t="shared" si="13"/>
        <v>54911427.710000001</v>
      </c>
      <c r="I41" s="156">
        <f t="shared" si="13"/>
        <v>53136863.060000002</v>
      </c>
      <c r="J41" s="156">
        <f t="shared" si="13"/>
        <v>8535047.2899999991</v>
      </c>
      <c r="K41" s="101"/>
    </row>
    <row r="42" spans="1:11" x14ac:dyDescent="0.25">
      <c r="B42" s="98"/>
      <c r="C42" s="98"/>
      <c r="D42" s="98"/>
      <c r="E42" s="98"/>
      <c r="F42" s="98"/>
      <c r="G42" s="98"/>
      <c r="H42" s="98"/>
      <c r="I42" s="98"/>
      <c r="J42" s="98"/>
    </row>
    <row r="43" spans="1:11" x14ac:dyDescent="0.25">
      <c r="B43" s="98"/>
      <c r="C43" s="98"/>
      <c r="D43" s="98"/>
      <c r="E43" s="98"/>
      <c r="F43" s="98"/>
      <c r="G43" s="98"/>
      <c r="H43" s="98"/>
      <c r="I43" s="98"/>
      <c r="J43" s="98"/>
    </row>
    <row r="44" spans="1:11" x14ac:dyDescent="0.25">
      <c r="B44" s="98"/>
      <c r="C44" s="98"/>
      <c r="D44" s="98"/>
      <c r="E44" s="98"/>
      <c r="F44" s="98"/>
      <c r="G44" s="98"/>
      <c r="H44" s="98"/>
      <c r="I44" s="98"/>
      <c r="J44" s="98"/>
    </row>
    <row r="45" spans="1:11" x14ac:dyDescent="0.25">
      <c r="B45" s="98"/>
      <c r="C45" s="98"/>
      <c r="D45" s="98"/>
      <c r="E45" s="98"/>
      <c r="F45" s="98"/>
      <c r="G45" s="98"/>
      <c r="H45" s="98"/>
      <c r="I45" s="98"/>
      <c r="J45" s="98"/>
    </row>
    <row r="46" spans="1:11" x14ac:dyDescent="0.25">
      <c r="B46" s="98"/>
      <c r="C46" s="98"/>
      <c r="D46" s="98"/>
      <c r="E46" s="98"/>
      <c r="F46" s="98"/>
      <c r="G46" s="98"/>
      <c r="H46" s="98"/>
      <c r="I46" s="98"/>
      <c r="J46" s="98"/>
    </row>
  </sheetData>
  <mergeCells count="17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 verticalCentered="1"/>
  <pageMargins left="0.31496062992125984" right="0.31496062992125984" top="0.3" bottom="0.31" header="0.27" footer="0.25"/>
  <pageSetup scale="80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10" sqref="C10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344" t="s">
        <v>543</v>
      </c>
      <c r="B1" s="344"/>
      <c r="C1" s="344"/>
      <c r="D1" s="344"/>
      <c r="E1" s="344"/>
    </row>
    <row r="2" spans="1:5" x14ac:dyDescent="0.25">
      <c r="A2" s="341" t="s">
        <v>323</v>
      </c>
      <c r="B2" s="341"/>
      <c r="C2" s="341"/>
      <c r="D2" s="341"/>
      <c r="E2" s="341"/>
    </row>
    <row r="3" spans="1:5" x14ac:dyDescent="0.25">
      <c r="A3" s="341" t="s">
        <v>571</v>
      </c>
      <c r="B3" s="341"/>
      <c r="C3" s="341"/>
      <c r="D3" s="341"/>
      <c r="E3" s="341"/>
    </row>
    <row r="5" spans="1:5" ht="13.5" customHeight="1" x14ac:dyDescent="0.25">
      <c r="A5" s="110"/>
      <c r="B5" s="110"/>
      <c r="C5" s="110"/>
      <c r="D5" s="110"/>
      <c r="E5" s="110"/>
    </row>
    <row r="6" spans="1:5" x14ac:dyDescent="0.25">
      <c r="A6" s="390" t="s">
        <v>73</v>
      </c>
      <c r="B6" s="390"/>
      <c r="C6" s="111" t="s">
        <v>107</v>
      </c>
      <c r="D6" s="111" t="s">
        <v>110</v>
      </c>
      <c r="E6" s="111" t="s">
        <v>266</v>
      </c>
    </row>
    <row r="7" spans="1:5" ht="5.25" customHeight="1" thickBot="1" x14ac:dyDescent="0.3">
      <c r="A7" s="31"/>
      <c r="B7" s="32"/>
      <c r="C7" s="33"/>
      <c r="D7" s="33"/>
      <c r="E7" s="33"/>
    </row>
    <row r="8" spans="1:5" ht="15.75" thickBot="1" x14ac:dyDescent="0.3">
      <c r="A8" s="59"/>
      <c r="B8" s="60" t="s">
        <v>267</v>
      </c>
      <c r="C8" s="157">
        <f>+C9+C10</f>
        <v>38596980.869999997</v>
      </c>
      <c r="D8" s="157">
        <f t="shared" ref="D8:E8" si="0">+D9+D10</f>
        <v>58116990.640000001</v>
      </c>
      <c r="E8" s="157">
        <f t="shared" si="0"/>
        <v>58116990.640000001</v>
      </c>
    </row>
    <row r="9" spans="1:5" x14ac:dyDescent="0.25">
      <c r="A9" s="391" t="s">
        <v>286</v>
      </c>
      <c r="B9" s="392"/>
      <c r="C9" s="158">
        <f>SUM(EAI!E48)</f>
        <v>38596980.869999997</v>
      </c>
      <c r="D9" s="158">
        <f>SUM(EAI!H48)</f>
        <v>58116990.640000001</v>
      </c>
      <c r="E9" s="158">
        <f>SUM(EAI!I48)</f>
        <v>58116990.640000001</v>
      </c>
    </row>
    <row r="10" spans="1:5" x14ac:dyDescent="0.25">
      <c r="A10" s="393" t="s">
        <v>287</v>
      </c>
      <c r="B10" s="394"/>
      <c r="C10" s="159">
        <v>0</v>
      </c>
      <c r="D10" s="159">
        <v>0</v>
      </c>
      <c r="E10" s="159">
        <v>0</v>
      </c>
    </row>
    <row r="11" spans="1:5" ht="6.75" customHeight="1" thickBot="1" x14ac:dyDescent="0.3">
      <c r="A11" s="20"/>
      <c r="B11" s="21"/>
      <c r="C11" s="128"/>
      <c r="D11" s="128"/>
      <c r="E11" s="128"/>
    </row>
    <row r="12" spans="1:5" ht="15.75" thickBot="1" x14ac:dyDescent="0.3">
      <c r="A12" s="61"/>
      <c r="B12" s="60" t="s">
        <v>268</v>
      </c>
      <c r="C12" s="157">
        <f>+C13+C14</f>
        <v>63446475</v>
      </c>
      <c r="D12" s="157">
        <f t="shared" ref="D12:E12" si="1">+D13+D14</f>
        <v>54911427.710000001</v>
      </c>
      <c r="E12" s="157">
        <f t="shared" si="1"/>
        <v>53136863.060000002</v>
      </c>
    </row>
    <row r="13" spans="1:5" x14ac:dyDescent="0.25">
      <c r="A13" s="395" t="s">
        <v>288</v>
      </c>
      <c r="B13" s="396"/>
      <c r="C13" s="158">
        <f>SUM(COG!D81)</f>
        <v>63446475</v>
      </c>
      <c r="D13" s="158">
        <f>SUM(COG!G81)</f>
        <v>54911427.710000001</v>
      </c>
      <c r="E13" s="158">
        <f>SUM(COG!H81)</f>
        <v>53136863.060000002</v>
      </c>
    </row>
    <row r="14" spans="1:5" x14ac:dyDescent="0.25">
      <c r="A14" s="393" t="s">
        <v>289</v>
      </c>
      <c r="B14" s="394"/>
      <c r="C14" s="159">
        <v>0</v>
      </c>
      <c r="D14" s="159">
        <v>0</v>
      </c>
      <c r="E14" s="159">
        <v>0</v>
      </c>
    </row>
    <row r="15" spans="1:5" ht="5.25" customHeight="1" thickBot="1" x14ac:dyDescent="0.3">
      <c r="A15" s="35"/>
      <c r="B15" s="34"/>
      <c r="C15" s="128"/>
      <c r="D15" s="128"/>
      <c r="E15" s="128"/>
    </row>
    <row r="16" spans="1:5" ht="15.75" thickBot="1" x14ac:dyDescent="0.3">
      <c r="A16" s="59"/>
      <c r="B16" s="60" t="s">
        <v>269</v>
      </c>
      <c r="C16" s="157">
        <f>+C8-C12</f>
        <v>-24849494.130000003</v>
      </c>
      <c r="D16" s="157">
        <f t="shared" ref="D16:E16" si="2">+D8-D12</f>
        <v>3205562.9299999997</v>
      </c>
      <c r="E16" s="157">
        <f t="shared" si="2"/>
        <v>4980127.5799999982</v>
      </c>
    </row>
    <row r="17" spans="1:9" x14ac:dyDescent="0.25">
      <c r="A17" s="16"/>
      <c r="B17" s="16"/>
      <c r="C17" s="160"/>
      <c r="D17" s="160"/>
      <c r="E17" s="160"/>
    </row>
    <row r="18" spans="1:9" x14ac:dyDescent="0.25">
      <c r="A18" s="359" t="s">
        <v>73</v>
      </c>
      <c r="B18" s="359"/>
      <c r="C18" s="161" t="s">
        <v>107</v>
      </c>
      <c r="D18" s="161" t="s">
        <v>110</v>
      </c>
      <c r="E18" s="161" t="s">
        <v>266</v>
      </c>
    </row>
    <row r="19" spans="1:9" ht="6.75" customHeight="1" x14ac:dyDescent="0.25">
      <c r="A19" s="31"/>
      <c r="B19" s="32"/>
      <c r="C19" s="162"/>
      <c r="D19" s="162"/>
      <c r="E19" s="162"/>
    </row>
    <row r="20" spans="1:9" x14ac:dyDescent="0.25">
      <c r="A20" s="397" t="s">
        <v>270</v>
      </c>
      <c r="B20" s="398"/>
      <c r="C20" s="159">
        <f>+C16</f>
        <v>-24849494.130000003</v>
      </c>
      <c r="D20" s="159">
        <f t="shared" ref="D20:E20" si="3">+D16</f>
        <v>3205562.9299999997</v>
      </c>
      <c r="E20" s="159">
        <f t="shared" si="3"/>
        <v>4980127.5799999982</v>
      </c>
      <c r="I20" s="206"/>
    </row>
    <row r="21" spans="1:9" ht="6" customHeight="1" x14ac:dyDescent="0.25">
      <c r="A21" s="20"/>
      <c r="B21" s="21"/>
      <c r="C21" s="128"/>
      <c r="D21" s="128"/>
      <c r="E21" s="128"/>
    </row>
    <row r="22" spans="1:9" x14ac:dyDescent="0.25">
      <c r="A22" s="397" t="s">
        <v>271</v>
      </c>
      <c r="B22" s="398"/>
      <c r="C22" s="159">
        <v>0</v>
      </c>
      <c r="D22" s="159">
        <v>0</v>
      </c>
      <c r="E22" s="159">
        <v>0</v>
      </c>
    </row>
    <row r="23" spans="1:9" ht="7.5" customHeight="1" thickBot="1" x14ac:dyDescent="0.3">
      <c r="A23" s="35"/>
      <c r="B23" s="34"/>
      <c r="C23" s="128"/>
      <c r="D23" s="128"/>
      <c r="E23" s="128"/>
    </row>
    <row r="24" spans="1:9" ht="15.75" thickBot="1" x14ac:dyDescent="0.3">
      <c r="A24" s="61"/>
      <c r="B24" s="60" t="s">
        <v>272</v>
      </c>
      <c r="C24" s="163">
        <f>+C20-C22</f>
        <v>-24849494.130000003</v>
      </c>
      <c r="D24" s="163">
        <f t="shared" ref="D24:E24" si="4">+D20-D22</f>
        <v>3205562.9299999997</v>
      </c>
      <c r="E24" s="163">
        <f t="shared" si="4"/>
        <v>4980127.5799999982</v>
      </c>
    </row>
    <row r="25" spans="1:9" x14ac:dyDescent="0.25">
      <c r="A25" s="16"/>
      <c r="B25" s="16"/>
      <c r="C25" s="160"/>
      <c r="D25" s="160"/>
      <c r="E25" s="160"/>
    </row>
    <row r="26" spans="1:9" x14ac:dyDescent="0.25">
      <c r="A26" s="359" t="s">
        <v>73</v>
      </c>
      <c r="B26" s="359"/>
      <c r="C26" s="161" t="s">
        <v>107</v>
      </c>
      <c r="D26" s="161" t="s">
        <v>110</v>
      </c>
      <c r="E26" s="161" t="s">
        <v>266</v>
      </c>
    </row>
    <row r="27" spans="1:9" ht="5.25" customHeight="1" x14ac:dyDescent="0.25">
      <c r="A27" s="31"/>
      <c r="B27" s="32"/>
      <c r="C27" s="162"/>
      <c r="D27" s="162"/>
      <c r="E27" s="162"/>
    </row>
    <row r="28" spans="1:9" x14ac:dyDescent="0.25">
      <c r="A28" s="397" t="s">
        <v>273</v>
      </c>
      <c r="B28" s="398"/>
      <c r="C28" s="159">
        <v>0</v>
      </c>
      <c r="D28" s="159">
        <v>0</v>
      </c>
      <c r="E28" s="159">
        <v>0</v>
      </c>
    </row>
    <row r="29" spans="1:9" ht="5.25" customHeight="1" x14ac:dyDescent="0.25">
      <c r="A29" s="20"/>
      <c r="B29" s="21"/>
      <c r="C29" s="128"/>
      <c r="D29" s="128"/>
      <c r="E29" s="128"/>
    </row>
    <row r="30" spans="1:9" x14ac:dyDescent="0.25">
      <c r="A30" s="397" t="s">
        <v>274</v>
      </c>
      <c r="B30" s="398"/>
      <c r="C30" s="159">
        <v>0</v>
      </c>
      <c r="D30" s="159">
        <v>0</v>
      </c>
      <c r="E30" s="159">
        <v>0</v>
      </c>
    </row>
    <row r="31" spans="1:9" ht="3.75" customHeight="1" thickBot="1" x14ac:dyDescent="0.3">
      <c r="A31" s="36"/>
      <c r="B31" s="37"/>
      <c r="C31" s="158"/>
      <c r="D31" s="158"/>
      <c r="E31" s="158"/>
    </row>
    <row r="32" spans="1:9" ht="15.75" thickBot="1" x14ac:dyDescent="0.3">
      <c r="A32" s="61"/>
      <c r="B32" s="60" t="s">
        <v>561</v>
      </c>
      <c r="C32" s="163">
        <f>+C28-C30</f>
        <v>0</v>
      </c>
      <c r="D32" s="163">
        <f t="shared" ref="D32:E32" si="5">+D28-D30</f>
        <v>0</v>
      </c>
      <c r="E32" s="163">
        <f t="shared" si="5"/>
        <v>0</v>
      </c>
    </row>
    <row r="33" spans="1:10" s="19" customFormat="1" ht="7.5" customHeight="1" x14ac:dyDescent="0.25">
      <c r="A33" s="16"/>
      <c r="B33" s="98"/>
      <c r="C33" s="98"/>
      <c r="D33" s="98"/>
      <c r="E33" s="98"/>
      <c r="F33" s="7"/>
      <c r="G33" s="7"/>
      <c r="H33" s="7"/>
      <c r="I33" s="7"/>
      <c r="J33" s="7"/>
    </row>
    <row r="34" spans="1:10" ht="21.75" customHeight="1" x14ac:dyDescent="0.25">
      <c r="A34" s="16"/>
      <c r="B34" s="399" t="s">
        <v>275</v>
      </c>
      <c r="C34" s="399"/>
      <c r="D34" s="399"/>
      <c r="E34" s="399"/>
    </row>
    <row r="35" spans="1:10" ht="28.5" customHeight="1" x14ac:dyDescent="0.25">
      <c r="A35" s="16"/>
      <c r="B35" s="399" t="s">
        <v>276</v>
      </c>
      <c r="C35" s="399"/>
      <c r="D35" s="399"/>
      <c r="E35" s="399"/>
    </row>
    <row r="36" spans="1:10" x14ac:dyDescent="0.25">
      <c r="A36" s="16"/>
      <c r="B36" s="400" t="s">
        <v>277</v>
      </c>
      <c r="C36" s="400"/>
      <c r="D36" s="400"/>
      <c r="E36" s="400"/>
    </row>
    <row r="37" spans="1:10" s="19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8:B28"/>
    <mergeCell ref="A30:B30"/>
    <mergeCell ref="B34:E34"/>
    <mergeCell ref="B35:E35"/>
    <mergeCell ref="B36:E36"/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L365"/>
  <sheetViews>
    <sheetView tabSelected="1" topLeftCell="A8" zoomScaleNormal="100" workbookViewId="0">
      <pane xSplit="5" ySplit="3" topLeftCell="F67" activePane="bottomRight" state="frozen"/>
      <selection activeCell="A8" sqref="A8"/>
      <selection pane="topRight" activeCell="F8" sqref="F8"/>
      <selection pane="bottomLeft" activeCell="A11" sqref="A11"/>
      <selection pane="bottomRight" activeCell="L75" sqref="L75"/>
    </sheetView>
  </sheetViews>
  <sheetFormatPr baseColWidth="10" defaultColWidth="11.85546875" defaultRowHeight="15" x14ac:dyDescent="0.25"/>
  <cols>
    <col min="1" max="2" width="10.42578125" style="69" customWidth="1"/>
    <col min="3" max="3" width="9.140625" style="69" customWidth="1"/>
    <col min="4" max="4" width="9.85546875" style="69" customWidth="1"/>
    <col min="5" max="5" width="39.5703125" style="69" customWidth="1"/>
    <col min="6" max="6" width="12.42578125" style="69" customWidth="1"/>
    <col min="7" max="7" width="13.42578125" style="69" customWidth="1"/>
    <col min="8" max="8" width="12.7109375" style="69" customWidth="1"/>
    <col min="9" max="9" width="12.85546875" style="69" customWidth="1"/>
    <col min="10" max="10" width="13.5703125" style="69" customWidth="1"/>
    <col min="11" max="11" width="13.42578125" style="69" bestFit="1" customWidth="1"/>
    <col min="12" max="12" width="17.7109375" style="68" bestFit="1" customWidth="1"/>
    <col min="13" max="16384" width="11.85546875" style="68"/>
  </cols>
  <sheetData>
    <row r="1" spans="1:12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2" ht="15.75" customHeight="1" x14ac:dyDescent="0.25">
      <c r="A2" s="344" t="s">
        <v>324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2" ht="15.75" customHeight="1" x14ac:dyDescent="0.25">
      <c r="A3" s="352" t="s">
        <v>125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</row>
    <row r="4" spans="1:12" ht="15.75" customHeight="1" x14ac:dyDescent="0.25">
      <c r="A4" s="352" t="s">
        <v>321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</row>
    <row r="5" spans="1:12" ht="15.75" customHeight="1" x14ac:dyDescent="0.25">
      <c r="A5" s="352" t="s">
        <v>572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</row>
    <row r="6" spans="1:12" ht="13.5" customHeight="1" x14ac:dyDescent="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2" ht="36.75" customHeight="1" x14ac:dyDescent="0.25">
      <c r="A7" s="401" t="s">
        <v>291</v>
      </c>
      <c r="B7" s="401" t="s">
        <v>74</v>
      </c>
      <c r="C7" s="401" t="s">
        <v>292</v>
      </c>
      <c r="D7" s="401"/>
      <c r="E7" s="401"/>
      <c r="F7" s="402" t="s">
        <v>127</v>
      </c>
      <c r="G7" s="402"/>
      <c r="H7" s="402"/>
      <c r="I7" s="402"/>
      <c r="J7" s="402"/>
      <c r="K7" s="403" t="s">
        <v>128</v>
      </c>
    </row>
    <row r="8" spans="1:12" s="70" customFormat="1" ht="42" customHeight="1" x14ac:dyDescent="0.25">
      <c r="A8" s="401"/>
      <c r="B8" s="401"/>
      <c r="C8" s="115" t="s">
        <v>531</v>
      </c>
      <c r="D8" s="116" t="s">
        <v>293</v>
      </c>
      <c r="E8" s="117" t="s">
        <v>532</v>
      </c>
      <c r="F8" s="118" t="s">
        <v>129</v>
      </c>
      <c r="G8" s="118" t="s">
        <v>130</v>
      </c>
      <c r="H8" s="118" t="s">
        <v>109</v>
      </c>
      <c r="I8" s="119" t="s">
        <v>110</v>
      </c>
      <c r="J8" s="119" t="s">
        <v>131</v>
      </c>
      <c r="K8" s="403"/>
    </row>
    <row r="9" spans="1:12" x14ac:dyDescent="0.25">
      <c r="A9" s="71"/>
      <c r="B9" s="72"/>
      <c r="C9" s="72"/>
      <c r="D9" s="73"/>
      <c r="E9" s="74"/>
      <c r="F9" s="182"/>
      <c r="G9" s="182"/>
      <c r="H9" s="114"/>
      <c r="I9" s="271"/>
      <c r="J9" s="271"/>
      <c r="K9" s="75"/>
    </row>
    <row r="10" spans="1:12" x14ac:dyDescent="0.25">
      <c r="A10" s="164" t="s">
        <v>351</v>
      </c>
      <c r="B10" s="165"/>
      <c r="C10" s="166"/>
      <c r="D10" s="166"/>
      <c r="E10" s="167"/>
      <c r="F10" s="267">
        <f t="shared" ref="F10:K10" si="0">SUM(F12,F71,F150,F260,F268,F309,F314)</f>
        <v>63446475</v>
      </c>
      <c r="G10" s="267">
        <f t="shared" si="0"/>
        <v>0</v>
      </c>
      <c r="H10" s="267">
        <f t="shared" si="0"/>
        <v>63446475</v>
      </c>
      <c r="I10" s="267">
        <f t="shared" si="0"/>
        <v>54911427.710000001</v>
      </c>
      <c r="J10" s="267">
        <f t="shared" si="0"/>
        <v>53136863.060000002</v>
      </c>
      <c r="K10" s="267">
        <f t="shared" si="0"/>
        <v>8535047.290000001</v>
      </c>
      <c r="L10" s="285"/>
    </row>
    <row r="11" spans="1:12" x14ac:dyDescent="0.25">
      <c r="A11" s="168"/>
      <c r="B11" s="169"/>
      <c r="C11" s="170"/>
      <c r="D11" s="171"/>
      <c r="E11" s="172"/>
      <c r="F11" s="173"/>
      <c r="G11" s="173"/>
      <c r="H11" s="173"/>
      <c r="I11" s="173"/>
      <c r="J11" s="173"/>
      <c r="K11" s="173"/>
    </row>
    <row r="12" spans="1:12" ht="15" customHeight="1" x14ac:dyDescent="0.25">
      <c r="A12" s="174">
        <v>10000</v>
      </c>
      <c r="B12" s="175" t="s">
        <v>294</v>
      </c>
      <c r="C12" s="176"/>
      <c r="D12" s="176"/>
      <c r="E12" s="177"/>
      <c r="F12" s="268">
        <f>SUM(F13,F18,F25,F36,F45,F64,F67)</f>
        <v>42064121</v>
      </c>
      <c r="G12" s="268">
        <f t="shared" ref="G12:K12" si="1">SUM(G13,G18,G25,G36,G45,G64,G67)</f>
        <v>0</v>
      </c>
      <c r="H12" s="268">
        <f t="shared" si="1"/>
        <v>42064121</v>
      </c>
      <c r="I12" s="268">
        <f t="shared" si="1"/>
        <v>35266355.509999998</v>
      </c>
      <c r="J12" s="268">
        <f t="shared" si="1"/>
        <v>34943230.93</v>
      </c>
      <c r="K12" s="268">
        <f t="shared" si="1"/>
        <v>6797765.4900000012</v>
      </c>
      <c r="L12" s="285"/>
    </row>
    <row r="13" spans="1:12" s="69" customFormat="1" ht="15" customHeight="1" x14ac:dyDescent="0.25">
      <c r="A13" s="76"/>
      <c r="B13" s="123">
        <v>11000</v>
      </c>
      <c r="C13" s="124" t="s">
        <v>295</v>
      </c>
      <c r="D13" s="125"/>
      <c r="E13" s="126"/>
      <c r="F13" s="269">
        <f>SUM(F14,F16)</f>
        <v>5763830</v>
      </c>
      <c r="G13" s="269">
        <f t="shared" ref="G13:K13" si="2">SUM(G14,G16)</f>
        <v>327004</v>
      </c>
      <c r="H13" s="269">
        <f t="shared" si="2"/>
        <v>6090834</v>
      </c>
      <c r="I13" s="269">
        <f t="shared" si="2"/>
        <v>6090834</v>
      </c>
      <c r="J13" s="269">
        <f t="shared" ref="J13" si="3">SUM(J14,J16)</f>
        <v>6090834</v>
      </c>
      <c r="K13" s="269">
        <f t="shared" si="2"/>
        <v>0</v>
      </c>
    </row>
    <row r="14" spans="1:12" s="78" customFormat="1" hidden="1" x14ac:dyDescent="0.25">
      <c r="A14" s="76"/>
      <c r="B14" s="79"/>
      <c r="C14" s="178">
        <v>11100</v>
      </c>
      <c r="D14" s="179" t="s">
        <v>352</v>
      </c>
      <c r="E14" s="180"/>
      <c r="F14" s="270">
        <f>SUM(F15)</f>
        <v>0</v>
      </c>
      <c r="G14" s="270">
        <f t="shared" ref="G14:K14" si="4">SUM(G15)</f>
        <v>0</v>
      </c>
      <c r="H14" s="270">
        <f t="shared" si="4"/>
        <v>0</v>
      </c>
      <c r="I14" s="270">
        <f t="shared" si="4"/>
        <v>0</v>
      </c>
      <c r="J14" s="270">
        <f t="shared" si="4"/>
        <v>0</v>
      </c>
      <c r="K14" s="270">
        <f t="shared" si="4"/>
        <v>0</v>
      </c>
    </row>
    <row r="15" spans="1:12" s="69" customFormat="1" ht="15" hidden="1" customHeight="1" x14ac:dyDescent="0.25">
      <c r="A15" s="76"/>
      <c r="B15" s="77"/>
      <c r="C15" s="79"/>
      <c r="D15" s="120">
        <v>11101</v>
      </c>
      <c r="E15" s="181" t="s">
        <v>353</v>
      </c>
      <c r="F15" s="271"/>
      <c r="G15" s="271"/>
      <c r="H15" s="268">
        <f>F15+G15</f>
        <v>0</v>
      </c>
      <c r="I15" s="271"/>
      <c r="J15" s="271"/>
      <c r="K15" s="268">
        <f>H15-I15</f>
        <v>0</v>
      </c>
    </row>
    <row r="16" spans="1:12" s="69" customFormat="1" ht="15" customHeight="1" x14ac:dyDescent="0.25">
      <c r="A16" s="76"/>
      <c r="B16" s="79"/>
      <c r="C16" s="178">
        <v>11300</v>
      </c>
      <c r="D16" s="179" t="s">
        <v>296</v>
      </c>
      <c r="E16" s="180"/>
      <c r="F16" s="270">
        <f t="shared" ref="F16:K16" si="5">SUM(F17)</f>
        <v>5763830</v>
      </c>
      <c r="G16" s="270">
        <f t="shared" si="5"/>
        <v>327004</v>
      </c>
      <c r="H16" s="270">
        <f t="shared" si="5"/>
        <v>6090834</v>
      </c>
      <c r="I16" s="270">
        <f t="shared" si="5"/>
        <v>6090834</v>
      </c>
      <c r="J16" s="270">
        <f t="shared" si="5"/>
        <v>6090834</v>
      </c>
      <c r="K16" s="270">
        <f t="shared" si="5"/>
        <v>0</v>
      </c>
    </row>
    <row r="17" spans="1:11" s="78" customFormat="1" x14ac:dyDescent="0.25">
      <c r="A17" s="76"/>
      <c r="B17" s="77"/>
      <c r="C17" s="79"/>
      <c r="D17" s="120">
        <v>11301</v>
      </c>
      <c r="E17" s="181" t="s">
        <v>325</v>
      </c>
      <c r="F17" s="271">
        <v>5763830</v>
      </c>
      <c r="G17" s="271">
        <v>327004</v>
      </c>
      <c r="H17" s="268">
        <f t="shared" ref="H17:H88" si="6">F17+G17</f>
        <v>6090834</v>
      </c>
      <c r="I17" s="271">
        <v>6090834</v>
      </c>
      <c r="J17" s="271">
        <v>6090834</v>
      </c>
      <c r="K17" s="268">
        <f t="shared" ref="K17:K88" si="7">H17-I17</f>
        <v>0</v>
      </c>
    </row>
    <row r="18" spans="1:11" s="69" customFormat="1" ht="15" hidden="1" customHeight="1" x14ac:dyDescent="0.25">
      <c r="A18" s="76"/>
      <c r="B18" s="123">
        <v>12000</v>
      </c>
      <c r="C18" s="124" t="s">
        <v>354</v>
      </c>
      <c r="D18" s="125"/>
      <c r="E18" s="126"/>
      <c r="F18" s="269">
        <f t="shared" ref="F18:K18" si="8">SUM(F21,F23)</f>
        <v>0</v>
      </c>
      <c r="G18" s="269">
        <f t="shared" si="8"/>
        <v>0</v>
      </c>
      <c r="H18" s="269">
        <f t="shared" si="8"/>
        <v>0</v>
      </c>
      <c r="I18" s="269">
        <f t="shared" si="8"/>
        <v>0</v>
      </c>
      <c r="J18" s="269">
        <f t="shared" si="8"/>
        <v>0</v>
      </c>
      <c r="K18" s="269">
        <f t="shared" si="8"/>
        <v>0</v>
      </c>
    </row>
    <row r="19" spans="1:11" s="78" customFormat="1" hidden="1" x14ac:dyDescent="0.25">
      <c r="A19" s="76"/>
      <c r="B19" s="79"/>
      <c r="C19" s="178" t="s">
        <v>567</v>
      </c>
      <c r="D19" s="179"/>
      <c r="E19" s="180"/>
      <c r="F19" s="270"/>
      <c r="G19" s="270"/>
      <c r="H19" s="270"/>
      <c r="I19" s="270"/>
      <c r="J19" s="270"/>
      <c r="K19" s="270"/>
    </row>
    <row r="20" spans="1:11" s="78" customFormat="1" hidden="1" x14ac:dyDescent="0.25">
      <c r="A20" s="76"/>
      <c r="B20" s="77"/>
      <c r="C20" s="79"/>
      <c r="D20" s="183">
        <v>12101</v>
      </c>
      <c r="E20" s="184" t="s">
        <v>568</v>
      </c>
      <c r="F20" s="271"/>
      <c r="G20" s="271"/>
      <c r="H20" s="268"/>
      <c r="I20" s="271"/>
      <c r="J20" s="271"/>
      <c r="K20" s="268"/>
    </row>
    <row r="21" spans="1:11" s="78" customFormat="1" hidden="1" x14ac:dyDescent="0.25">
      <c r="A21" s="76"/>
      <c r="B21" s="79"/>
      <c r="C21" s="178">
        <v>12200</v>
      </c>
      <c r="D21" s="179" t="s">
        <v>355</v>
      </c>
      <c r="E21" s="180"/>
      <c r="F21" s="270">
        <f t="shared" ref="F21:K21" si="9">SUM(F22)</f>
        <v>0</v>
      </c>
      <c r="G21" s="270">
        <f t="shared" si="9"/>
        <v>0</v>
      </c>
      <c r="H21" s="270">
        <f t="shared" si="9"/>
        <v>0</v>
      </c>
      <c r="I21" s="270">
        <f t="shared" si="9"/>
        <v>0</v>
      </c>
      <c r="J21" s="270">
        <f t="shared" si="9"/>
        <v>0</v>
      </c>
      <c r="K21" s="270">
        <f t="shared" si="9"/>
        <v>0</v>
      </c>
    </row>
    <row r="22" spans="1:11" s="78" customFormat="1" hidden="1" x14ac:dyDescent="0.25">
      <c r="A22" s="76"/>
      <c r="B22" s="77"/>
      <c r="C22" s="79"/>
      <c r="D22" s="183">
        <v>12201</v>
      </c>
      <c r="E22" s="184" t="s">
        <v>356</v>
      </c>
      <c r="F22" s="271"/>
      <c r="G22" s="271"/>
      <c r="H22" s="268">
        <f t="shared" si="6"/>
        <v>0</v>
      </c>
      <c r="I22" s="271"/>
      <c r="J22" s="271"/>
      <c r="K22" s="268">
        <f t="shared" si="7"/>
        <v>0</v>
      </c>
    </row>
    <row r="23" spans="1:11" hidden="1" x14ac:dyDescent="0.25">
      <c r="A23" s="76"/>
      <c r="B23" s="79"/>
      <c r="C23" s="178">
        <v>12300</v>
      </c>
      <c r="D23" s="179" t="s">
        <v>357</v>
      </c>
      <c r="E23" s="180"/>
      <c r="F23" s="270"/>
      <c r="G23" s="270"/>
      <c r="H23" s="270">
        <f t="shared" ref="H23:K23" si="10">SUM(H24)</f>
        <v>0</v>
      </c>
      <c r="I23" s="270"/>
      <c r="J23" s="270"/>
      <c r="K23" s="270">
        <f t="shared" si="10"/>
        <v>0</v>
      </c>
    </row>
    <row r="24" spans="1:11" s="69" customFormat="1" ht="15" hidden="1" customHeight="1" x14ac:dyDescent="0.25">
      <c r="A24" s="76"/>
      <c r="B24" s="77"/>
      <c r="C24" s="79"/>
      <c r="D24" s="120">
        <v>12301</v>
      </c>
      <c r="E24" s="181" t="s">
        <v>358</v>
      </c>
      <c r="F24" s="271"/>
      <c r="G24" s="271"/>
      <c r="H24" s="268">
        <f t="shared" si="6"/>
        <v>0</v>
      </c>
      <c r="I24" s="271"/>
      <c r="J24" s="271"/>
      <c r="K24" s="268">
        <f t="shared" si="7"/>
        <v>0</v>
      </c>
    </row>
    <row r="25" spans="1:11" s="78" customFormat="1" x14ac:dyDescent="0.25">
      <c r="A25" s="76"/>
      <c r="B25" s="123">
        <v>13000</v>
      </c>
      <c r="C25" s="124" t="s">
        <v>297</v>
      </c>
      <c r="D25" s="125"/>
      <c r="E25" s="126"/>
      <c r="F25" s="269">
        <f>SUM(F26,F29,F32,F34)</f>
        <v>9109427</v>
      </c>
      <c r="G25" s="269">
        <f t="shared" ref="G25:K25" si="11">SUM(G26,G29,G32,G34)</f>
        <v>-150149</v>
      </c>
      <c r="H25" s="269">
        <f t="shared" si="11"/>
        <v>8959278</v>
      </c>
      <c r="I25" s="269">
        <f t="shared" si="11"/>
        <v>7624803.6399999997</v>
      </c>
      <c r="J25" s="269">
        <f t="shared" si="11"/>
        <v>7361351.9199999999</v>
      </c>
      <c r="K25" s="269">
        <f t="shared" si="11"/>
        <v>1334474.3600000003</v>
      </c>
    </row>
    <row r="26" spans="1:11" x14ac:dyDescent="0.25">
      <c r="A26" s="76"/>
      <c r="B26" s="79"/>
      <c r="C26" s="178">
        <v>13100</v>
      </c>
      <c r="D26" s="179" t="s">
        <v>359</v>
      </c>
      <c r="E26" s="180"/>
      <c r="F26" s="270">
        <f t="shared" ref="F26:K26" si="12">SUM(F27:F28)</f>
        <v>79300</v>
      </c>
      <c r="G26" s="270">
        <f t="shared" si="12"/>
        <v>273</v>
      </c>
      <c r="H26" s="270">
        <f t="shared" si="12"/>
        <v>79573</v>
      </c>
      <c r="I26" s="270">
        <f t="shared" si="12"/>
        <v>79573</v>
      </c>
      <c r="J26" s="270">
        <f t="shared" si="12"/>
        <v>79573</v>
      </c>
      <c r="K26" s="270">
        <f t="shared" si="12"/>
        <v>0</v>
      </c>
    </row>
    <row r="27" spans="1:11" ht="30" x14ac:dyDescent="0.25">
      <c r="A27" s="76"/>
      <c r="B27" s="77"/>
      <c r="C27" s="79"/>
      <c r="D27" s="120">
        <v>13101</v>
      </c>
      <c r="E27" s="181" t="s">
        <v>360</v>
      </c>
      <c r="F27" s="271">
        <v>79300</v>
      </c>
      <c r="G27" s="271">
        <v>273</v>
      </c>
      <c r="H27" s="268">
        <f t="shared" si="6"/>
        <v>79573</v>
      </c>
      <c r="I27" s="271">
        <v>79573</v>
      </c>
      <c r="J27" s="271">
        <v>79573</v>
      </c>
      <c r="K27" s="268">
        <f t="shared" si="7"/>
        <v>0</v>
      </c>
    </row>
    <row r="28" spans="1:11" s="69" customFormat="1" ht="15" hidden="1" customHeight="1" x14ac:dyDescent="0.25">
      <c r="A28" s="76"/>
      <c r="B28" s="77"/>
      <c r="C28" s="79"/>
      <c r="D28" s="120">
        <v>13102</v>
      </c>
      <c r="E28" s="181" t="s">
        <v>361</v>
      </c>
      <c r="F28" s="271"/>
      <c r="G28" s="271"/>
      <c r="H28" s="268">
        <f t="shared" si="6"/>
        <v>0</v>
      </c>
      <c r="I28" s="271"/>
      <c r="J28" s="271"/>
      <c r="K28" s="268">
        <f t="shared" si="7"/>
        <v>0</v>
      </c>
    </row>
    <row r="29" spans="1:11" s="78" customFormat="1" x14ac:dyDescent="0.25">
      <c r="A29" s="76"/>
      <c r="B29" s="79"/>
      <c r="C29" s="178">
        <v>13200</v>
      </c>
      <c r="D29" s="179" t="s">
        <v>298</v>
      </c>
      <c r="E29" s="180"/>
      <c r="F29" s="270">
        <f t="shared" ref="F29:K29" si="13">SUM(F30:F31)</f>
        <v>2534800</v>
      </c>
      <c r="G29" s="270">
        <f t="shared" si="13"/>
        <v>198515</v>
      </c>
      <c r="H29" s="270">
        <f t="shared" si="13"/>
        <v>2733315</v>
      </c>
      <c r="I29" s="270">
        <f t="shared" si="13"/>
        <v>2733315</v>
      </c>
      <c r="J29" s="270">
        <f t="shared" si="13"/>
        <v>2733315</v>
      </c>
      <c r="K29" s="270">
        <f t="shared" si="13"/>
        <v>0</v>
      </c>
    </row>
    <row r="30" spans="1:11" x14ac:dyDescent="0.25">
      <c r="A30" s="76"/>
      <c r="B30" s="77"/>
      <c r="C30" s="79"/>
      <c r="D30" s="120">
        <v>13202</v>
      </c>
      <c r="E30" s="181" t="s">
        <v>326</v>
      </c>
      <c r="F30" s="271">
        <v>795218</v>
      </c>
      <c r="G30" s="271">
        <v>35583</v>
      </c>
      <c r="H30" s="268">
        <f t="shared" si="6"/>
        <v>830801</v>
      </c>
      <c r="I30" s="271">
        <v>830801</v>
      </c>
      <c r="J30" s="271">
        <v>830801</v>
      </c>
      <c r="K30" s="268">
        <f t="shared" si="7"/>
        <v>0</v>
      </c>
    </row>
    <row r="31" spans="1:11" x14ac:dyDescent="0.25">
      <c r="A31" s="76"/>
      <c r="B31" s="77"/>
      <c r="C31" s="79"/>
      <c r="D31" s="120">
        <v>13203</v>
      </c>
      <c r="E31" s="181" t="s">
        <v>533</v>
      </c>
      <c r="F31" s="271">
        <v>1739582</v>
      </c>
      <c r="G31" s="271">
        <v>162932</v>
      </c>
      <c r="H31" s="268">
        <f t="shared" si="6"/>
        <v>1902514</v>
      </c>
      <c r="I31" s="271">
        <v>1902514</v>
      </c>
      <c r="J31" s="271">
        <v>1902514</v>
      </c>
      <c r="K31" s="268">
        <f t="shared" si="7"/>
        <v>0</v>
      </c>
    </row>
    <row r="32" spans="1:11" s="78" customFormat="1" hidden="1" x14ac:dyDescent="0.25">
      <c r="A32" s="76"/>
      <c r="B32" s="79"/>
      <c r="C32" s="178">
        <v>13300</v>
      </c>
      <c r="D32" s="179" t="s">
        <v>362</v>
      </c>
      <c r="E32" s="180"/>
      <c r="F32" s="270">
        <f t="shared" ref="F32:K32" si="14">SUM(F33)</f>
        <v>0</v>
      </c>
      <c r="G32" s="270">
        <f t="shared" si="14"/>
        <v>0</v>
      </c>
      <c r="H32" s="270">
        <f t="shared" si="14"/>
        <v>0</v>
      </c>
      <c r="I32" s="270">
        <f t="shared" ref="I32:J32" si="15">SUM(I33)</f>
        <v>0</v>
      </c>
      <c r="J32" s="270">
        <f t="shared" si="15"/>
        <v>0</v>
      </c>
      <c r="K32" s="270">
        <f t="shared" si="14"/>
        <v>0</v>
      </c>
    </row>
    <row r="33" spans="1:11" hidden="1" x14ac:dyDescent="0.25">
      <c r="A33" s="76"/>
      <c r="B33" s="77"/>
      <c r="C33" s="79"/>
      <c r="D33" s="120">
        <v>13301</v>
      </c>
      <c r="E33" s="181" t="s">
        <v>363</v>
      </c>
      <c r="F33" s="271"/>
      <c r="G33" s="271"/>
      <c r="H33" s="268">
        <f t="shared" si="6"/>
        <v>0</v>
      </c>
      <c r="I33" s="271"/>
      <c r="J33" s="271"/>
      <c r="K33" s="268">
        <f t="shared" si="7"/>
        <v>0</v>
      </c>
    </row>
    <row r="34" spans="1:11" s="69" customFormat="1" ht="15" customHeight="1" x14ac:dyDescent="0.25">
      <c r="A34" s="76"/>
      <c r="B34" s="79"/>
      <c r="C34" s="178">
        <v>13400</v>
      </c>
      <c r="D34" s="179" t="s">
        <v>299</v>
      </c>
      <c r="E34" s="180"/>
      <c r="F34" s="270">
        <f t="shared" ref="F34:K34" si="16">SUM(F35)</f>
        <v>6495327</v>
      </c>
      <c r="G34" s="270">
        <f t="shared" si="16"/>
        <v>-348937</v>
      </c>
      <c r="H34" s="270">
        <f t="shared" si="16"/>
        <v>6146390</v>
      </c>
      <c r="I34" s="270">
        <f t="shared" ref="I34:J34" si="17">SUM(I35)</f>
        <v>4811915.6399999997</v>
      </c>
      <c r="J34" s="270">
        <f t="shared" si="17"/>
        <v>4548463.92</v>
      </c>
      <c r="K34" s="270">
        <f t="shared" si="16"/>
        <v>1334474.3600000003</v>
      </c>
    </row>
    <row r="35" spans="1:11" s="78" customFormat="1" x14ac:dyDescent="0.25">
      <c r="A35" s="76"/>
      <c r="B35" s="77"/>
      <c r="C35" s="79"/>
      <c r="D35" s="120">
        <v>13401</v>
      </c>
      <c r="E35" s="181" t="s">
        <v>299</v>
      </c>
      <c r="F35" s="271">
        <v>6495327</v>
      </c>
      <c r="G35" s="271">
        <v>-348937</v>
      </c>
      <c r="H35" s="268">
        <f t="shared" si="6"/>
        <v>6146390</v>
      </c>
      <c r="I35" s="271">
        <v>4811915.6399999997</v>
      </c>
      <c r="J35" s="271">
        <v>4548463.92</v>
      </c>
      <c r="K35" s="268">
        <f t="shared" si="7"/>
        <v>1334474.3600000003</v>
      </c>
    </row>
    <row r="36" spans="1:11" x14ac:dyDescent="0.25">
      <c r="A36" s="76"/>
      <c r="B36" s="123">
        <v>14000</v>
      </c>
      <c r="C36" s="124" t="s">
        <v>300</v>
      </c>
      <c r="D36" s="125"/>
      <c r="E36" s="126"/>
      <c r="F36" s="269">
        <f t="shared" ref="F36:K36" si="18">SUM(F37,F40)</f>
        <v>1754195</v>
      </c>
      <c r="G36" s="269">
        <f t="shared" si="18"/>
        <v>241140</v>
      </c>
      <c r="H36" s="269">
        <f t="shared" si="18"/>
        <v>1995335</v>
      </c>
      <c r="I36" s="269">
        <f t="shared" si="18"/>
        <v>1995335</v>
      </c>
      <c r="J36" s="269">
        <f t="shared" si="18"/>
        <v>1993214.45</v>
      </c>
      <c r="K36" s="269">
        <f t="shared" si="18"/>
        <v>0</v>
      </c>
    </row>
    <row r="37" spans="1:11" x14ac:dyDescent="0.25">
      <c r="A37" s="76"/>
      <c r="B37" s="79"/>
      <c r="C37" s="178">
        <v>14100</v>
      </c>
      <c r="D37" s="179" t="s">
        <v>301</v>
      </c>
      <c r="E37" s="180"/>
      <c r="F37" s="270">
        <f t="shared" ref="F37:K37" si="19">SUM(F38:F39)</f>
        <v>1754195</v>
      </c>
      <c r="G37" s="270">
        <f t="shared" si="19"/>
        <v>241140</v>
      </c>
      <c r="H37" s="270">
        <f t="shared" si="19"/>
        <v>1995335</v>
      </c>
      <c r="I37" s="270">
        <f t="shared" si="19"/>
        <v>1995335</v>
      </c>
      <c r="J37" s="270">
        <f t="shared" ref="J37" si="20">SUM(J38:J39)</f>
        <v>1993214.45</v>
      </c>
      <c r="K37" s="270">
        <f t="shared" si="19"/>
        <v>0</v>
      </c>
    </row>
    <row r="38" spans="1:11" ht="15" customHeight="1" x14ac:dyDescent="0.25">
      <c r="A38" s="76"/>
      <c r="B38" s="77"/>
      <c r="C38" s="79"/>
      <c r="D38" s="120">
        <v>14101</v>
      </c>
      <c r="E38" s="181" t="s">
        <v>327</v>
      </c>
      <c r="F38" s="271">
        <v>859573</v>
      </c>
      <c r="G38" s="271">
        <v>78095</v>
      </c>
      <c r="H38" s="268">
        <f t="shared" si="6"/>
        <v>937668</v>
      </c>
      <c r="I38" s="283">
        <v>937668</v>
      </c>
      <c r="J38" s="283">
        <v>935547.45</v>
      </c>
      <c r="K38" s="268">
        <f t="shared" si="7"/>
        <v>0</v>
      </c>
    </row>
    <row r="39" spans="1:11" s="127" customFormat="1" ht="30" x14ac:dyDescent="0.25">
      <c r="A39" s="76"/>
      <c r="B39" s="77"/>
      <c r="C39" s="79"/>
      <c r="D39" s="120">
        <v>14102</v>
      </c>
      <c r="E39" s="181" t="s">
        <v>328</v>
      </c>
      <c r="F39" s="182">
        <v>894622</v>
      </c>
      <c r="G39" s="271">
        <v>163045</v>
      </c>
      <c r="H39" s="268">
        <f t="shared" si="6"/>
        <v>1057667</v>
      </c>
      <c r="I39" s="284">
        <v>1057667</v>
      </c>
      <c r="J39" s="284">
        <v>1057667</v>
      </c>
      <c r="K39" s="268">
        <f t="shared" si="7"/>
        <v>0</v>
      </c>
    </row>
    <row r="40" spans="1:11" s="78" customFormat="1" hidden="1" x14ac:dyDescent="0.25">
      <c r="A40" s="76"/>
      <c r="B40" s="79"/>
      <c r="C40" s="178">
        <v>14400</v>
      </c>
      <c r="D40" s="179" t="s">
        <v>364</v>
      </c>
      <c r="E40" s="180"/>
      <c r="F40" s="270">
        <f t="shared" ref="F40:K40" si="21">SUM(F41:F44)</f>
        <v>0</v>
      </c>
      <c r="G40" s="270">
        <f t="shared" si="21"/>
        <v>0</v>
      </c>
      <c r="H40" s="270">
        <f t="shared" si="21"/>
        <v>0</v>
      </c>
      <c r="I40" s="270">
        <f t="shared" ref="I40" si="22">SUM(I41:I44)</f>
        <v>0</v>
      </c>
      <c r="J40" s="270">
        <f t="shared" ref="J40" si="23">SUM(J41:J44)</f>
        <v>0</v>
      </c>
      <c r="K40" s="270">
        <f t="shared" si="21"/>
        <v>0</v>
      </c>
    </row>
    <row r="41" spans="1:11" hidden="1" x14ac:dyDescent="0.25">
      <c r="A41" s="76"/>
      <c r="B41" s="77"/>
      <c r="C41" s="79"/>
      <c r="D41" s="120">
        <v>14401</v>
      </c>
      <c r="E41" s="181" t="s">
        <v>365</v>
      </c>
      <c r="F41" s="271"/>
      <c r="G41" s="271"/>
      <c r="H41" s="268">
        <f t="shared" si="6"/>
        <v>0</v>
      </c>
      <c r="I41" s="271"/>
      <c r="J41" s="271"/>
      <c r="K41" s="268">
        <f t="shared" si="7"/>
        <v>0</v>
      </c>
    </row>
    <row r="42" spans="1:11" s="127" customFormat="1" ht="30" hidden="1" x14ac:dyDescent="0.25">
      <c r="A42" s="76"/>
      <c r="B42" s="77"/>
      <c r="C42" s="79"/>
      <c r="D42" s="120">
        <v>14410</v>
      </c>
      <c r="E42" s="181" t="s">
        <v>366</v>
      </c>
      <c r="F42" s="271"/>
      <c r="G42" s="271"/>
      <c r="H42" s="268">
        <f t="shared" si="6"/>
        <v>0</v>
      </c>
      <c r="I42" s="271"/>
      <c r="J42" s="271"/>
      <c r="K42" s="268">
        <f t="shared" si="7"/>
        <v>0</v>
      </c>
    </row>
    <row r="43" spans="1:11" s="78" customFormat="1" ht="30" hidden="1" x14ac:dyDescent="0.25">
      <c r="A43" s="76"/>
      <c r="B43" s="77"/>
      <c r="C43" s="79"/>
      <c r="D43" s="120">
        <v>14411</v>
      </c>
      <c r="E43" s="181" t="s">
        <v>367</v>
      </c>
      <c r="F43" s="271"/>
      <c r="G43" s="271"/>
      <c r="H43" s="268">
        <f t="shared" si="6"/>
        <v>0</v>
      </c>
      <c r="I43" s="271"/>
      <c r="J43" s="271"/>
      <c r="K43" s="268">
        <f t="shared" si="7"/>
        <v>0</v>
      </c>
    </row>
    <row r="44" spans="1:11" ht="30" hidden="1" x14ac:dyDescent="0.25">
      <c r="A44" s="76"/>
      <c r="B44" s="77"/>
      <c r="C44" s="79"/>
      <c r="D44" s="120">
        <v>14412</v>
      </c>
      <c r="E44" s="181" t="s">
        <v>368</v>
      </c>
      <c r="F44" s="272"/>
      <c r="G44" s="272"/>
      <c r="H44" s="268">
        <f t="shared" si="6"/>
        <v>0</v>
      </c>
      <c r="I44" s="272"/>
      <c r="J44" s="272"/>
      <c r="K44" s="268">
        <f t="shared" si="7"/>
        <v>0</v>
      </c>
    </row>
    <row r="45" spans="1:11" x14ac:dyDescent="0.25">
      <c r="A45" s="76"/>
      <c r="B45" s="123">
        <v>15000</v>
      </c>
      <c r="C45" s="124" t="s">
        <v>302</v>
      </c>
      <c r="D45" s="125"/>
      <c r="E45" s="126"/>
      <c r="F45" s="269">
        <f>SUM(F46,F48,F50,F58,F60)</f>
        <v>3572468</v>
      </c>
      <c r="G45" s="269">
        <f t="shared" ref="G45:K45" si="24">SUM(G46,G48,G50,G58,G60)</f>
        <v>443706</v>
      </c>
      <c r="H45" s="269">
        <f t="shared" si="24"/>
        <v>4016174</v>
      </c>
      <c r="I45" s="269">
        <f t="shared" si="24"/>
        <v>3781869.26</v>
      </c>
      <c r="J45" s="269">
        <f t="shared" si="24"/>
        <v>3781869.26</v>
      </c>
      <c r="K45" s="269">
        <f t="shared" si="24"/>
        <v>234304.74</v>
      </c>
    </row>
    <row r="46" spans="1:11" hidden="1" x14ac:dyDescent="0.25">
      <c r="A46" s="76"/>
      <c r="B46" s="79"/>
      <c r="C46" s="178">
        <v>15200</v>
      </c>
      <c r="D46" s="179" t="s">
        <v>369</v>
      </c>
      <c r="E46" s="180"/>
      <c r="F46" s="270">
        <f t="shared" ref="F46:K46" si="25">SUM(F47)</f>
        <v>0</v>
      </c>
      <c r="G46" s="270">
        <f t="shared" si="25"/>
        <v>0</v>
      </c>
      <c r="H46" s="270">
        <f t="shared" si="25"/>
        <v>0</v>
      </c>
      <c r="I46" s="270">
        <f t="shared" si="25"/>
        <v>0</v>
      </c>
      <c r="J46" s="270">
        <f t="shared" si="25"/>
        <v>0</v>
      </c>
      <c r="K46" s="270">
        <f t="shared" si="25"/>
        <v>0</v>
      </c>
    </row>
    <row r="47" spans="1:11" ht="15" hidden="1" customHeight="1" x14ac:dyDescent="0.25">
      <c r="A47" s="76"/>
      <c r="B47" s="77"/>
      <c r="C47" s="79"/>
      <c r="D47" s="120">
        <v>15201</v>
      </c>
      <c r="E47" s="181" t="s">
        <v>369</v>
      </c>
      <c r="F47" s="271"/>
      <c r="G47" s="271"/>
      <c r="H47" s="268">
        <f t="shared" si="6"/>
        <v>0</v>
      </c>
      <c r="I47" s="271"/>
      <c r="J47" s="271"/>
      <c r="K47" s="268">
        <f t="shared" si="7"/>
        <v>0</v>
      </c>
    </row>
    <row r="48" spans="1:11" hidden="1" x14ac:dyDescent="0.25">
      <c r="A48" s="76"/>
      <c r="B48" s="79"/>
      <c r="C48" s="178">
        <v>15300</v>
      </c>
      <c r="D48" s="179" t="s">
        <v>370</v>
      </c>
      <c r="E48" s="180"/>
      <c r="F48" s="270"/>
      <c r="G48" s="270"/>
      <c r="H48" s="270">
        <f t="shared" ref="H48:K48" si="26">SUM(H49)</f>
        <v>0</v>
      </c>
      <c r="I48" s="270"/>
      <c r="J48" s="270"/>
      <c r="K48" s="270">
        <f t="shared" si="26"/>
        <v>0</v>
      </c>
    </row>
    <row r="49" spans="1:11" s="69" customFormat="1" ht="15" hidden="1" customHeight="1" x14ac:dyDescent="0.25">
      <c r="A49" s="76"/>
      <c r="B49" s="77"/>
      <c r="C49" s="79"/>
      <c r="D49" s="120">
        <v>15302</v>
      </c>
      <c r="E49" s="181" t="s">
        <v>371</v>
      </c>
      <c r="F49" s="271"/>
      <c r="G49" s="271"/>
      <c r="H49" s="268">
        <f t="shared" si="6"/>
        <v>0</v>
      </c>
      <c r="I49" s="271"/>
      <c r="J49" s="271"/>
      <c r="K49" s="268">
        <f t="shared" si="7"/>
        <v>0</v>
      </c>
    </row>
    <row r="50" spans="1:11" s="78" customFormat="1" x14ac:dyDescent="0.25">
      <c r="A50" s="76"/>
      <c r="B50" s="79"/>
      <c r="C50" s="178">
        <v>15400</v>
      </c>
      <c r="D50" s="179" t="s">
        <v>303</v>
      </c>
      <c r="E50" s="180"/>
      <c r="F50" s="270">
        <f>SUM(F51:F57)</f>
        <v>3572468</v>
      </c>
      <c r="G50" s="270">
        <f t="shared" ref="G50:K50" si="27">SUM(G51:G57)</f>
        <v>443706</v>
      </c>
      <c r="H50" s="270">
        <f t="shared" si="27"/>
        <v>4016174</v>
      </c>
      <c r="I50" s="270">
        <f t="shared" si="27"/>
        <v>3781869.26</v>
      </c>
      <c r="J50" s="270">
        <f t="shared" si="27"/>
        <v>3781869.26</v>
      </c>
      <c r="K50" s="270">
        <f t="shared" si="27"/>
        <v>234304.74</v>
      </c>
    </row>
    <row r="51" spans="1:11" x14ac:dyDescent="0.25">
      <c r="A51" s="76"/>
      <c r="B51" s="77"/>
      <c r="C51" s="79"/>
      <c r="D51" s="120">
        <v>15401</v>
      </c>
      <c r="E51" s="181" t="s">
        <v>329</v>
      </c>
      <c r="F51" s="271">
        <v>737747</v>
      </c>
      <c r="G51" s="271">
        <v>85451</v>
      </c>
      <c r="H51" s="268">
        <f t="shared" si="6"/>
        <v>823198</v>
      </c>
      <c r="I51" s="271">
        <v>823198</v>
      </c>
      <c r="J51" s="271">
        <v>823198</v>
      </c>
      <c r="K51" s="268">
        <f t="shared" si="7"/>
        <v>0</v>
      </c>
    </row>
    <row r="52" spans="1:11" s="69" customFormat="1" ht="15" customHeight="1" x14ac:dyDescent="0.25">
      <c r="A52" s="76"/>
      <c r="B52" s="77"/>
      <c r="C52" s="79"/>
      <c r="D52" s="120">
        <v>15402</v>
      </c>
      <c r="E52" s="181" t="s">
        <v>330</v>
      </c>
      <c r="F52" s="271">
        <v>404163</v>
      </c>
      <c r="G52" s="271">
        <v>35778</v>
      </c>
      <c r="H52" s="268">
        <f t="shared" si="6"/>
        <v>439941</v>
      </c>
      <c r="I52" s="271">
        <v>439941</v>
      </c>
      <c r="J52" s="271">
        <v>439941</v>
      </c>
      <c r="K52" s="268">
        <f t="shared" si="7"/>
        <v>0</v>
      </c>
    </row>
    <row r="53" spans="1:11" s="78" customFormat="1" x14ac:dyDescent="0.25">
      <c r="A53" s="76"/>
      <c r="B53" s="77"/>
      <c r="C53" s="79"/>
      <c r="D53" s="120">
        <v>15403</v>
      </c>
      <c r="E53" s="181" t="s">
        <v>534</v>
      </c>
      <c r="F53" s="271">
        <v>1471200</v>
      </c>
      <c r="G53" s="271">
        <v>224626</v>
      </c>
      <c r="H53" s="268">
        <f t="shared" si="6"/>
        <v>1695826</v>
      </c>
      <c r="I53" s="271">
        <v>1695826</v>
      </c>
      <c r="J53" s="271">
        <v>1695826</v>
      </c>
      <c r="K53" s="268">
        <f t="shared" si="7"/>
        <v>0</v>
      </c>
    </row>
    <row r="54" spans="1:11" x14ac:dyDescent="0.25">
      <c r="A54" s="76"/>
      <c r="B54" s="77"/>
      <c r="C54" s="79"/>
      <c r="D54" s="120">
        <v>15404</v>
      </c>
      <c r="E54" s="181" t="s">
        <v>372</v>
      </c>
      <c r="F54" s="271">
        <v>362054</v>
      </c>
      <c r="G54" s="271">
        <v>58130</v>
      </c>
      <c r="H54" s="268">
        <f t="shared" si="6"/>
        <v>420184</v>
      </c>
      <c r="I54" s="271">
        <v>420184</v>
      </c>
      <c r="J54" s="271">
        <v>420184</v>
      </c>
      <c r="K54" s="268">
        <f t="shared" si="7"/>
        <v>0</v>
      </c>
    </row>
    <row r="55" spans="1:11" x14ac:dyDescent="0.25">
      <c r="A55" s="76"/>
      <c r="B55" s="77"/>
      <c r="C55" s="79"/>
      <c r="D55" s="120">
        <v>15405</v>
      </c>
      <c r="E55" s="181" t="s">
        <v>373</v>
      </c>
      <c r="F55" s="271">
        <v>120894</v>
      </c>
      <c r="G55" s="271">
        <v>0</v>
      </c>
      <c r="H55" s="268">
        <f t="shared" si="6"/>
        <v>120894</v>
      </c>
      <c r="I55" s="271">
        <v>0</v>
      </c>
      <c r="J55" s="271">
        <v>0</v>
      </c>
      <c r="K55" s="268">
        <f t="shared" si="7"/>
        <v>120894</v>
      </c>
    </row>
    <row r="56" spans="1:11" ht="15" customHeight="1" x14ac:dyDescent="0.25">
      <c r="A56" s="76"/>
      <c r="B56" s="77"/>
      <c r="C56" s="79"/>
      <c r="D56" s="120">
        <v>15406</v>
      </c>
      <c r="E56" s="181" t="s">
        <v>374</v>
      </c>
      <c r="F56" s="271">
        <v>298315</v>
      </c>
      <c r="G56" s="271">
        <v>39721</v>
      </c>
      <c r="H56" s="268">
        <f t="shared" si="6"/>
        <v>338036</v>
      </c>
      <c r="I56" s="271">
        <v>338036</v>
      </c>
      <c r="J56" s="271">
        <v>338036</v>
      </c>
      <c r="K56" s="268">
        <f t="shared" si="7"/>
        <v>0</v>
      </c>
    </row>
    <row r="57" spans="1:11" s="69" customFormat="1" ht="15" customHeight="1" x14ac:dyDescent="0.25">
      <c r="A57" s="76"/>
      <c r="B57" s="77"/>
      <c r="C57" s="79"/>
      <c r="D57" s="120">
        <v>15412</v>
      </c>
      <c r="E57" s="181" t="s">
        <v>375</v>
      </c>
      <c r="F57" s="271">
        <v>178095</v>
      </c>
      <c r="G57" s="271">
        <v>0</v>
      </c>
      <c r="H57" s="268">
        <f t="shared" si="6"/>
        <v>178095</v>
      </c>
      <c r="I57" s="271">
        <v>64684.26</v>
      </c>
      <c r="J57" s="271">
        <v>64684.26</v>
      </c>
      <c r="K57" s="268">
        <f t="shared" si="7"/>
        <v>113410.73999999999</v>
      </c>
    </row>
    <row r="58" spans="1:11" s="78" customFormat="1" hidden="1" x14ac:dyDescent="0.25">
      <c r="A58" s="76"/>
      <c r="B58" s="79"/>
      <c r="C58" s="178">
        <v>15500</v>
      </c>
      <c r="D58" s="179" t="s">
        <v>376</v>
      </c>
      <c r="E58" s="180"/>
      <c r="F58" s="270"/>
      <c r="G58" s="270"/>
      <c r="H58" s="270">
        <f t="shared" ref="H58:K58" si="28">SUM(H59)</f>
        <v>0</v>
      </c>
      <c r="I58" s="270">
        <v>0</v>
      </c>
      <c r="J58" s="270">
        <v>0</v>
      </c>
      <c r="K58" s="270">
        <f t="shared" si="28"/>
        <v>0</v>
      </c>
    </row>
    <row r="59" spans="1:11" hidden="1" x14ac:dyDescent="0.25">
      <c r="A59" s="76"/>
      <c r="B59" s="77"/>
      <c r="C59" s="79"/>
      <c r="D59" s="120">
        <v>15501</v>
      </c>
      <c r="E59" s="181" t="s">
        <v>377</v>
      </c>
      <c r="F59" s="271"/>
      <c r="G59" s="271"/>
      <c r="H59" s="272"/>
      <c r="I59" s="271"/>
      <c r="J59" s="271"/>
      <c r="K59" s="268">
        <f t="shared" si="7"/>
        <v>0</v>
      </c>
    </row>
    <row r="60" spans="1:11" s="78" customFormat="1" hidden="1" x14ac:dyDescent="0.25">
      <c r="A60" s="76"/>
      <c r="B60" s="79"/>
      <c r="C60" s="178">
        <v>15900</v>
      </c>
      <c r="D60" s="179" t="s">
        <v>302</v>
      </c>
      <c r="E60" s="180"/>
      <c r="F60" s="270">
        <f t="shared" ref="F60:K60" si="29">SUM(F62:F63)</f>
        <v>0</v>
      </c>
      <c r="G60" s="270"/>
      <c r="H60" s="270">
        <f>SUM(H62:H63)</f>
        <v>0</v>
      </c>
      <c r="I60" s="270">
        <f t="shared" ref="I60:J60" si="30">SUM(I62:I63)</f>
        <v>0</v>
      </c>
      <c r="J60" s="270">
        <f t="shared" si="30"/>
        <v>0</v>
      </c>
      <c r="K60" s="270">
        <f t="shared" si="29"/>
        <v>0</v>
      </c>
    </row>
    <row r="61" spans="1:11" hidden="1" x14ac:dyDescent="0.25">
      <c r="A61" s="76"/>
      <c r="B61" s="77"/>
      <c r="C61" s="79"/>
      <c r="D61" s="205">
        <v>15901</v>
      </c>
      <c r="E61" s="181"/>
      <c r="F61" s="271"/>
      <c r="G61" s="271"/>
      <c r="H61" s="268"/>
      <c r="I61" s="271"/>
      <c r="J61" s="271"/>
      <c r="K61" s="268"/>
    </row>
    <row r="62" spans="1:11" ht="30" hidden="1" x14ac:dyDescent="0.25">
      <c r="A62" s="76"/>
      <c r="B62" s="77"/>
      <c r="C62" s="79"/>
      <c r="D62" s="120">
        <v>15913</v>
      </c>
      <c r="E62" s="181" t="s">
        <v>378</v>
      </c>
      <c r="F62" s="271"/>
      <c r="G62" s="271"/>
      <c r="H62" s="268">
        <f t="shared" si="6"/>
        <v>0</v>
      </c>
      <c r="I62" s="271"/>
      <c r="J62" s="271"/>
      <c r="K62" s="268">
        <f t="shared" si="7"/>
        <v>0</v>
      </c>
    </row>
    <row r="63" spans="1:11" hidden="1" x14ac:dyDescent="0.25">
      <c r="A63" s="76"/>
      <c r="B63" s="77"/>
      <c r="C63" s="79"/>
      <c r="D63" s="120">
        <v>15914</v>
      </c>
      <c r="E63" s="181" t="s">
        <v>379</v>
      </c>
      <c r="F63" s="271"/>
      <c r="G63" s="271"/>
      <c r="H63" s="268">
        <f t="shared" si="6"/>
        <v>0</v>
      </c>
      <c r="I63" s="271"/>
      <c r="J63" s="271"/>
      <c r="K63" s="268">
        <f t="shared" si="7"/>
        <v>0</v>
      </c>
    </row>
    <row r="64" spans="1:11" s="69" customFormat="1" ht="15" customHeight="1" x14ac:dyDescent="0.25">
      <c r="A64" s="76"/>
      <c r="B64" s="123">
        <v>16000</v>
      </c>
      <c r="C64" s="125" t="s">
        <v>145</v>
      </c>
      <c r="D64" s="125"/>
      <c r="E64" s="126"/>
      <c r="F64" s="269">
        <f>SUM(F65)</f>
        <v>861701</v>
      </c>
      <c r="G64" s="269">
        <f t="shared" ref="G64:K65" si="31">SUM(G65)</f>
        <v>-861701</v>
      </c>
      <c r="H64" s="269">
        <f t="shared" si="31"/>
        <v>0</v>
      </c>
      <c r="I64" s="269">
        <f t="shared" si="31"/>
        <v>0</v>
      </c>
      <c r="J64" s="269">
        <f t="shared" si="31"/>
        <v>0</v>
      </c>
      <c r="K64" s="269">
        <f t="shared" si="31"/>
        <v>0</v>
      </c>
    </row>
    <row r="65" spans="1:12" s="78" customFormat="1" x14ac:dyDescent="0.25">
      <c r="A65" s="76"/>
      <c r="B65" s="79"/>
      <c r="C65" s="178">
        <v>16100</v>
      </c>
      <c r="D65" s="178" t="s">
        <v>524</v>
      </c>
      <c r="E65" s="180"/>
      <c r="F65" s="270">
        <f>SUM(F66)</f>
        <v>861701</v>
      </c>
      <c r="G65" s="270">
        <f t="shared" si="31"/>
        <v>-861701</v>
      </c>
      <c r="H65" s="270">
        <f t="shared" si="31"/>
        <v>0</v>
      </c>
      <c r="I65" s="270">
        <f t="shared" si="31"/>
        <v>0</v>
      </c>
      <c r="J65" s="270">
        <f t="shared" si="31"/>
        <v>0</v>
      </c>
      <c r="K65" s="270">
        <f t="shared" si="31"/>
        <v>0</v>
      </c>
    </row>
    <row r="66" spans="1:12" x14ac:dyDescent="0.25">
      <c r="A66" s="76"/>
      <c r="B66" s="77"/>
      <c r="C66" s="79"/>
      <c r="D66" s="120">
        <v>16101</v>
      </c>
      <c r="E66" s="181" t="s">
        <v>525</v>
      </c>
      <c r="F66" s="271">
        <v>861701</v>
      </c>
      <c r="G66" s="271">
        <v>-861701</v>
      </c>
      <c r="H66" s="268">
        <f t="shared" ref="H66" si="32">F66+G66</f>
        <v>0</v>
      </c>
      <c r="I66" s="271"/>
      <c r="J66" s="271"/>
      <c r="K66" s="268">
        <f t="shared" ref="K66" si="33">H66-I66</f>
        <v>0</v>
      </c>
    </row>
    <row r="67" spans="1:12" s="69" customFormat="1" ht="15" customHeight="1" x14ac:dyDescent="0.25">
      <c r="A67" s="76"/>
      <c r="B67" s="123">
        <v>17000</v>
      </c>
      <c r="C67" s="124" t="s">
        <v>331</v>
      </c>
      <c r="D67" s="125"/>
      <c r="E67" s="126"/>
      <c r="F67" s="269">
        <f t="shared" ref="F67:K68" si="34">SUM(F68)</f>
        <v>21002500</v>
      </c>
      <c r="G67" s="269">
        <f t="shared" si="34"/>
        <v>0</v>
      </c>
      <c r="H67" s="269">
        <f t="shared" si="34"/>
        <v>21002500</v>
      </c>
      <c r="I67" s="269">
        <f t="shared" si="34"/>
        <v>15773513.609999999</v>
      </c>
      <c r="J67" s="269">
        <f t="shared" si="34"/>
        <v>15715961.300000001</v>
      </c>
      <c r="K67" s="269">
        <f t="shared" si="34"/>
        <v>5228986.3900000006</v>
      </c>
    </row>
    <row r="68" spans="1:12" s="78" customFormat="1" x14ac:dyDescent="0.25">
      <c r="A68" s="76"/>
      <c r="B68" s="79"/>
      <c r="C68" s="178">
        <v>17100</v>
      </c>
      <c r="D68" s="179" t="s">
        <v>332</v>
      </c>
      <c r="E68" s="180"/>
      <c r="F68" s="270">
        <f t="shared" si="34"/>
        <v>21002500</v>
      </c>
      <c r="G68" s="270">
        <f t="shared" si="34"/>
        <v>0</v>
      </c>
      <c r="H68" s="270">
        <f t="shared" si="34"/>
        <v>21002500</v>
      </c>
      <c r="I68" s="270">
        <f t="shared" si="34"/>
        <v>15773513.609999999</v>
      </c>
      <c r="J68" s="270">
        <f t="shared" si="34"/>
        <v>15715961.300000001</v>
      </c>
      <c r="K68" s="270">
        <f t="shared" si="34"/>
        <v>5228986.3900000006</v>
      </c>
    </row>
    <row r="69" spans="1:12" x14ac:dyDescent="0.25">
      <c r="A69" s="76"/>
      <c r="B69" s="77"/>
      <c r="C69" s="79"/>
      <c r="D69" s="120">
        <v>17101</v>
      </c>
      <c r="E69" s="181" t="s">
        <v>333</v>
      </c>
      <c r="F69" s="271">
        <v>21002500</v>
      </c>
      <c r="G69" s="271">
        <v>0</v>
      </c>
      <c r="H69" s="268">
        <f t="shared" si="6"/>
        <v>21002500</v>
      </c>
      <c r="I69" s="271">
        <v>15773513.609999999</v>
      </c>
      <c r="J69" s="271">
        <v>15715961.300000001</v>
      </c>
      <c r="K69" s="268">
        <f t="shared" si="7"/>
        <v>5228986.3900000006</v>
      </c>
    </row>
    <row r="70" spans="1:12" s="78" customFormat="1" x14ac:dyDescent="0.25">
      <c r="A70" s="76"/>
      <c r="B70" s="77"/>
      <c r="C70" s="79"/>
      <c r="D70" s="120"/>
      <c r="E70" s="181"/>
      <c r="F70" s="271"/>
      <c r="G70" s="271"/>
      <c r="H70" s="268"/>
      <c r="I70" s="271"/>
      <c r="J70" s="271"/>
      <c r="K70" s="268"/>
    </row>
    <row r="71" spans="1:12" x14ac:dyDescent="0.25">
      <c r="A71" s="174">
        <v>20000</v>
      </c>
      <c r="B71" s="175" t="s">
        <v>343</v>
      </c>
      <c r="C71" s="176"/>
      <c r="D71" s="176"/>
      <c r="E71" s="177"/>
      <c r="F71" s="268">
        <f t="shared" ref="F71:K71" si="35">SUM(F72,F89,F96,F113,F122,F126,F134)</f>
        <v>370250</v>
      </c>
      <c r="G71" s="268">
        <f t="shared" si="35"/>
        <v>280370</v>
      </c>
      <c r="H71" s="268">
        <f t="shared" si="35"/>
        <v>650620</v>
      </c>
      <c r="I71" s="268">
        <f t="shared" si="35"/>
        <v>480478.29</v>
      </c>
      <c r="J71" s="268">
        <f t="shared" si="35"/>
        <v>400966.89</v>
      </c>
      <c r="K71" s="268">
        <f t="shared" si="35"/>
        <v>170141.71000000002</v>
      </c>
      <c r="L71" s="285"/>
    </row>
    <row r="72" spans="1:12" s="69" customFormat="1" ht="15" customHeight="1" x14ac:dyDescent="0.25">
      <c r="A72" s="76"/>
      <c r="B72" s="123">
        <v>21000</v>
      </c>
      <c r="C72" s="124" t="s">
        <v>380</v>
      </c>
      <c r="D72" s="125"/>
      <c r="E72" s="126"/>
      <c r="F72" s="269">
        <f t="shared" ref="F72:K72" si="36">SUM(F73,F77,F79,F81,F83,F87)</f>
        <v>115000</v>
      </c>
      <c r="G72" s="269">
        <f t="shared" si="36"/>
        <v>113000</v>
      </c>
      <c r="H72" s="269">
        <f t="shared" si="36"/>
        <v>228000</v>
      </c>
      <c r="I72" s="269">
        <f t="shared" si="36"/>
        <v>196213.63</v>
      </c>
      <c r="J72" s="269">
        <f t="shared" si="36"/>
        <v>196213.63</v>
      </c>
      <c r="K72" s="269">
        <f t="shared" si="36"/>
        <v>31786.370000000003</v>
      </c>
    </row>
    <row r="73" spans="1:12" s="78" customFormat="1" x14ac:dyDescent="0.25">
      <c r="A73" s="76"/>
      <c r="B73" s="79"/>
      <c r="C73" s="178">
        <v>21100</v>
      </c>
      <c r="D73" s="179" t="s">
        <v>381</v>
      </c>
      <c r="E73" s="180"/>
      <c r="F73" s="270">
        <f t="shared" ref="F73:K73" si="37">SUM(F74:F75)</f>
        <v>54000</v>
      </c>
      <c r="G73" s="270">
        <f t="shared" si="37"/>
        <v>0</v>
      </c>
      <c r="H73" s="270">
        <f t="shared" si="37"/>
        <v>54000</v>
      </c>
      <c r="I73" s="270">
        <f t="shared" si="37"/>
        <v>38213.629999999997</v>
      </c>
      <c r="J73" s="270">
        <f t="shared" si="37"/>
        <v>38213.629999999997</v>
      </c>
      <c r="K73" s="270">
        <f t="shared" si="37"/>
        <v>15786.370000000003</v>
      </c>
    </row>
    <row r="74" spans="1:12" x14ac:dyDescent="0.25">
      <c r="A74" s="76"/>
      <c r="B74" s="77"/>
      <c r="C74" s="79"/>
      <c r="D74" s="120">
        <v>21101</v>
      </c>
      <c r="E74" s="181" t="s">
        <v>382</v>
      </c>
      <c r="F74" s="182">
        <v>46000</v>
      </c>
      <c r="G74" s="271">
        <v>0</v>
      </c>
      <c r="H74" s="268">
        <f t="shared" si="6"/>
        <v>46000</v>
      </c>
      <c r="I74" s="271">
        <v>32833.629999999997</v>
      </c>
      <c r="J74" s="271">
        <v>32833.629999999997</v>
      </c>
      <c r="K74" s="268">
        <f t="shared" si="7"/>
        <v>13166.370000000003</v>
      </c>
    </row>
    <row r="75" spans="1:12" x14ac:dyDescent="0.25">
      <c r="A75" s="76"/>
      <c r="B75" s="77"/>
      <c r="C75" s="79"/>
      <c r="D75" s="120">
        <v>21102</v>
      </c>
      <c r="E75" s="181" t="s">
        <v>383</v>
      </c>
      <c r="F75" s="271">
        <v>8000</v>
      </c>
      <c r="G75" s="271">
        <v>0</v>
      </c>
      <c r="H75" s="268">
        <f t="shared" si="6"/>
        <v>8000</v>
      </c>
      <c r="I75" s="271">
        <v>5380</v>
      </c>
      <c r="J75" s="271">
        <v>5380</v>
      </c>
      <c r="K75" s="268">
        <f t="shared" si="7"/>
        <v>2620</v>
      </c>
    </row>
    <row r="76" spans="1:12" x14ac:dyDescent="0.25">
      <c r="A76" s="76"/>
      <c r="B76" s="77"/>
      <c r="C76" s="79"/>
      <c r="D76" s="121">
        <v>21103</v>
      </c>
      <c r="E76" s="122"/>
      <c r="F76" s="271"/>
      <c r="G76" s="271"/>
      <c r="H76" s="268"/>
      <c r="I76" s="271"/>
      <c r="J76" s="271"/>
      <c r="K76" s="268"/>
    </row>
    <row r="77" spans="1:12" hidden="1" x14ac:dyDescent="0.25">
      <c r="A77" s="76"/>
      <c r="B77" s="79"/>
      <c r="C77" s="178">
        <v>21200</v>
      </c>
      <c r="D77" s="179" t="s">
        <v>384</v>
      </c>
      <c r="E77" s="180"/>
      <c r="F77" s="270">
        <f t="shared" ref="F77:K77" si="38">SUM(F78)</f>
        <v>0</v>
      </c>
      <c r="G77" s="270">
        <f t="shared" si="38"/>
        <v>0</v>
      </c>
      <c r="H77" s="270">
        <f t="shared" si="38"/>
        <v>0</v>
      </c>
      <c r="I77" s="270">
        <f t="shared" ref="I77:J77" si="39">SUM(I78)</f>
        <v>0</v>
      </c>
      <c r="J77" s="270">
        <f t="shared" si="39"/>
        <v>0</v>
      </c>
      <c r="K77" s="270">
        <f t="shared" si="38"/>
        <v>0</v>
      </c>
    </row>
    <row r="78" spans="1:12" ht="30" hidden="1" x14ac:dyDescent="0.25">
      <c r="A78" s="76"/>
      <c r="B78" s="77"/>
      <c r="C78" s="79"/>
      <c r="D78" s="120">
        <v>21201</v>
      </c>
      <c r="E78" s="181" t="s">
        <v>384</v>
      </c>
      <c r="F78" s="271"/>
      <c r="G78" s="271">
        <v>0</v>
      </c>
      <c r="H78" s="268">
        <f t="shared" si="6"/>
        <v>0</v>
      </c>
      <c r="I78" s="271"/>
      <c r="J78" s="271"/>
      <c r="K78" s="268">
        <f t="shared" si="7"/>
        <v>0</v>
      </c>
    </row>
    <row r="79" spans="1:12" hidden="1" x14ac:dyDescent="0.25">
      <c r="A79" s="76"/>
      <c r="B79" s="79"/>
      <c r="C79" s="178">
        <v>21400</v>
      </c>
      <c r="D79" s="179" t="s">
        <v>385</v>
      </c>
      <c r="E79" s="180"/>
      <c r="F79" s="270">
        <f t="shared" ref="F79:K79" si="40">SUM(F80)</f>
        <v>0</v>
      </c>
      <c r="G79" s="270">
        <f t="shared" si="40"/>
        <v>0</v>
      </c>
      <c r="H79" s="270">
        <f t="shared" si="40"/>
        <v>0</v>
      </c>
      <c r="I79" s="270">
        <f t="shared" ref="I79:J79" si="41">SUM(I80)</f>
        <v>0</v>
      </c>
      <c r="J79" s="270">
        <f t="shared" si="41"/>
        <v>0</v>
      </c>
      <c r="K79" s="270">
        <f t="shared" si="40"/>
        <v>0</v>
      </c>
    </row>
    <row r="80" spans="1:12" ht="45" hidden="1" x14ac:dyDescent="0.25">
      <c r="A80" s="76"/>
      <c r="B80" s="77"/>
      <c r="C80" s="79"/>
      <c r="D80" s="120">
        <v>21401</v>
      </c>
      <c r="E80" s="181" t="s">
        <v>386</v>
      </c>
      <c r="F80" s="271"/>
      <c r="G80" s="271"/>
      <c r="H80" s="268">
        <f t="shared" si="6"/>
        <v>0</v>
      </c>
      <c r="I80" s="271"/>
      <c r="J80" s="271"/>
      <c r="K80" s="268">
        <f t="shared" si="7"/>
        <v>0</v>
      </c>
    </row>
    <row r="81" spans="1:11" x14ac:dyDescent="0.25">
      <c r="A81" s="76"/>
      <c r="B81" s="79"/>
      <c r="C81" s="178">
        <v>21500</v>
      </c>
      <c r="D81" s="179" t="s">
        <v>387</v>
      </c>
      <c r="E81" s="180"/>
      <c r="F81" s="270">
        <f t="shared" ref="F81:K81" si="42">SUM(F82)</f>
        <v>45000</v>
      </c>
      <c r="G81" s="270">
        <f t="shared" si="42"/>
        <v>113000</v>
      </c>
      <c r="H81" s="270">
        <f t="shared" si="42"/>
        <v>158000</v>
      </c>
      <c r="I81" s="270">
        <f t="shared" ref="I81:J81" si="43">SUM(I82)</f>
        <v>158000</v>
      </c>
      <c r="J81" s="270">
        <f t="shared" si="43"/>
        <v>158000</v>
      </c>
      <c r="K81" s="270">
        <f t="shared" si="42"/>
        <v>0</v>
      </c>
    </row>
    <row r="82" spans="1:11" x14ac:dyDescent="0.25">
      <c r="A82" s="76"/>
      <c r="B82" s="77"/>
      <c r="C82" s="79"/>
      <c r="D82" s="120">
        <v>21501</v>
      </c>
      <c r="E82" s="181" t="s">
        <v>388</v>
      </c>
      <c r="F82" s="271">
        <v>45000</v>
      </c>
      <c r="G82" s="271">
        <v>113000</v>
      </c>
      <c r="H82" s="268">
        <f t="shared" si="6"/>
        <v>158000</v>
      </c>
      <c r="I82" s="271">
        <v>158000</v>
      </c>
      <c r="J82" s="271">
        <v>158000</v>
      </c>
      <c r="K82" s="268">
        <f t="shared" si="7"/>
        <v>0</v>
      </c>
    </row>
    <row r="83" spans="1:11" x14ac:dyDescent="0.25">
      <c r="A83" s="76"/>
      <c r="B83" s="79"/>
      <c r="C83" s="178">
        <v>21600</v>
      </c>
      <c r="D83" s="179" t="s">
        <v>389</v>
      </c>
      <c r="E83" s="180"/>
      <c r="F83" s="270">
        <f t="shared" ref="F83:K83" si="44">SUM(F84)</f>
        <v>16000</v>
      </c>
      <c r="G83" s="270">
        <f t="shared" si="44"/>
        <v>0</v>
      </c>
      <c r="H83" s="270">
        <f t="shared" si="44"/>
        <v>16000</v>
      </c>
      <c r="I83" s="270">
        <f t="shared" ref="I83:J83" si="45">SUM(I84)</f>
        <v>0</v>
      </c>
      <c r="J83" s="270">
        <f t="shared" si="45"/>
        <v>0</v>
      </c>
      <c r="K83" s="270">
        <f t="shared" si="44"/>
        <v>16000</v>
      </c>
    </row>
    <row r="84" spans="1:11" x14ac:dyDescent="0.25">
      <c r="A84" s="76"/>
      <c r="B84" s="77"/>
      <c r="C84" s="79"/>
      <c r="D84" s="120">
        <v>21601</v>
      </c>
      <c r="E84" s="181" t="s">
        <v>389</v>
      </c>
      <c r="F84" s="271">
        <v>16000</v>
      </c>
      <c r="G84" s="271">
        <v>0</v>
      </c>
      <c r="H84" s="268">
        <f t="shared" si="6"/>
        <v>16000</v>
      </c>
      <c r="I84" s="271"/>
      <c r="J84" s="271"/>
      <c r="K84" s="268">
        <f t="shared" si="7"/>
        <v>16000</v>
      </c>
    </row>
    <row r="85" spans="1:11" hidden="1" x14ac:dyDescent="0.25">
      <c r="A85" s="76"/>
      <c r="B85" s="77"/>
      <c r="C85" s="178">
        <v>21700</v>
      </c>
      <c r="D85" s="179" t="s">
        <v>548</v>
      </c>
      <c r="E85" s="180"/>
      <c r="F85" s="271"/>
      <c r="G85" s="271"/>
      <c r="H85" s="268"/>
      <c r="I85" s="271"/>
      <c r="J85" s="271"/>
      <c r="K85" s="268"/>
    </row>
    <row r="86" spans="1:11" hidden="1" x14ac:dyDescent="0.25">
      <c r="A86" s="76"/>
      <c r="B86" s="77"/>
      <c r="C86" s="79"/>
      <c r="D86" s="121">
        <v>21701</v>
      </c>
      <c r="E86" s="122" t="s">
        <v>560</v>
      </c>
      <c r="F86" s="271"/>
      <c r="G86" s="271"/>
      <c r="H86" s="268"/>
      <c r="I86" s="271"/>
      <c r="J86" s="271"/>
      <c r="K86" s="268"/>
    </row>
    <row r="87" spans="1:11" hidden="1" x14ac:dyDescent="0.25">
      <c r="A87" s="76"/>
      <c r="B87" s="79"/>
      <c r="C87" s="178">
        <v>21800</v>
      </c>
      <c r="D87" s="179" t="s">
        <v>390</v>
      </c>
      <c r="E87" s="180"/>
      <c r="F87" s="270">
        <f t="shared" ref="F87:K87" si="46">SUM(F88)</f>
        <v>0</v>
      </c>
      <c r="G87" s="270">
        <f t="shared" si="46"/>
        <v>0</v>
      </c>
      <c r="H87" s="270">
        <f t="shared" si="46"/>
        <v>0</v>
      </c>
      <c r="I87" s="270">
        <f t="shared" ref="I87:J87" si="47">SUM(I88)</f>
        <v>0</v>
      </c>
      <c r="J87" s="270">
        <f t="shared" si="47"/>
        <v>0</v>
      </c>
      <c r="K87" s="270">
        <f t="shared" si="46"/>
        <v>0</v>
      </c>
    </row>
    <row r="88" spans="1:11" hidden="1" x14ac:dyDescent="0.25">
      <c r="A88" s="76"/>
      <c r="B88" s="77"/>
      <c r="C88" s="79"/>
      <c r="D88" s="120">
        <v>21801</v>
      </c>
      <c r="E88" s="181" t="s">
        <v>391</v>
      </c>
      <c r="F88" s="271"/>
      <c r="G88" s="271"/>
      <c r="H88" s="268">
        <f t="shared" si="6"/>
        <v>0</v>
      </c>
      <c r="I88" s="271"/>
      <c r="J88" s="271"/>
      <c r="K88" s="268">
        <f t="shared" si="7"/>
        <v>0</v>
      </c>
    </row>
    <row r="89" spans="1:11" x14ac:dyDescent="0.25">
      <c r="A89" s="76"/>
      <c r="B89" s="123">
        <v>22000</v>
      </c>
      <c r="C89" s="124" t="s">
        <v>392</v>
      </c>
      <c r="D89" s="125"/>
      <c r="E89" s="126"/>
      <c r="F89" s="269">
        <f t="shared" ref="F89:K89" si="48">SUM(F90,F94)</f>
        <v>115000</v>
      </c>
      <c r="G89" s="269">
        <f t="shared" si="48"/>
        <v>0</v>
      </c>
      <c r="H89" s="269">
        <f t="shared" si="48"/>
        <v>115000</v>
      </c>
      <c r="I89" s="269">
        <f t="shared" si="48"/>
        <v>24656.93</v>
      </c>
      <c r="J89" s="269">
        <f t="shared" si="48"/>
        <v>24656.93</v>
      </c>
      <c r="K89" s="269">
        <f t="shared" si="48"/>
        <v>90343.07</v>
      </c>
    </row>
    <row r="90" spans="1:11" x14ac:dyDescent="0.25">
      <c r="A90" s="76"/>
      <c r="B90" s="79"/>
      <c r="C90" s="178">
        <v>22100</v>
      </c>
      <c r="D90" s="179" t="s">
        <v>393</v>
      </c>
      <c r="E90" s="180"/>
      <c r="F90" s="270">
        <f t="shared" ref="F90:K90" si="49">SUM(F91:F93)</f>
        <v>115000</v>
      </c>
      <c r="G90" s="270">
        <f t="shared" si="49"/>
        <v>0</v>
      </c>
      <c r="H90" s="270">
        <f t="shared" si="49"/>
        <v>115000</v>
      </c>
      <c r="I90" s="270">
        <f t="shared" si="49"/>
        <v>24656.93</v>
      </c>
      <c r="J90" s="270">
        <f t="shared" ref="J90" si="50">SUM(J91:J93)</f>
        <v>24656.93</v>
      </c>
      <c r="K90" s="270">
        <f t="shared" si="49"/>
        <v>90343.07</v>
      </c>
    </row>
    <row r="91" spans="1:11" hidden="1" x14ac:dyDescent="0.25">
      <c r="A91" s="76"/>
      <c r="B91" s="77"/>
      <c r="C91" s="79"/>
      <c r="D91" s="120">
        <v>22104</v>
      </c>
      <c r="E91" s="181" t="s">
        <v>394</v>
      </c>
      <c r="F91" s="271"/>
      <c r="G91" s="271">
        <v>0</v>
      </c>
      <c r="H91" s="268">
        <f t="shared" ref="H91:H157" si="51">F91+G91</f>
        <v>0</v>
      </c>
      <c r="I91" s="271">
        <v>0</v>
      </c>
      <c r="J91" s="271">
        <v>0</v>
      </c>
      <c r="K91" s="268">
        <f t="shared" ref="K91:K157" si="52">H91-I91</f>
        <v>0</v>
      </c>
    </row>
    <row r="92" spans="1:11" x14ac:dyDescent="0.25">
      <c r="A92" s="76"/>
      <c r="B92" s="77"/>
      <c r="C92" s="79"/>
      <c r="D92" s="120">
        <v>22105</v>
      </c>
      <c r="E92" s="181" t="s">
        <v>395</v>
      </c>
      <c r="F92" s="271">
        <v>75000</v>
      </c>
      <c r="G92" s="271">
        <v>0</v>
      </c>
      <c r="H92" s="268">
        <f t="shared" si="51"/>
        <v>75000</v>
      </c>
      <c r="I92" s="271">
        <v>6206.26</v>
      </c>
      <c r="J92" s="271">
        <v>6206.26</v>
      </c>
      <c r="K92" s="268">
        <f t="shared" si="52"/>
        <v>68793.740000000005</v>
      </c>
    </row>
    <row r="93" spans="1:11" x14ac:dyDescent="0.25">
      <c r="A93" s="76"/>
      <c r="B93" s="77"/>
      <c r="C93" s="79"/>
      <c r="D93" s="120">
        <v>22106</v>
      </c>
      <c r="E93" s="181" t="s">
        <v>396</v>
      </c>
      <c r="F93" s="271">
        <v>40000</v>
      </c>
      <c r="G93" s="271">
        <v>0</v>
      </c>
      <c r="H93" s="268">
        <f t="shared" si="51"/>
        <v>40000</v>
      </c>
      <c r="I93" s="271">
        <v>18450.669999999998</v>
      </c>
      <c r="J93" s="271">
        <v>18450.669999999998</v>
      </c>
      <c r="K93" s="268">
        <f t="shared" si="52"/>
        <v>21549.33</v>
      </c>
    </row>
    <row r="94" spans="1:11" hidden="1" x14ac:dyDescent="0.25">
      <c r="A94" s="76"/>
      <c r="B94" s="79"/>
      <c r="C94" s="178">
        <v>22300</v>
      </c>
      <c r="D94" s="179" t="s">
        <v>535</v>
      </c>
      <c r="E94" s="180"/>
      <c r="F94" s="270">
        <f t="shared" ref="F94:K94" si="53">SUM(F95)</f>
        <v>0</v>
      </c>
      <c r="G94" s="270">
        <f t="shared" si="53"/>
        <v>0</v>
      </c>
      <c r="H94" s="270">
        <f t="shared" si="53"/>
        <v>0</v>
      </c>
      <c r="I94" s="270">
        <f t="shared" ref="I94:J94" si="54">SUM(I95)</f>
        <v>0</v>
      </c>
      <c r="J94" s="270">
        <f t="shared" si="54"/>
        <v>0</v>
      </c>
      <c r="K94" s="270">
        <f t="shared" si="53"/>
        <v>0</v>
      </c>
    </row>
    <row r="95" spans="1:11" hidden="1" x14ac:dyDescent="0.25">
      <c r="A95" s="76"/>
      <c r="B95" s="77"/>
      <c r="C95" s="185"/>
      <c r="D95" s="186">
        <v>22301</v>
      </c>
      <c r="E95" s="122" t="s">
        <v>535</v>
      </c>
      <c r="F95" s="271"/>
      <c r="G95" s="271"/>
      <c r="H95" s="268">
        <f t="shared" si="51"/>
        <v>0</v>
      </c>
      <c r="I95" s="271"/>
      <c r="J95" s="271"/>
      <c r="K95" s="268">
        <f t="shared" si="52"/>
        <v>0</v>
      </c>
    </row>
    <row r="96" spans="1:11" x14ac:dyDescent="0.25">
      <c r="A96" s="76"/>
      <c r="B96" s="123">
        <v>24000</v>
      </c>
      <c r="C96" s="124" t="s">
        <v>345</v>
      </c>
      <c r="D96" s="125"/>
      <c r="E96" s="126"/>
      <c r="F96" s="269">
        <f t="shared" ref="F96:K96" si="55">SUM(F97,F99,F101,F103,F105,F107,F109,F111)</f>
        <v>12000</v>
      </c>
      <c r="G96" s="269">
        <f t="shared" si="55"/>
        <v>0</v>
      </c>
      <c r="H96" s="269">
        <f t="shared" si="55"/>
        <v>12000</v>
      </c>
      <c r="I96" s="269">
        <f t="shared" si="55"/>
        <v>0</v>
      </c>
      <c r="J96" s="269">
        <f t="shared" si="55"/>
        <v>0</v>
      </c>
      <c r="K96" s="269">
        <f t="shared" si="55"/>
        <v>12000</v>
      </c>
    </row>
    <row r="97" spans="1:11" hidden="1" x14ac:dyDescent="0.25">
      <c r="A97" s="76"/>
      <c r="B97" s="79"/>
      <c r="C97" s="178">
        <v>24200</v>
      </c>
      <c r="D97" s="179" t="s">
        <v>397</v>
      </c>
      <c r="E97" s="180"/>
      <c r="F97" s="270">
        <f t="shared" ref="F97:K97" si="56">SUM(F98)</f>
        <v>0</v>
      </c>
      <c r="G97" s="270">
        <f t="shared" si="56"/>
        <v>0</v>
      </c>
      <c r="H97" s="270">
        <f t="shared" si="56"/>
        <v>0</v>
      </c>
      <c r="I97" s="270">
        <f t="shared" si="56"/>
        <v>0</v>
      </c>
      <c r="J97" s="270">
        <f t="shared" si="56"/>
        <v>0</v>
      </c>
      <c r="K97" s="270">
        <f t="shared" si="56"/>
        <v>0</v>
      </c>
    </row>
    <row r="98" spans="1:11" hidden="1" x14ac:dyDescent="0.25">
      <c r="A98" s="76"/>
      <c r="B98" s="77"/>
      <c r="C98" s="79"/>
      <c r="D98" s="120">
        <v>24201</v>
      </c>
      <c r="E98" s="181" t="s">
        <v>397</v>
      </c>
      <c r="F98" s="271"/>
      <c r="G98" s="271"/>
      <c r="H98" s="268">
        <f t="shared" si="51"/>
        <v>0</v>
      </c>
      <c r="I98" s="271"/>
      <c r="J98" s="271"/>
      <c r="K98" s="268">
        <f t="shared" si="52"/>
        <v>0</v>
      </c>
    </row>
    <row r="99" spans="1:11" hidden="1" x14ac:dyDescent="0.25">
      <c r="A99" s="76"/>
      <c r="B99" s="79"/>
      <c r="C99" s="178">
        <v>24300</v>
      </c>
      <c r="D99" s="179" t="s">
        <v>398</v>
      </c>
      <c r="E99" s="180"/>
      <c r="F99" s="270">
        <f t="shared" ref="F99:K99" si="57">SUM(F100)</f>
        <v>0</v>
      </c>
      <c r="G99" s="270">
        <f t="shared" si="57"/>
        <v>0</v>
      </c>
      <c r="H99" s="270">
        <f t="shared" si="57"/>
        <v>0</v>
      </c>
      <c r="I99" s="270">
        <f t="shared" si="57"/>
        <v>0</v>
      </c>
      <c r="J99" s="270">
        <f t="shared" si="57"/>
        <v>0</v>
      </c>
      <c r="K99" s="270">
        <f t="shared" si="57"/>
        <v>0</v>
      </c>
    </row>
    <row r="100" spans="1:11" hidden="1" x14ac:dyDescent="0.25">
      <c r="A100" s="76"/>
      <c r="B100" s="77"/>
      <c r="C100" s="79"/>
      <c r="D100" s="120">
        <v>24301</v>
      </c>
      <c r="E100" s="181" t="s">
        <v>398</v>
      </c>
      <c r="F100" s="271"/>
      <c r="G100" s="271"/>
      <c r="H100" s="268">
        <f t="shared" si="51"/>
        <v>0</v>
      </c>
      <c r="I100" s="271"/>
      <c r="J100" s="271"/>
      <c r="K100" s="268">
        <f t="shared" si="52"/>
        <v>0</v>
      </c>
    </row>
    <row r="101" spans="1:11" hidden="1" x14ac:dyDescent="0.25">
      <c r="A101" s="76"/>
      <c r="B101" s="79"/>
      <c r="C101" s="178">
        <v>24400</v>
      </c>
      <c r="D101" s="179" t="s">
        <v>399</v>
      </c>
      <c r="E101" s="180"/>
      <c r="F101" s="270">
        <f t="shared" ref="F101:K101" si="58">SUM(F102)</f>
        <v>0</v>
      </c>
      <c r="G101" s="270">
        <f t="shared" si="58"/>
        <v>0</v>
      </c>
      <c r="H101" s="270">
        <f t="shared" si="58"/>
        <v>0</v>
      </c>
      <c r="I101" s="270">
        <f t="shared" si="58"/>
        <v>0</v>
      </c>
      <c r="J101" s="270">
        <f t="shared" si="58"/>
        <v>0</v>
      </c>
      <c r="K101" s="270">
        <f t="shared" si="58"/>
        <v>0</v>
      </c>
    </row>
    <row r="102" spans="1:11" hidden="1" x14ac:dyDescent="0.25">
      <c r="A102" s="76"/>
      <c r="B102" s="77"/>
      <c r="C102" s="79"/>
      <c r="D102" s="120">
        <v>24401</v>
      </c>
      <c r="E102" s="181" t="s">
        <v>399</v>
      </c>
      <c r="F102" s="271"/>
      <c r="G102" s="271"/>
      <c r="H102" s="268">
        <f t="shared" si="51"/>
        <v>0</v>
      </c>
      <c r="I102" s="271"/>
      <c r="J102" s="271"/>
      <c r="K102" s="268">
        <f t="shared" si="52"/>
        <v>0</v>
      </c>
    </row>
    <row r="103" spans="1:11" hidden="1" x14ac:dyDescent="0.25">
      <c r="A103" s="76"/>
      <c r="B103" s="79"/>
      <c r="C103" s="178">
        <v>24500</v>
      </c>
      <c r="D103" s="179" t="s">
        <v>400</v>
      </c>
      <c r="E103" s="180"/>
      <c r="F103" s="270">
        <f t="shared" ref="F103:K103" si="59">SUM(F104)</f>
        <v>0</v>
      </c>
      <c r="G103" s="270">
        <f t="shared" si="59"/>
        <v>0</v>
      </c>
      <c r="H103" s="270">
        <f t="shared" si="59"/>
        <v>0</v>
      </c>
      <c r="I103" s="270">
        <f t="shared" si="59"/>
        <v>0</v>
      </c>
      <c r="J103" s="270">
        <f t="shared" si="59"/>
        <v>0</v>
      </c>
      <c r="K103" s="270">
        <f t="shared" si="59"/>
        <v>0</v>
      </c>
    </row>
    <row r="104" spans="1:11" hidden="1" x14ac:dyDescent="0.25">
      <c r="A104" s="76"/>
      <c r="B104" s="77"/>
      <c r="C104" s="79"/>
      <c r="D104" s="120">
        <v>24501</v>
      </c>
      <c r="E104" s="181" t="s">
        <v>400</v>
      </c>
      <c r="F104" s="271"/>
      <c r="G104" s="271">
        <v>0</v>
      </c>
      <c r="H104" s="268">
        <f t="shared" si="51"/>
        <v>0</v>
      </c>
      <c r="I104" s="271">
        <v>0</v>
      </c>
      <c r="J104" s="271">
        <v>0</v>
      </c>
      <c r="K104" s="268">
        <f t="shared" si="52"/>
        <v>0</v>
      </c>
    </row>
    <row r="105" spans="1:11" hidden="1" x14ac:dyDescent="0.25">
      <c r="A105" s="76"/>
      <c r="B105" s="79"/>
      <c r="C105" s="178">
        <v>24600</v>
      </c>
      <c r="D105" s="179" t="s">
        <v>344</v>
      </c>
      <c r="E105" s="180"/>
      <c r="F105" s="270">
        <f t="shared" ref="F105:K105" si="60">SUM(F106)</f>
        <v>0</v>
      </c>
      <c r="G105" s="270">
        <f t="shared" si="60"/>
        <v>0</v>
      </c>
      <c r="H105" s="270">
        <f t="shared" si="60"/>
        <v>0</v>
      </c>
      <c r="I105" s="270">
        <f t="shared" si="60"/>
        <v>0</v>
      </c>
      <c r="J105" s="270">
        <f t="shared" si="60"/>
        <v>0</v>
      </c>
      <c r="K105" s="270">
        <f t="shared" si="60"/>
        <v>0</v>
      </c>
    </row>
    <row r="106" spans="1:11" hidden="1" x14ac:dyDescent="0.25">
      <c r="A106" s="76"/>
      <c r="B106" s="77"/>
      <c r="C106" s="79"/>
      <c r="D106" s="120">
        <v>24601</v>
      </c>
      <c r="E106" s="181" t="s">
        <v>401</v>
      </c>
      <c r="F106" s="271"/>
      <c r="G106" s="271">
        <v>0</v>
      </c>
      <c r="H106" s="268">
        <f t="shared" si="51"/>
        <v>0</v>
      </c>
      <c r="I106" s="271">
        <v>0</v>
      </c>
      <c r="J106" s="271">
        <v>0</v>
      </c>
      <c r="K106" s="268">
        <f t="shared" si="52"/>
        <v>0</v>
      </c>
    </row>
    <row r="107" spans="1:11" hidden="1" x14ac:dyDescent="0.25">
      <c r="A107" s="76"/>
      <c r="B107" s="79"/>
      <c r="C107" s="178">
        <v>24700</v>
      </c>
      <c r="D107" s="179" t="s">
        <v>402</v>
      </c>
      <c r="E107" s="180"/>
      <c r="F107" s="270">
        <f t="shared" ref="F107:K107" si="61">SUM(F108)</f>
        <v>0</v>
      </c>
      <c r="G107" s="270">
        <f t="shared" si="61"/>
        <v>0</v>
      </c>
      <c r="H107" s="270">
        <f t="shared" si="61"/>
        <v>0</v>
      </c>
      <c r="I107" s="270">
        <f t="shared" si="61"/>
        <v>0</v>
      </c>
      <c r="J107" s="270">
        <f t="shared" si="61"/>
        <v>0</v>
      </c>
      <c r="K107" s="270">
        <f t="shared" si="61"/>
        <v>0</v>
      </c>
    </row>
    <row r="108" spans="1:11" hidden="1" x14ac:dyDescent="0.25">
      <c r="A108" s="76"/>
      <c r="B108" s="77"/>
      <c r="C108" s="79"/>
      <c r="D108" s="120">
        <v>24701</v>
      </c>
      <c r="E108" s="181" t="s">
        <v>402</v>
      </c>
      <c r="F108" s="271"/>
      <c r="G108" s="271"/>
      <c r="H108" s="268">
        <f t="shared" si="51"/>
        <v>0</v>
      </c>
      <c r="I108" s="271"/>
      <c r="J108" s="271"/>
      <c r="K108" s="268">
        <f t="shared" si="52"/>
        <v>0</v>
      </c>
    </row>
    <row r="109" spans="1:11" x14ac:dyDescent="0.25">
      <c r="A109" s="76"/>
      <c r="B109" s="79"/>
      <c r="C109" s="178">
        <v>24800</v>
      </c>
      <c r="D109" s="179" t="s">
        <v>403</v>
      </c>
      <c r="E109" s="180"/>
      <c r="F109" s="270">
        <f t="shared" ref="F109:K109" si="62">SUM(F110)</f>
        <v>12000</v>
      </c>
      <c r="G109" s="270">
        <f t="shared" si="62"/>
        <v>0</v>
      </c>
      <c r="H109" s="270">
        <f t="shared" si="62"/>
        <v>12000</v>
      </c>
      <c r="I109" s="270">
        <f t="shared" si="62"/>
        <v>0</v>
      </c>
      <c r="J109" s="270">
        <f t="shared" si="62"/>
        <v>0</v>
      </c>
      <c r="K109" s="270">
        <f t="shared" si="62"/>
        <v>12000</v>
      </c>
    </row>
    <row r="110" spans="1:11" x14ac:dyDescent="0.25">
      <c r="A110" s="76"/>
      <c r="B110" s="77"/>
      <c r="C110" s="79"/>
      <c r="D110" s="120">
        <v>24801</v>
      </c>
      <c r="E110" s="181" t="s">
        <v>403</v>
      </c>
      <c r="F110" s="271">
        <v>12000</v>
      </c>
      <c r="G110" s="271">
        <v>0</v>
      </c>
      <c r="H110" s="268">
        <f t="shared" si="51"/>
        <v>12000</v>
      </c>
      <c r="I110" s="271"/>
      <c r="J110" s="271"/>
      <c r="K110" s="268">
        <f t="shared" si="52"/>
        <v>12000</v>
      </c>
    </row>
    <row r="111" spans="1:11" hidden="1" x14ac:dyDescent="0.25">
      <c r="A111" s="76"/>
      <c r="B111" s="79"/>
      <c r="C111" s="178">
        <v>24900</v>
      </c>
      <c r="D111" s="179" t="s">
        <v>404</v>
      </c>
      <c r="E111" s="180"/>
      <c r="F111" s="270">
        <f t="shared" ref="F111:K111" si="63">SUM(F112)</f>
        <v>0</v>
      </c>
      <c r="G111" s="270">
        <f t="shared" si="63"/>
        <v>0</v>
      </c>
      <c r="H111" s="270">
        <f t="shared" si="63"/>
        <v>0</v>
      </c>
      <c r="I111" s="270">
        <f t="shared" si="63"/>
        <v>0</v>
      </c>
      <c r="J111" s="270">
        <f t="shared" si="63"/>
        <v>0</v>
      </c>
      <c r="K111" s="270">
        <f t="shared" si="63"/>
        <v>0</v>
      </c>
    </row>
    <row r="112" spans="1:11" ht="30" hidden="1" x14ac:dyDescent="0.25">
      <c r="A112" s="76"/>
      <c r="B112" s="77"/>
      <c r="C112" s="79"/>
      <c r="D112" s="120">
        <v>24901</v>
      </c>
      <c r="E112" s="181" t="s">
        <v>404</v>
      </c>
      <c r="F112" s="271"/>
      <c r="G112" s="271">
        <v>0</v>
      </c>
      <c r="H112" s="268">
        <f t="shared" si="51"/>
        <v>0</v>
      </c>
      <c r="I112" s="271">
        <v>0</v>
      </c>
      <c r="J112" s="271">
        <v>0</v>
      </c>
      <c r="K112" s="268">
        <f t="shared" si="52"/>
        <v>0</v>
      </c>
    </row>
    <row r="113" spans="1:11" x14ac:dyDescent="0.25">
      <c r="A113" s="76"/>
      <c r="B113" s="123">
        <v>25000</v>
      </c>
      <c r="C113" s="124" t="s">
        <v>405</v>
      </c>
      <c r="D113" s="125"/>
      <c r="E113" s="126"/>
      <c r="F113" s="269">
        <f>SUM(F114,F116,F118,F120)</f>
        <v>26250</v>
      </c>
      <c r="G113" s="269">
        <f t="shared" ref="G113:K113" si="64">SUM(G114,G116,G118,G120)</f>
        <v>0</v>
      </c>
      <c r="H113" s="269">
        <f t="shared" si="64"/>
        <v>26250</v>
      </c>
      <c r="I113" s="269">
        <f t="shared" si="64"/>
        <v>0</v>
      </c>
      <c r="J113" s="269">
        <f t="shared" si="64"/>
        <v>0</v>
      </c>
      <c r="K113" s="269">
        <f t="shared" si="64"/>
        <v>26250</v>
      </c>
    </row>
    <row r="114" spans="1:11" hidden="1" x14ac:dyDescent="0.25">
      <c r="A114" s="76"/>
      <c r="B114" s="79"/>
      <c r="C114" s="178">
        <v>25300</v>
      </c>
      <c r="D114" s="179" t="s">
        <v>406</v>
      </c>
      <c r="E114" s="180"/>
      <c r="F114" s="270">
        <f t="shared" ref="F114:K114" si="65">SUM(F115)</f>
        <v>0</v>
      </c>
      <c r="G114" s="270">
        <f t="shared" si="65"/>
        <v>0</v>
      </c>
      <c r="H114" s="270">
        <f t="shared" si="65"/>
        <v>0</v>
      </c>
      <c r="I114" s="270">
        <f t="shared" si="65"/>
        <v>0</v>
      </c>
      <c r="J114" s="270">
        <f t="shared" si="65"/>
        <v>0</v>
      </c>
      <c r="K114" s="270">
        <f t="shared" si="65"/>
        <v>0</v>
      </c>
    </row>
    <row r="115" spans="1:11" hidden="1" x14ac:dyDescent="0.25">
      <c r="A115" s="76"/>
      <c r="B115" s="77"/>
      <c r="C115" s="79"/>
      <c r="D115" s="120">
        <v>25301</v>
      </c>
      <c r="E115" s="181" t="s">
        <v>406</v>
      </c>
      <c r="F115" s="271"/>
      <c r="G115" s="271"/>
      <c r="H115" s="268">
        <f t="shared" si="51"/>
        <v>0</v>
      </c>
      <c r="I115" s="271"/>
      <c r="J115" s="271"/>
      <c r="K115" s="268">
        <f t="shared" si="52"/>
        <v>0</v>
      </c>
    </row>
    <row r="116" spans="1:11" hidden="1" x14ac:dyDescent="0.25">
      <c r="A116" s="76"/>
      <c r="B116" s="79"/>
      <c r="C116" s="178">
        <v>25400</v>
      </c>
      <c r="D116" s="179" t="s">
        <v>407</v>
      </c>
      <c r="E116" s="180"/>
      <c r="F116" s="270">
        <f t="shared" ref="F116:K116" si="66">SUM(F117)</f>
        <v>0</v>
      </c>
      <c r="G116" s="270">
        <f t="shared" si="66"/>
        <v>0</v>
      </c>
      <c r="H116" s="270">
        <f t="shared" si="66"/>
        <v>0</v>
      </c>
      <c r="I116" s="270">
        <f t="shared" si="66"/>
        <v>0</v>
      </c>
      <c r="J116" s="270">
        <f t="shared" si="66"/>
        <v>0</v>
      </c>
      <c r="K116" s="270">
        <f t="shared" si="66"/>
        <v>0</v>
      </c>
    </row>
    <row r="117" spans="1:11" ht="30" hidden="1" x14ac:dyDescent="0.25">
      <c r="A117" s="76"/>
      <c r="B117" s="77"/>
      <c r="C117" s="79"/>
      <c r="D117" s="120">
        <v>25401</v>
      </c>
      <c r="E117" s="181" t="s">
        <v>407</v>
      </c>
      <c r="F117" s="271"/>
      <c r="G117" s="271"/>
      <c r="H117" s="268">
        <f t="shared" si="51"/>
        <v>0</v>
      </c>
      <c r="I117" s="271"/>
      <c r="J117" s="271"/>
      <c r="K117" s="268">
        <f t="shared" si="52"/>
        <v>0</v>
      </c>
    </row>
    <row r="118" spans="1:11" hidden="1" x14ac:dyDescent="0.25">
      <c r="A118" s="76"/>
      <c r="B118" s="79"/>
      <c r="C118" s="178">
        <v>25500</v>
      </c>
      <c r="D118" s="179" t="s">
        <v>408</v>
      </c>
      <c r="E118" s="180"/>
      <c r="F118" s="270">
        <f t="shared" ref="F118:K118" si="67">SUM(F119)</f>
        <v>0</v>
      </c>
      <c r="G118" s="270">
        <f t="shared" si="67"/>
        <v>0</v>
      </c>
      <c r="H118" s="270">
        <f t="shared" si="67"/>
        <v>0</v>
      </c>
      <c r="I118" s="270">
        <f t="shared" si="67"/>
        <v>0</v>
      </c>
      <c r="J118" s="270">
        <f t="shared" si="67"/>
        <v>0</v>
      </c>
      <c r="K118" s="270">
        <f t="shared" si="67"/>
        <v>0</v>
      </c>
    </row>
    <row r="119" spans="1:11" ht="30" hidden="1" x14ac:dyDescent="0.25">
      <c r="A119" s="76"/>
      <c r="B119" s="77"/>
      <c r="C119" s="79"/>
      <c r="D119" s="120">
        <v>25501</v>
      </c>
      <c r="E119" s="181" t="s">
        <v>408</v>
      </c>
      <c r="F119" s="271"/>
      <c r="G119" s="271"/>
      <c r="H119" s="268">
        <f t="shared" si="51"/>
        <v>0</v>
      </c>
      <c r="I119" s="271"/>
      <c r="J119" s="271"/>
      <c r="K119" s="268">
        <f t="shared" si="52"/>
        <v>0</v>
      </c>
    </row>
    <row r="120" spans="1:11" x14ac:dyDescent="0.25">
      <c r="A120" s="76"/>
      <c r="B120" s="79"/>
      <c r="C120" s="178">
        <v>25600</v>
      </c>
      <c r="D120" s="179" t="s">
        <v>547</v>
      </c>
      <c r="E120" s="180"/>
      <c r="F120" s="270">
        <f>SUM(F121)</f>
        <v>26250</v>
      </c>
      <c r="G120" s="270">
        <f t="shared" ref="G120:K120" si="68">SUM(G121)</f>
        <v>0</v>
      </c>
      <c r="H120" s="270">
        <f t="shared" si="68"/>
        <v>26250</v>
      </c>
      <c r="I120" s="270">
        <f t="shared" si="68"/>
        <v>0</v>
      </c>
      <c r="J120" s="270">
        <f t="shared" si="68"/>
        <v>0</v>
      </c>
      <c r="K120" s="270">
        <f t="shared" si="68"/>
        <v>26250</v>
      </c>
    </row>
    <row r="121" spans="1:11" x14ac:dyDescent="0.25">
      <c r="A121" s="76"/>
      <c r="B121" s="77"/>
      <c r="C121" s="185"/>
      <c r="D121" s="186">
        <v>25601</v>
      </c>
      <c r="E121" s="281" t="s">
        <v>547</v>
      </c>
      <c r="F121" s="271">
        <v>26250</v>
      </c>
      <c r="G121" s="271">
        <v>0</v>
      </c>
      <c r="H121" s="268">
        <f t="shared" si="51"/>
        <v>26250</v>
      </c>
      <c r="I121" s="271"/>
      <c r="J121" s="271"/>
      <c r="K121" s="268">
        <f t="shared" si="52"/>
        <v>26250</v>
      </c>
    </row>
    <row r="122" spans="1:11" x14ac:dyDescent="0.25">
      <c r="A122" s="76"/>
      <c r="B122" s="123">
        <v>26000</v>
      </c>
      <c r="C122" s="124" t="s">
        <v>409</v>
      </c>
      <c r="D122" s="125"/>
      <c r="E122" s="126"/>
      <c r="F122" s="269">
        <f t="shared" ref="F122:K122" si="69">SUM(F123)</f>
        <v>88000</v>
      </c>
      <c r="G122" s="269">
        <f t="shared" si="69"/>
        <v>0</v>
      </c>
      <c r="H122" s="269">
        <f t="shared" si="69"/>
        <v>88000</v>
      </c>
      <c r="I122" s="269">
        <f t="shared" si="69"/>
        <v>87259.93</v>
      </c>
      <c r="J122" s="269">
        <f t="shared" si="69"/>
        <v>87259.93</v>
      </c>
      <c r="K122" s="269">
        <f t="shared" si="69"/>
        <v>740.07000000000698</v>
      </c>
    </row>
    <row r="123" spans="1:11" x14ac:dyDescent="0.25">
      <c r="A123" s="76"/>
      <c r="B123" s="79"/>
      <c r="C123" s="178">
        <v>26100</v>
      </c>
      <c r="D123" s="179" t="s">
        <v>409</v>
      </c>
      <c r="E123" s="180"/>
      <c r="F123" s="270">
        <f t="shared" ref="F123:K123" si="70">SUM(F124:F125)</f>
        <v>88000</v>
      </c>
      <c r="G123" s="270">
        <f t="shared" si="70"/>
        <v>0</v>
      </c>
      <c r="H123" s="270">
        <f t="shared" si="70"/>
        <v>88000</v>
      </c>
      <c r="I123" s="270">
        <f t="shared" si="70"/>
        <v>87259.93</v>
      </c>
      <c r="J123" s="270">
        <f t="shared" si="70"/>
        <v>87259.93</v>
      </c>
      <c r="K123" s="270">
        <f t="shared" si="70"/>
        <v>740.07000000000698</v>
      </c>
    </row>
    <row r="124" spans="1:11" x14ac:dyDescent="0.25">
      <c r="A124" s="76"/>
      <c r="B124" s="77"/>
      <c r="C124" s="79"/>
      <c r="D124" s="120">
        <v>26101</v>
      </c>
      <c r="E124" s="181" t="s">
        <v>410</v>
      </c>
      <c r="F124" s="271">
        <v>88000</v>
      </c>
      <c r="G124" s="271">
        <v>0</v>
      </c>
      <c r="H124" s="268">
        <f t="shared" si="51"/>
        <v>88000</v>
      </c>
      <c r="I124" s="271">
        <v>87259.93</v>
      </c>
      <c r="J124" s="271">
        <v>87259.93</v>
      </c>
      <c r="K124" s="268">
        <f t="shared" si="52"/>
        <v>740.07000000000698</v>
      </c>
    </row>
    <row r="125" spans="1:11" ht="15" hidden="1" customHeight="1" x14ac:dyDescent="0.25">
      <c r="A125" s="76"/>
      <c r="B125" s="77"/>
      <c r="C125" s="79"/>
      <c r="D125" s="120">
        <v>26102</v>
      </c>
      <c r="E125" s="181" t="s">
        <v>411</v>
      </c>
      <c r="F125" s="271"/>
      <c r="G125" s="271"/>
      <c r="H125" s="268">
        <f t="shared" si="51"/>
        <v>0</v>
      </c>
      <c r="I125" s="271"/>
      <c r="J125" s="271"/>
      <c r="K125" s="268">
        <f t="shared" si="52"/>
        <v>0</v>
      </c>
    </row>
    <row r="126" spans="1:11" hidden="1" x14ac:dyDescent="0.25">
      <c r="A126" s="76"/>
      <c r="B126" s="123">
        <v>27000</v>
      </c>
      <c r="C126" s="124" t="s">
        <v>412</v>
      </c>
      <c r="D126" s="125"/>
      <c r="E126" s="126"/>
      <c r="F126" s="269">
        <f t="shared" ref="F126:K126" si="71">SUM(F127,F132)</f>
        <v>0</v>
      </c>
      <c r="G126" s="269">
        <f t="shared" si="71"/>
        <v>0</v>
      </c>
      <c r="H126" s="269">
        <f t="shared" si="71"/>
        <v>0</v>
      </c>
      <c r="I126" s="269">
        <f t="shared" si="71"/>
        <v>0</v>
      </c>
      <c r="J126" s="269">
        <f t="shared" si="71"/>
        <v>0</v>
      </c>
      <c r="K126" s="269">
        <f t="shared" si="71"/>
        <v>0</v>
      </c>
    </row>
    <row r="127" spans="1:11" hidden="1" x14ac:dyDescent="0.25">
      <c r="A127" s="76"/>
      <c r="B127" s="79"/>
      <c r="C127" s="178">
        <v>27100</v>
      </c>
      <c r="D127" s="179" t="s">
        <v>413</v>
      </c>
      <c r="E127" s="180"/>
      <c r="F127" s="270">
        <f t="shared" ref="F127:K127" si="72">SUM(F128:F129)</f>
        <v>0</v>
      </c>
      <c r="G127" s="270">
        <f t="shared" si="72"/>
        <v>0</v>
      </c>
      <c r="H127" s="270">
        <f t="shared" si="72"/>
        <v>0</v>
      </c>
      <c r="I127" s="270">
        <f t="shared" si="72"/>
        <v>0</v>
      </c>
      <c r="J127" s="270">
        <f t="shared" ref="J127" si="73">SUM(J128:J129)</f>
        <v>0</v>
      </c>
      <c r="K127" s="270">
        <f t="shared" si="72"/>
        <v>0</v>
      </c>
    </row>
    <row r="128" spans="1:11" hidden="1" x14ac:dyDescent="0.25">
      <c r="A128" s="76"/>
      <c r="B128" s="77"/>
      <c r="C128" s="79"/>
      <c r="D128" s="120">
        <v>27101</v>
      </c>
      <c r="E128" s="181" t="s">
        <v>413</v>
      </c>
      <c r="F128" s="271"/>
      <c r="G128" s="271"/>
      <c r="H128" s="268">
        <f t="shared" si="51"/>
        <v>0</v>
      </c>
      <c r="I128" s="271"/>
      <c r="J128" s="271"/>
      <c r="K128" s="268">
        <f t="shared" si="52"/>
        <v>0</v>
      </c>
    </row>
    <row r="129" spans="1:11" ht="30" hidden="1" x14ac:dyDescent="0.25">
      <c r="A129" s="76"/>
      <c r="B129" s="77"/>
      <c r="C129" s="79"/>
      <c r="D129" s="120">
        <v>27102</v>
      </c>
      <c r="E129" s="122" t="s">
        <v>536</v>
      </c>
      <c r="F129" s="271"/>
      <c r="G129" s="271"/>
      <c r="H129" s="268">
        <f t="shared" si="51"/>
        <v>0</v>
      </c>
      <c r="I129" s="271"/>
      <c r="J129" s="271"/>
      <c r="K129" s="268">
        <f t="shared" si="52"/>
        <v>0</v>
      </c>
    </row>
    <row r="130" spans="1:11" hidden="1" x14ac:dyDescent="0.25">
      <c r="A130" s="76"/>
      <c r="B130" s="77"/>
      <c r="C130" s="178">
        <v>27200</v>
      </c>
      <c r="D130" s="179" t="s">
        <v>546</v>
      </c>
      <c r="E130" s="180"/>
      <c r="F130" s="271"/>
      <c r="G130" s="271"/>
      <c r="H130" s="268"/>
      <c r="I130" s="271"/>
      <c r="J130" s="271"/>
      <c r="K130" s="268"/>
    </row>
    <row r="131" spans="1:11" hidden="1" x14ac:dyDescent="0.25">
      <c r="A131" s="76"/>
      <c r="B131" s="77"/>
      <c r="C131" s="185"/>
      <c r="D131" s="186">
        <v>27201</v>
      </c>
      <c r="E131" s="122" t="s">
        <v>559</v>
      </c>
      <c r="F131" s="271"/>
      <c r="G131" s="271"/>
      <c r="H131" s="268"/>
      <c r="I131" s="271"/>
      <c r="J131" s="271"/>
      <c r="K131" s="268"/>
    </row>
    <row r="132" spans="1:11" hidden="1" x14ac:dyDescent="0.25">
      <c r="A132" s="76"/>
      <c r="B132" s="79"/>
      <c r="C132" s="178">
        <v>27300</v>
      </c>
      <c r="D132" s="179" t="s">
        <v>414</v>
      </c>
      <c r="E132" s="180"/>
      <c r="F132" s="270">
        <f t="shared" ref="F132:K132" si="74">SUM(F133)</f>
        <v>0</v>
      </c>
      <c r="G132" s="270">
        <f t="shared" si="74"/>
        <v>0</v>
      </c>
      <c r="H132" s="270">
        <f t="shared" si="74"/>
        <v>0</v>
      </c>
      <c r="I132" s="270">
        <f t="shared" si="74"/>
        <v>0</v>
      </c>
      <c r="J132" s="270">
        <f t="shared" si="74"/>
        <v>0</v>
      </c>
      <c r="K132" s="270">
        <f t="shared" si="74"/>
        <v>0</v>
      </c>
    </row>
    <row r="133" spans="1:11" hidden="1" x14ac:dyDescent="0.25">
      <c r="A133" s="76"/>
      <c r="B133" s="77"/>
      <c r="C133" s="79"/>
      <c r="D133" s="120">
        <v>27301</v>
      </c>
      <c r="E133" s="181" t="s">
        <v>414</v>
      </c>
      <c r="F133" s="271"/>
      <c r="G133" s="271"/>
      <c r="H133" s="268">
        <f t="shared" si="51"/>
        <v>0</v>
      </c>
      <c r="I133" s="271"/>
      <c r="J133" s="271"/>
      <c r="K133" s="268">
        <f t="shared" si="52"/>
        <v>0</v>
      </c>
    </row>
    <row r="134" spans="1:11" x14ac:dyDescent="0.25">
      <c r="A134" s="76"/>
      <c r="B134" s="123">
        <v>29000</v>
      </c>
      <c r="C134" s="124" t="s">
        <v>346</v>
      </c>
      <c r="D134" s="125"/>
      <c r="E134" s="126"/>
      <c r="F134" s="269">
        <f t="shared" ref="F134:K134" si="75">SUM(F135,F137,F139,F142,F144,F146)</f>
        <v>14000</v>
      </c>
      <c r="G134" s="269">
        <f t="shared" si="75"/>
        <v>167370</v>
      </c>
      <c r="H134" s="269">
        <f t="shared" si="75"/>
        <v>181370</v>
      </c>
      <c r="I134" s="269">
        <f t="shared" si="75"/>
        <v>172347.8</v>
      </c>
      <c r="J134" s="269">
        <f t="shared" si="75"/>
        <v>92836.4</v>
      </c>
      <c r="K134" s="269">
        <f t="shared" si="75"/>
        <v>9022.2000000000116</v>
      </c>
    </row>
    <row r="135" spans="1:11" x14ac:dyDescent="0.25">
      <c r="A135" s="76"/>
      <c r="B135" s="79"/>
      <c r="C135" s="178">
        <v>29100</v>
      </c>
      <c r="D135" s="179" t="s">
        <v>415</v>
      </c>
      <c r="E135" s="180"/>
      <c r="F135" s="270">
        <f t="shared" ref="F135:K135" si="76">SUM(F136)</f>
        <v>6000</v>
      </c>
      <c r="G135" s="270">
        <f t="shared" si="76"/>
        <v>0</v>
      </c>
      <c r="H135" s="270">
        <f t="shared" si="76"/>
        <v>6000</v>
      </c>
      <c r="I135" s="270">
        <f t="shared" si="76"/>
        <v>0</v>
      </c>
      <c r="J135" s="270">
        <f t="shared" si="76"/>
        <v>0</v>
      </c>
      <c r="K135" s="270">
        <f t="shared" si="76"/>
        <v>6000</v>
      </c>
    </row>
    <row r="136" spans="1:11" x14ac:dyDescent="0.25">
      <c r="A136" s="76"/>
      <c r="B136" s="77"/>
      <c r="C136" s="79"/>
      <c r="D136" s="120">
        <v>29101</v>
      </c>
      <c r="E136" s="181" t="s">
        <v>416</v>
      </c>
      <c r="F136" s="271">
        <v>6000</v>
      </c>
      <c r="G136" s="271">
        <v>0</v>
      </c>
      <c r="H136" s="268">
        <f t="shared" si="51"/>
        <v>6000</v>
      </c>
      <c r="I136" s="271"/>
      <c r="J136" s="271"/>
      <c r="K136" s="268">
        <f t="shared" si="52"/>
        <v>6000</v>
      </c>
    </row>
    <row r="137" spans="1:11" hidden="1" x14ac:dyDescent="0.25">
      <c r="A137" s="76"/>
      <c r="B137" s="79"/>
      <c r="C137" s="178">
        <v>29200</v>
      </c>
      <c r="D137" s="179" t="s">
        <v>417</v>
      </c>
      <c r="E137" s="180"/>
      <c r="F137" s="270">
        <f t="shared" ref="F137:K137" si="77">SUM(F138)</f>
        <v>0</v>
      </c>
      <c r="G137" s="270">
        <f t="shared" si="77"/>
        <v>0</v>
      </c>
      <c r="H137" s="270">
        <f t="shared" si="77"/>
        <v>0</v>
      </c>
      <c r="I137" s="270">
        <f t="shared" si="77"/>
        <v>0</v>
      </c>
      <c r="J137" s="270">
        <f t="shared" si="77"/>
        <v>0</v>
      </c>
      <c r="K137" s="270">
        <f t="shared" si="77"/>
        <v>0</v>
      </c>
    </row>
    <row r="138" spans="1:11" ht="30" hidden="1" x14ac:dyDescent="0.25">
      <c r="A138" s="76"/>
      <c r="B138" s="77"/>
      <c r="C138" s="79"/>
      <c r="D138" s="120">
        <v>29201</v>
      </c>
      <c r="E138" s="181" t="s">
        <v>417</v>
      </c>
      <c r="F138" s="271"/>
      <c r="G138" s="271">
        <v>0</v>
      </c>
      <c r="H138" s="268">
        <f t="shared" si="51"/>
        <v>0</v>
      </c>
      <c r="I138" s="271">
        <v>0</v>
      </c>
      <c r="J138" s="271">
        <v>0</v>
      </c>
      <c r="K138" s="268">
        <f t="shared" si="52"/>
        <v>0</v>
      </c>
    </row>
    <row r="139" spans="1:11" hidden="1" x14ac:dyDescent="0.25">
      <c r="A139" s="76"/>
      <c r="B139" s="79"/>
      <c r="C139" s="178">
        <v>29300</v>
      </c>
      <c r="D139" s="179" t="s">
        <v>347</v>
      </c>
      <c r="E139" s="180"/>
      <c r="F139" s="270">
        <f t="shared" ref="F139:K139" si="78">SUM(F140:F141)</f>
        <v>0</v>
      </c>
      <c r="G139" s="270">
        <f t="shared" si="78"/>
        <v>0</v>
      </c>
      <c r="H139" s="270">
        <f t="shared" si="78"/>
        <v>0</v>
      </c>
      <c r="I139" s="270">
        <f t="shared" si="78"/>
        <v>0</v>
      </c>
      <c r="J139" s="270">
        <f t="shared" si="78"/>
        <v>0</v>
      </c>
      <c r="K139" s="270">
        <f t="shared" si="78"/>
        <v>0</v>
      </c>
    </row>
    <row r="140" spans="1:11" ht="30" hidden="1" x14ac:dyDescent="0.25">
      <c r="A140" s="76"/>
      <c r="B140" s="77"/>
      <c r="C140" s="79"/>
      <c r="D140" s="120">
        <v>29301</v>
      </c>
      <c r="E140" s="181" t="s">
        <v>418</v>
      </c>
      <c r="F140" s="271"/>
      <c r="G140" s="271">
        <v>0</v>
      </c>
      <c r="H140" s="268">
        <f t="shared" si="51"/>
        <v>0</v>
      </c>
      <c r="I140" s="271">
        <v>0</v>
      </c>
      <c r="J140" s="271">
        <v>0</v>
      </c>
      <c r="K140" s="268">
        <f t="shared" si="52"/>
        <v>0</v>
      </c>
    </row>
    <row r="141" spans="1:11" ht="30" hidden="1" x14ac:dyDescent="0.25">
      <c r="A141" s="76"/>
      <c r="B141" s="77"/>
      <c r="C141" s="79"/>
      <c r="D141" s="120">
        <v>29302</v>
      </c>
      <c r="E141" s="181" t="s">
        <v>419</v>
      </c>
      <c r="F141" s="271"/>
      <c r="G141" s="271"/>
      <c r="H141" s="268">
        <f t="shared" si="51"/>
        <v>0</v>
      </c>
      <c r="I141" s="271"/>
      <c r="J141" s="271"/>
      <c r="K141" s="268">
        <f t="shared" si="52"/>
        <v>0</v>
      </c>
    </row>
    <row r="142" spans="1:11" x14ac:dyDescent="0.25">
      <c r="A142" s="76"/>
      <c r="B142" s="79"/>
      <c r="C142" s="178">
        <v>29400</v>
      </c>
      <c r="D142" s="179" t="s">
        <v>420</v>
      </c>
      <c r="E142" s="180"/>
      <c r="F142" s="270">
        <f t="shared" ref="F142:K142" si="79">SUM(F143)</f>
        <v>8000</v>
      </c>
      <c r="G142" s="270">
        <f t="shared" si="79"/>
        <v>167370</v>
      </c>
      <c r="H142" s="270">
        <f t="shared" si="79"/>
        <v>175370</v>
      </c>
      <c r="I142" s="270">
        <f t="shared" si="79"/>
        <v>172347.8</v>
      </c>
      <c r="J142" s="270">
        <f t="shared" si="79"/>
        <v>92836.4</v>
      </c>
      <c r="K142" s="270">
        <f t="shared" si="79"/>
        <v>3022.2000000000116</v>
      </c>
    </row>
    <row r="143" spans="1:11" ht="45" x14ac:dyDescent="0.25">
      <c r="A143" s="76"/>
      <c r="B143" s="77"/>
      <c r="C143" s="79"/>
      <c r="D143" s="120">
        <v>29401</v>
      </c>
      <c r="E143" s="181" t="s">
        <v>420</v>
      </c>
      <c r="F143" s="271">
        <v>8000</v>
      </c>
      <c r="G143" s="271">
        <v>167370</v>
      </c>
      <c r="H143" s="268">
        <f t="shared" si="51"/>
        <v>175370</v>
      </c>
      <c r="I143" s="271">
        <v>172347.8</v>
      </c>
      <c r="J143" s="271">
        <v>92836.4</v>
      </c>
      <c r="K143" s="268">
        <f t="shared" si="52"/>
        <v>3022.2000000000116</v>
      </c>
    </row>
    <row r="144" spans="1:11" hidden="1" x14ac:dyDescent="0.25">
      <c r="A144" s="76"/>
      <c r="B144" s="79"/>
      <c r="C144" s="178">
        <v>29600</v>
      </c>
      <c r="D144" s="179" t="s">
        <v>421</v>
      </c>
      <c r="E144" s="180"/>
      <c r="F144" s="270">
        <f t="shared" ref="F144:K144" si="80">SUM(F145)</f>
        <v>0</v>
      </c>
      <c r="G144" s="270">
        <f t="shared" si="80"/>
        <v>0</v>
      </c>
      <c r="H144" s="270">
        <f t="shared" si="80"/>
        <v>0</v>
      </c>
      <c r="I144" s="270">
        <f t="shared" si="80"/>
        <v>0</v>
      </c>
      <c r="J144" s="270">
        <f t="shared" si="80"/>
        <v>0</v>
      </c>
      <c r="K144" s="270">
        <f t="shared" si="80"/>
        <v>0</v>
      </c>
    </row>
    <row r="145" spans="1:12" ht="30" hidden="1" x14ac:dyDescent="0.25">
      <c r="A145" s="76"/>
      <c r="B145" s="77"/>
      <c r="C145" s="79"/>
      <c r="D145" s="120">
        <v>29601</v>
      </c>
      <c r="E145" s="181" t="s">
        <v>421</v>
      </c>
      <c r="F145" s="271"/>
      <c r="G145" s="271"/>
      <c r="H145" s="268">
        <f t="shared" si="51"/>
        <v>0</v>
      </c>
      <c r="I145" s="271"/>
      <c r="J145" s="271"/>
      <c r="K145" s="268">
        <f t="shared" si="52"/>
        <v>0</v>
      </c>
    </row>
    <row r="146" spans="1:12" hidden="1" x14ac:dyDescent="0.25">
      <c r="A146" s="76"/>
      <c r="B146" s="79"/>
      <c r="C146" s="178">
        <v>29800</v>
      </c>
      <c r="D146" s="179" t="s">
        <v>422</v>
      </c>
      <c r="E146" s="180"/>
      <c r="F146" s="270">
        <f t="shared" ref="F146:K146" si="81">SUM(F147:F148)</f>
        <v>0</v>
      </c>
      <c r="G146" s="270">
        <f t="shared" si="81"/>
        <v>0</v>
      </c>
      <c r="H146" s="270">
        <f t="shared" si="81"/>
        <v>0</v>
      </c>
      <c r="I146" s="270">
        <f t="shared" si="81"/>
        <v>0</v>
      </c>
      <c r="J146" s="270">
        <f t="shared" si="81"/>
        <v>0</v>
      </c>
      <c r="K146" s="270">
        <f t="shared" si="81"/>
        <v>0</v>
      </c>
    </row>
    <row r="147" spans="1:12" ht="45" hidden="1" x14ac:dyDescent="0.25">
      <c r="A147" s="76"/>
      <c r="B147" s="77"/>
      <c r="C147" s="79"/>
      <c r="D147" s="120">
        <v>29804</v>
      </c>
      <c r="E147" s="181" t="s">
        <v>423</v>
      </c>
      <c r="F147" s="271"/>
      <c r="G147" s="271"/>
      <c r="H147" s="268">
        <f t="shared" si="51"/>
        <v>0</v>
      </c>
      <c r="I147" s="271"/>
      <c r="J147" s="271"/>
      <c r="K147" s="268">
        <f t="shared" si="52"/>
        <v>0</v>
      </c>
    </row>
    <row r="148" spans="1:12" ht="45" hidden="1" x14ac:dyDescent="0.25">
      <c r="A148" s="76"/>
      <c r="B148" s="77"/>
      <c r="C148" s="79"/>
      <c r="D148" s="120">
        <v>29805</v>
      </c>
      <c r="E148" s="181" t="s">
        <v>537</v>
      </c>
      <c r="F148" s="271"/>
      <c r="G148" s="271"/>
      <c r="H148" s="268">
        <f t="shared" si="51"/>
        <v>0</v>
      </c>
      <c r="I148" s="271"/>
      <c r="J148" s="271"/>
      <c r="K148" s="268">
        <f t="shared" si="52"/>
        <v>0</v>
      </c>
    </row>
    <row r="149" spans="1:12" x14ac:dyDescent="0.25">
      <c r="A149" s="76"/>
      <c r="B149" s="77"/>
      <c r="C149" s="79"/>
      <c r="D149" s="120"/>
      <c r="E149" s="181"/>
      <c r="F149" s="271"/>
      <c r="G149" s="271"/>
      <c r="H149" s="268"/>
      <c r="I149" s="271"/>
      <c r="J149" s="271"/>
      <c r="K149" s="268"/>
    </row>
    <row r="150" spans="1:12" x14ac:dyDescent="0.25">
      <c r="A150" s="174">
        <v>30000</v>
      </c>
      <c r="B150" s="175" t="s">
        <v>348</v>
      </c>
      <c r="C150" s="176"/>
      <c r="D150" s="176"/>
      <c r="E150" s="177"/>
      <c r="F150" s="268">
        <f t="shared" ref="F150:K150" si="82">SUM(F151,F168,F179,F195,F205,F228,F231,F248,F254)</f>
        <v>13834104</v>
      </c>
      <c r="G150" s="268">
        <f t="shared" si="82"/>
        <v>-321996</v>
      </c>
      <c r="H150" s="268">
        <f t="shared" si="82"/>
        <v>13512108</v>
      </c>
      <c r="I150" s="268">
        <f t="shared" si="82"/>
        <v>12221009.730000002</v>
      </c>
      <c r="J150" s="268">
        <f t="shared" si="82"/>
        <v>11284608.130000001</v>
      </c>
      <c r="K150" s="268">
        <f t="shared" si="82"/>
        <v>1291098.27</v>
      </c>
      <c r="L150" s="285"/>
    </row>
    <row r="151" spans="1:12" hidden="1" x14ac:dyDescent="0.25">
      <c r="A151" s="76"/>
      <c r="B151" s="123">
        <v>31000</v>
      </c>
      <c r="C151" s="124" t="s">
        <v>424</v>
      </c>
      <c r="D151" s="125"/>
      <c r="E151" s="126"/>
      <c r="F151" s="269">
        <f t="shared" ref="F151:K151" si="83">SUM(F152,F156,F158,F160,F162,F164,F166)</f>
        <v>0</v>
      </c>
      <c r="G151" s="269">
        <f t="shared" si="83"/>
        <v>0</v>
      </c>
      <c r="H151" s="269">
        <f t="shared" si="83"/>
        <v>0</v>
      </c>
      <c r="I151" s="269">
        <f t="shared" si="83"/>
        <v>0</v>
      </c>
      <c r="J151" s="269">
        <f t="shared" si="83"/>
        <v>0</v>
      </c>
      <c r="K151" s="269">
        <f t="shared" si="83"/>
        <v>0</v>
      </c>
    </row>
    <row r="152" spans="1:12" hidden="1" x14ac:dyDescent="0.25">
      <c r="A152" s="76"/>
      <c r="B152" s="79"/>
      <c r="C152" s="178">
        <v>31100</v>
      </c>
      <c r="D152" s="179" t="s">
        <v>425</v>
      </c>
      <c r="E152" s="180"/>
      <c r="F152" s="270">
        <f t="shared" ref="F152:K152" si="84">SUM(F153)</f>
        <v>0</v>
      </c>
      <c r="G152" s="270">
        <f t="shared" si="84"/>
        <v>0</v>
      </c>
      <c r="H152" s="270">
        <f t="shared" si="84"/>
        <v>0</v>
      </c>
      <c r="I152" s="270">
        <f t="shared" si="84"/>
        <v>0</v>
      </c>
      <c r="J152" s="270">
        <f t="shared" si="84"/>
        <v>0</v>
      </c>
      <c r="K152" s="270">
        <f t="shared" si="84"/>
        <v>0</v>
      </c>
    </row>
    <row r="153" spans="1:12" hidden="1" x14ac:dyDescent="0.25">
      <c r="A153" s="76"/>
      <c r="B153" s="77"/>
      <c r="C153" s="79"/>
      <c r="D153" s="120">
        <v>31101</v>
      </c>
      <c r="E153" s="181" t="s">
        <v>426</v>
      </c>
      <c r="F153" s="271"/>
      <c r="G153" s="271">
        <v>0</v>
      </c>
      <c r="H153" s="268">
        <f t="shared" si="51"/>
        <v>0</v>
      </c>
      <c r="I153" s="271"/>
      <c r="J153" s="271"/>
      <c r="K153" s="268">
        <f t="shared" si="52"/>
        <v>0</v>
      </c>
    </row>
    <row r="154" spans="1:12" hidden="1" x14ac:dyDescent="0.25">
      <c r="A154" s="76"/>
      <c r="B154" s="77"/>
      <c r="C154" s="178">
        <v>31200</v>
      </c>
      <c r="D154" s="179" t="s">
        <v>549</v>
      </c>
      <c r="E154" s="180"/>
      <c r="F154" s="271"/>
      <c r="G154" s="271"/>
      <c r="H154" s="268"/>
      <c r="I154" s="271"/>
      <c r="J154" s="271"/>
      <c r="K154" s="268"/>
    </row>
    <row r="155" spans="1:12" hidden="1" x14ac:dyDescent="0.25">
      <c r="A155" s="76"/>
      <c r="B155" s="77"/>
      <c r="C155" s="79"/>
      <c r="D155" s="121">
        <v>31201</v>
      </c>
      <c r="E155" s="122" t="s">
        <v>558</v>
      </c>
      <c r="F155" s="271"/>
      <c r="G155" s="271"/>
      <c r="H155" s="268"/>
      <c r="I155" s="271"/>
      <c r="J155" s="271"/>
      <c r="K155" s="268"/>
    </row>
    <row r="156" spans="1:12" hidden="1" x14ac:dyDescent="0.25">
      <c r="A156" s="76"/>
      <c r="B156" s="79"/>
      <c r="C156" s="178">
        <v>31300</v>
      </c>
      <c r="D156" s="179" t="s">
        <v>427</v>
      </c>
      <c r="E156" s="180"/>
      <c r="F156" s="270">
        <f t="shared" ref="F156:K156" si="85">SUM(F157)</f>
        <v>0</v>
      </c>
      <c r="G156" s="270">
        <f t="shared" si="85"/>
        <v>0</v>
      </c>
      <c r="H156" s="270">
        <f t="shared" si="85"/>
        <v>0</v>
      </c>
      <c r="I156" s="270">
        <f t="shared" ref="I156:J156" si="86">SUM(I157)</f>
        <v>0</v>
      </c>
      <c r="J156" s="270">
        <f t="shared" si="86"/>
        <v>0</v>
      </c>
      <c r="K156" s="270">
        <f t="shared" si="85"/>
        <v>0</v>
      </c>
    </row>
    <row r="157" spans="1:12" hidden="1" x14ac:dyDescent="0.25">
      <c r="A157" s="76"/>
      <c r="B157" s="77"/>
      <c r="C157" s="79"/>
      <c r="D157" s="120">
        <v>31301</v>
      </c>
      <c r="E157" s="181" t="s">
        <v>428</v>
      </c>
      <c r="F157" s="271"/>
      <c r="G157" s="271"/>
      <c r="H157" s="268">
        <f t="shared" si="51"/>
        <v>0</v>
      </c>
      <c r="I157" s="271"/>
      <c r="J157" s="271"/>
      <c r="K157" s="268">
        <f t="shared" si="52"/>
        <v>0</v>
      </c>
    </row>
    <row r="158" spans="1:12" hidden="1" x14ac:dyDescent="0.25">
      <c r="A158" s="76"/>
      <c r="B158" s="79"/>
      <c r="C158" s="178">
        <v>31400</v>
      </c>
      <c r="D158" s="179" t="s">
        <v>429</v>
      </c>
      <c r="E158" s="180"/>
      <c r="F158" s="270">
        <f t="shared" ref="F158:K158" si="87">SUM(F159)</f>
        <v>0</v>
      </c>
      <c r="G158" s="270">
        <f t="shared" si="87"/>
        <v>0</v>
      </c>
      <c r="H158" s="270">
        <f t="shared" si="87"/>
        <v>0</v>
      </c>
      <c r="I158" s="270">
        <f t="shared" ref="I158:J158" si="88">SUM(I159)</f>
        <v>0</v>
      </c>
      <c r="J158" s="270">
        <f t="shared" si="88"/>
        <v>0</v>
      </c>
      <c r="K158" s="270">
        <f t="shared" si="87"/>
        <v>0</v>
      </c>
    </row>
    <row r="159" spans="1:12" hidden="1" x14ac:dyDescent="0.25">
      <c r="A159" s="76"/>
      <c r="B159" s="77"/>
      <c r="C159" s="79"/>
      <c r="D159" s="120">
        <v>31401</v>
      </c>
      <c r="E159" s="181" t="s">
        <v>430</v>
      </c>
      <c r="F159" s="271"/>
      <c r="G159" s="271">
        <v>0</v>
      </c>
      <c r="H159" s="268">
        <f t="shared" ref="H159:H227" si="89">F159+G159</f>
        <v>0</v>
      </c>
      <c r="I159" s="271">
        <v>0</v>
      </c>
      <c r="J159" s="271">
        <v>0</v>
      </c>
      <c r="K159" s="268">
        <f t="shared" ref="K159:K227" si="90">H159-I159</f>
        <v>0</v>
      </c>
    </row>
    <row r="160" spans="1:12" hidden="1" x14ac:dyDescent="0.25">
      <c r="A160" s="76"/>
      <c r="B160" s="79"/>
      <c r="C160" s="178">
        <v>31500</v>
      </c>
      <c r="D160" s="179" t="s">
        <v>431</v>
      </c>
      <c r="E160" s="180"/>
      <c r="F160" s="270">
        <f t="shared" ref="F160:K160" si="91">SUM(F161)</f>
        <v>0</v>
      </c>
      <c r="G160" s="270">
        <f t="shared" si="91"/>
        <v>0</v>
      </c>
      <c r="H160" s="270">
        <f t="shared" si="91"/>
        <v>0</v>
      </c>
      <c r="I160" s="270">
        <f t="shared" si="91"/>
        <v>0</v>
      </c>
      <c r="J160" s="270">
        <f t="shared" si="91"/>
        <v>0</v>
      </c>
      <c r="K160" s="270">
        <f t="shared" si="91"/>
        <v>0</v>
      </c>
    </row>
    <row r="161" spans="1:11" hidden="1" x14ac:dyDescent="0.25">
      <c r="A161" s="76"/>
      <c r="B161" s="77"/>
      <c r="C161" s="79"/>
      <c r="D161" s="120">
        <v>31501</v>
      </c>
      <c r="E161" s="181" t="s">
        <v>432</v>
      </c>
      <c r="F161" s="271"/>
      <c r="G161" s="271">
        <v>0</v>
      </c>
      <c r="H161" s="268">
        <f t="shared" si="89"/>
        <v>0</v>
      </c>
      <c r="I161" s="271">
        <v>0</v>
      </c>
      <c r="J161" s="271">
        <v>0</v>
      </c>
      <c r="K161" s="268">
        <f t="shared" si="90"/>
        <v>0</v>
      </c>
    </row>
    <row r="162" spans="1:11" hidden="1" x14ac:dyDescent="0.25">
      <c r="A162" s="76"/>
      <c r="B162" s="79"/>
      <c r="C162" s="178">
        <v>31600</v>
      </c>
      <c r="D162" s="179" t="s">
        <v>433</v>
      </c>
      <c r="E162" s="180"/>
      <c r="F162" s="270">
        <f t="shared" ref="F162:K162" si="92">SUM(F163)</f>
        <v>0</v>
      </c>
      <c r="G162" s="270">
        <f t="shared" si="92"/>
        <v>0</v>
      </c>
      <c r="H162" s="270">
        <f t="shared" si="92"/>
        <v>0</v>
      </c>
      <c r="I162" s="270">
        <f t="shared" ref="I162:J162" si="93">SUM(I163)</f>
        <v>0</v>
      </c>
      <c r="J162" s="270">
        <f t="shared" si="93"/>
        <v>0</v>
      </c>
      <c r="K162" s="270">
        <f t="shared" si="92"/>
        <v>0</v>
      </c>
    </row>
    <row r="163" spans="1:11" ht="30" hidden="1" x14ac:dyDescent="0.25">
      <c r="A163" s="76"/>
      <c r="B163" s="77"/>
      <c r="C163" s="79"/>
      <c r="D163" s="120">
        <v>31601</v>
      </c>
      <c r="E163" s="181" t="s">
        <v>433</v>
      </c>
      <c r="F163" s="271"/>
      <c r="G163" s="271"/>
      <c r="H163" s="268">
        <f t="shared" si="89"/>
        <v>0</v>
      </c>
      <c r="I163" s="271"/>
      <c r="J163" s="271"/>
      <c r="K163" s="268">
        <f t="shared" si="90"/>
        <v>0</v>
      </c>
    </row>
    <row r="164" spans="1:11" hidden="1" x14ac:dyDescent="0.25">
      <c r="A164" s="76"/>
      <c r="B164" s="79"/>
      <c r="C164" s="178">
        <v>31700</v>
      </c>
      <c r="D164" s="179" t="s">
        <v>434</v>
      </c>
      <c r="E164" s="180"/>
      <c r="F164" s="270">
        <f t="shared" ref="F164:K164" si="94">SUM(F165)</f>
        <v>0</v>
      </c>
      <c r="G164" s="270">
        <f t="shared" si="94"/>
        <v>0</v>
      </c>
      <c r="H164" s="270">
        <f t="shared" si="94"/>
        <v>0</v>
      </c>
      <c r="I164" s="270">
        <f t="shared" ref="I164:J164" si="95">SUM(I165)</f>
        <v>0</v>
      </c>
      <c r="J164" s="270">
        <f t="shared" si="95"/>
        <v>0</v>
      </c>
      <c r="K164" s="270">
        <f t="shared" si="94"/>
        <v>0</v>
      </c>
    </row>
    <row r="165" spans="1:11" ht="30" hidden="1" x14ac:dyDescent="0.25">
      <c r="A165" s="76"/>
      <c r="B165" s="77"/>
      <c r="C165" s="79"/>
      <c r="D165" s="120">
        <v>31701</v>
      </c>
      <c r="E165" s="181" t="s">
        <v>434</v>
      </c>
      <c r="F165" s="271"/>
      <c r="G165" s="271"/>
      <c r="H165" s="268">
        <f t="shared" si="89"/>
        <v>0</v>
      </c>
      <c r="I165" s="271"/>
      <c r="J165" s="271"/>
      <c r="K165" s="268">
        <f t="shared" si="90"/>
        <v>0</v>
      </c>
    </row>
    <row r="166" spans="1:11" hidden="1" x14ac:dyDescent="0.25">
      <c r="A166" s="76"/>
      <c r="B166" s="79"/>
      <c r="C166" s="178">
        <v>31800</v>
      </c>
      <c r="D166" s="179" t="s">
        <v>435</v>
      </c>
      <c r="E166" s="180"/>
      <c r="F166" s="270">
        <f t="shared" ref="F166:K166" si="96">SUM(F167)</f>
        <v>0</v>
      </c>
      <c r="G166" s="270">
        <f t="shared" si="96"/>
        <v>0</v>
      </c>
      <c r="H166" s="270">
        <f t="shared" si="96"/>
        <v>0</v>
      </c>
      <c r="I166" s="270">
        <f t="shared" ref="I166:J166" si="97">SUM(I167)</f>
        <v>0</v>
      </c>
      <c r="J166" s="270">
        <f t="shared" si="97"/>
        <v>0</v>
      </c>
      <c r="K166" s="270">
        <f t="shared" si="96"/>
        <v>0</v>
      </c>
    </row>
    <row r="167" spans="1:11" hidden="1" x14ac:dyDescent="0.25">
      <c r="A167" s="76"/>
      <c r="B167" s="77"/>
      <c r="C167" s="79"/>
      <c r="D167" s="120">
        <v>31801</v>
      </c>
      <c r="E167" s="181" t="s">
        <v>436</v>
      </c>
      <c r="F167" s="271"/>
      <c r="G167" s="271"/>
      <c r="H167" s="268">
        <f t="shared" si="89"/>
        <v>0</v>
      </c>
      <c r="I167" s="271"/>
      <c r="J167" s="271"/>
      <c r="K167" s="268">
        <f t="shared" si="90"/>
        <v>0</v>
      </c>
    </row>
    <row r="168" spans="1:11" x14ac:dyDescent="0.25">
      <c r="A168" s="76"/>
      <c r="B168" s="123">
        <v>32000</v>
      </c>
      <c r="C168" s="124" t="s">
        <v>437</v>
      </c>
      <c r="D168" s="125"/>
      <c r="E168" s="126"/>
      <c r="F168" s="269">
        <f t="shared" ref="F168:K168" si="98">SUM(F169,F171,F175,F177)</f>
        <v>4320000</v>
      </c>
      <c r="G168" s="269">
        <f t="shared" si="98"/>
        <v>91004</v>
      </c>
      <c r="H168" s="269">
        <f t="shared" si="98"/>
        <v>4411004</v>
      </c>
      <c r="I168" s="269">
        <f t="shared" si="98"/>
        <v>4334224.8999999994</v>
      </c>
      <c r="J168" s="269">
        <f t="shared" si="98"/>
        <v>3579585.34</v>
      </c>
      <c r="K168" s="269">
        <f t="shared" si="98"/>
        <v>76779.100000000122</v>
      </c>
    </row>
    <row r="169" spans="1:11" x14ac:dyDescent="0.25">
      <c r="A169" s="76"/>
      <c r="B169" s="79"/>
      <c r="C169" s="178">
        <v>32200</v>
      </c>
      <c r="D169" s="179" t="s">
        <v>438</v>
      </c>
      <c r="E169" s="180"/>
      <c r="F169" s="270">
        <f t="shared" ref="F169:K169" si="99">SUM(F170)</f>
        <v>320000</v>
      </c>
      <c r="G169" s="270">
        <f t="shared" si="99"/>
        <v>-300000</v>
      </c>
      <c r="H169" s="270">
        <f t="shared" si="99"/>
        <v>20000</v>
      </c>
      <c r="I169" s="270">
        <f t="shared" si="99"/>
        <v>11100</v>
      </c>
      <c r="J169" s="270">
        <f t="shared" si="99"/>
        <v>11100</v>
      </c>
      <c r="K169" s="270">
        <f t="shared" si="99"/>
        <v>8900</v>
      </c>
    </row>
    <row r="170" spans="1:11" x14ac:dyDescent="0.25">
      <c r="A170" s="76"/>
      <c r="B170" s="77"/>
      <c r="C170" s="79"/>
      <c r="D170" s="120">
        <v>32201</v>
      </c>
      <c r="E170" s="181" t="s">
        <v>439</v>
      </c>
      <c r="F170" s="271">
        <v>320000</v>
      </c>
      <c r="G170" s="271">
        <v>-300000</v>
      </c>
      <c r="H170" s="268">
        <f t="shared" si="89"/>
        <v>20000</v>
      </c>
      <c r="I170" s="271">
        <v>11100</v>
      </c>
      <c r="J170" s="271">
        <v>11100</v>
      </c>
      <c r="K170" s="268">
        <f t="shared" si="90"/>
        <v>8900</v>
      </c>
    </row>
    <row r="171" spans="1:11" x14ac:dyDescent="0.25">
      <c r="A171" s="76"/>
      <c r="B171" s="79"/>
      <c r="C171" s="178">
        <v>32300</v>
      </c>
      <c r="D171" s="179" t="s">
        <v>440</v>
      </c>
      <c r="E171" s="180"/>
      <c r="F171" s="270">
        <f t="shared" ref="F171:K171" si="100">SUM(F172)</f>
        <v>4000000</v>
      </c>
      <c r="G171" s="270">
        <f t="shared" si="100"/>
        <v>213356</v>
      </c>
      <c r="H171" s="270">
        <f t="shared" si="100"/>
        <v>4213356</v>
      </c>
      <c r="I171" s="270">
        <f t="shared" ref="I171:J171" si="101">SUM(I172)</f>
        <v>4156978.61</v>
      </c>
      <c r="J171" s="270">
        <f t="shared" si="101"/>
        <v>3402339.05</v>
      </c>
      <c r="K171" s="270">
        <f t="shared" si="100"/>
        <v>56377.39000000013</v>
      </c>
    </row>
    <row r="172" spans="1:11" ht="45" x14ac:dyDescent="0.25">
      <c r="A172" s="76"/>
      <c r="B172" s="77"/>
      <c r="C172" s="79"/>
      <c r="D172" s="120">
        <v>32301</v>
      </c>
      <c r="E172" s="181" t="s">
        <v>441</v>
      </c>
      <c r="F172" s="271">
        <v>4000000</v>
      </c>
      <c r="G172" s="271">
        <v>213356</v>
      </c>
      <c r="H172" s="268">
        <f t="shared" si="89"/>
        <v>4213356</v>
      </c>
      <c r="I172" s="271">
        <v>4156978.61</v>
      </c>
      <c r="J172" s="271">
        <v>3402339.05</v>
      </c>
      <c r="K172" s="268">
        <f t="shared" si="90"/>
        <v>56377.39000000013</v>
      </c>
    </row>
    <row r="173" spans="1:11" hidden="1" x14ac:dyDescent="0.25">
      <c r="A173" s="76"/>
      <c r="B173" s="77"/>
      <c r="C173" s="178">
        <v>32600</v>
      </c>
      <c r="D173" s="179" t="s">
        <v>550</v>
      </c>
      <c r="E173" s="180"/>
      <c r="F173" s="271"/>
      <c r="G173" s="271"/>
      <c r="H173" s="268"/>
      <c r="I173" s="271"/>
      <c r="J173" s="271"/>
      <c r="K173" s="268"/>
    </row>
    <row r="174" spans="1:11" ht="30" hidden="1" x14ac:dyDescent="0.25">
      <c r="A174" s="76"/>
      <c r="B174" s="77"/>
      <c r="C174" s="79"/>
      <c r="D174" s="121">
        <v>32601</v>
      </c>
      <c r="E174" s="122" t="s">
        <v>557</v>
      </c>
      <c r="F174" s="271"/>
      <c r="G174" s="271"/>
      <c r="H174" s="268"/>
      <c r="I174" s="271"/>
      <c r="J174" s="271"/>
      <c r="K174" s="268"/>
    </row>
    <row r="175" spans="1:11" x14ac:dyDescent="0.25">
      <c r="A175" s="76"/>
      <c r="B175" s="79"/>
      <c r="C175" s="178">
        <v>32700</v>
      </c>
      <c r="D175" s="179" t="s">
        <v>442</v>
      </c>
      <c r="E175" s="180"/>
      <c r="F175" s="270">
        <f t="shared" ref="F175:K175" si="102">SUM(F176)</f>
        <v>0</v>
      </c>
      <c r="G175" s="270">
        <f t="shared" si="102"/>
        <v>177648</v>
      </c>
      <c r="H175" s="270">
        <f t="shared" si="102"/>
        <v>177648</v>
      </c>
      <c r="I175" s="270">
        <f t="shared" ref="I175:J175" si="103">SUM(I176)</f>
        <v>166146.29</v>
      </c>
      <c r="J175" s="270">
        <f t="shared" si="103"/>
        <v>166146.29</v>
      </c>
      <c r="K175" s="270">
        <f t="shared" si="102"/>
        <v>11501.709999999992</v>
      </c>
    </row>
    <row r="176" spans="1:11" x14ac:dyDescent="0.25">
      <c r="A176" s="76"/>
      <c r="B176" s="77"/>
      <c r="C176" s="79"/>
      <c r="D176" s="120">
        <v>32701</v>
      </c>
      <c r="E176" s="181" t="s">
        <v>442</v>
      </c>
      <c r="F176" s="271"/>
      <c r="G176" s="271">
        <v>177648</v>
      </c>
      <c r="H176" s="268">
        <f t="shared" si="89"/>
        <v>177648</v>
      </c>
      <c r="I176" s="271">
        <v>166146.29</v>
      </c>
      <c r="J176" s="271">
        <v>166146.29</v>
      </c>
      <c r="K176" s="268">
        <f t="shared" si="90"/>
        <v>11501.709999999992</v>
      </c>
    </row>
    <row r="177" spans="1:11" x14ac:dyDescent="0.25">
      <c r="A177" s="76"/>
      <c r="B177" s="79"/>
      <c r="C177" s="178">
        <v>32900</v>
      </c>
      <c r="D177" s="179" t="s">
        <v>443</v>
      </c>
      <c r="E177" s="180"/>
      <c r="F177" s="270">
        <f t="shared" ref="F177:K177" si="104">SUM(F178)</f>
        <v>0</v>
      </c>
      <c r="G177" s="270">
        <f t="shared" si="104"/>
        <v>0</v>
      </c>
      <c r="H177" s="270">
        <f t="shared" si="104"/>
        <v>0</v>
      </c>
      <c r="I177" s="270">
        <f t="shared" ref="I177:J177" si="105">SUM(I178)</f>
        <v>0</v>
      </c>
      <c r="J177" s="270">
        <f t="shared" si="105"/>
        <v>0</v>
      </c>
      <c r="K177" s="270">
        <f t="shared" si="104"/>
        <v>0</v>
      </c>
    </row>
    <row r="178" spans="1:11" hidden="1" x14ac:dyDescent="0.25">
      <c r="A178" s="76"/>
      <c r="B178" s="77"/>
      <c r="C178" s="79"/>
      <c r="D178" s="120">
        <v>32901</v>
      </c>
      <c r="E178" s="181" t="s">
        <v>443</v>
      </c>
      <c r="F178" s="271"/>
      <c r="G178" s="271"/>
      <c r="H178" s="268">
        <f t="shared" si="89"/>
        <v>0</v>
      </c>
      <c r="I178" s="271"/>
      <c r="J178" s="271"/>
      <c r="K178" s="268">
        <f t="shared" si="90"/>
        <v>0</v>
      </c>
    </row>
    <row r="179" spans="1:11" x14ac:dyDescent="0.25">
      <c r="A179" s="76"/>
      <c r="B179" s="123">
        <v>33000</v>
      </c>
      <c r="C179" s="124" t="s">
        <v>349</v>
      </c>
      <c r="D179" s="125"/>
      <c r="E179" s="126"/>
      <c r="F179" s="269">
        <f t="shared" ref="F179:K179" si="106">SUM(F180,F182,F187,F189,F193)</f>
        <v>7220000</v>
      </c>
      <c r="G179" s="269">
        <f t="shared" si="106"/>
        <v>-554000</v>
      </c>
      <c r="H179" s="269">
        <f t="shared" si="106"/>
        <v>6666000</v>
      </c>
      <c r="I179" s="269">
        <f t="shared" si="106"/>
        <v>5951124.1699999999</v>
      </c>
      <c r="J179" s="269">
        <f t="shared" si="106"/>
        <v>5908302.1699999999</v>
      </c>
      <c r="K179" s="269">
        <f t="shared" si="106"/>
        <v>714875.83000000007</v>
      </c>
    </row>
    <row r="180" spans="1:11" hidden="1" x14ac:dyDescent="0.25">
      <c r="A180" s="76"/>
      <c r="B180" s="79"/>
      <c r="C180" s="178">
        <v>33100</v>
      </c>
      <c r="D180" s="179" t="s">
        <v>444</v>
      </c>
      <c r="E180" s="180"/>
      <c r="F180" s="270">
        <f t="shared" ref="F180:K180" si="107">SUM(F181)</f>
        <v>0</v>
      </c>
      <c r="G180" s="270">
        <f t="shared" si="107"/>
        <v>0</v>
      </c>
      <c r="H180" s="270">
        <f t="shared" si="107"/>
        <v>0</v>
      </c>
      <c r="I180" s="270">
        <f t="shared" si="107"/>
        <v>0</v>
      </c>
      <c r="J180" s="270">
        <f t="shared" si="107"/>
        <v>0</v>
      </c>
      <c r="K180" s="270">
        <f t="shared" si="107"/>
        <v>0</v>
      </c>
    </row>
    <row r="181" spans="1:11" ht="30" hidden="1" x14ac:dyDescent="0.25">
      <c r="A181" s="76"/>
      <c r="B181" s="77"/>
      <c r="C181" s="79"/>
      <c r="D181" s="120">
        <v>33101</v>
      </c>
      <c r="E181" s="181" t="s">
        <v>445</v>
      </c>
      <c r="F181" s="271"/>
      <c r="G181" s="271"/>
      <c r="H181" s="268">
        <f t="shared" si="89"/>
        <v>0</v>
      </c>
      <c r="I181" s="271"/>
      <c r="J181" s="271"/>
      <c r="K181" s="268">
        <f t="shared" si="90"/>
        <v>0</v>
      </c>
    </row>
    <row r="182" spans="1:11" hidden="1" x14ac:dyDescent="0.25">
      <c r="A182" s="76"/>
      <c r="B182" s="79"/>
      <c r="C182" s="178">
        <v>33200</v>
      </c>
      <c r="D182" s="179" t="s">
        <v>538</v>
      </c>
      <c r="E182" s="180"/>
      <c r="F182" s="270">
        <f t="shared" ref="F182:K182" si="108">SUM(F183)</f>
        <v>0</v>
      </c>
      <c r="G182" s="270">
        <f t="shared" si="108"/>
        <v>0</v>
      </c>
      <c r="H182" s="270">
        <f t="shared" si="108"/>
        <v>0</v>
      </c>
      <c r="I182" s="270">
        <f t="shared" si="108"/>
        <v>0</v>
      </c>
      <c r="J182" s="270">
        <f t="shared" si="108"/>
        <v>0</v>
      </c>
      <c r="K182" s="270">
        <f t="shared" si="108"/>
        <v>0</v>
      </c>
    </row>
    <row r="183" spans="1:11" ht="30" hidden="1" x14ac:dyDescent="0.25">
      <c r="A183" s="76"/>
      <c r="B183" s="77"/>
      <c r="C183" s="79"/>
      <c r="D183" s="120">
        <v>33201</v>
      </c>
      <c r="E183" s="181" t="s">
        <v>539</v>
      </c>
      <c r="F183" s="271"/>
      <c r="G183" s="271"/>
      <c r="H183" s="268">
        <f t="shared" si="89"/>
        <v>0</v>
      </c>
      <c r="I183" s="271"/>
      <c r="J183" s="271"/>
      <c r="K183" s="268">
        <f t="shared" si="90"/>
        <v>0</v>
      </c>
    </row>
    <row r="184" spans="1:11" hidden="1" x14ac:dyDescent="0.25">
      <c r="A184" s="76"/>
      <c r="B184" s="79"/>
      <c r="C184" s="178">
        <v>33300</v>
      </c>
      <c r="D184" s="179" t="s">
        <v>555</v>
      </c>
      <c r="E184" s="180"/>
      <c r="F184" s="270"/>
      <c r="G184" s="270"/>
      <c r="H184" s="270"/>
      <c r="I184" s="270"/>
      <c r="J184" s="270"/>
      <c r="K184" s="270"/>
    </row>
    <row r="185" spans="1:11" hidden="1" x14ac:dyDescent="0.25">
      <c r="A185" s="76"/>
      <c r="B185" s="79"/>
      <c r="C185" s="178"/>
      <c r="D185" s="121">
        <v>33301</v>
      </c>
      <c r="E185" s="287"/>
      <c r="F185" s="270"/>
      <c r="G185" s="270"/>
      <c r="H185" s="270"/>
      <c r="I185" s="270"/>
      <c r="J185" s="270"/>
      <c r="K185" s="270"/>
    </row>
    <row r="186" spans="1:11" ht="30" hidden="1" x14ac:dyDescent="0.25">
      <c r="A186" s="76"/>
      <c r="B186" s="77"/>
      <c r="C186" s="79"/>
      <c r="D186" s="121">
        <v>33302</v>
      </c>
      <c r="E186" s="122" t="s">
        <v>556</v>
      </c>
      <c r="F186" s="271"/>
      <c r="G186" s="271"/>
      <c r="H186" s="268"/>
      <c r="I186" s="271"/>
      <c r="J186" s="271"/>
      <c r="K186" s="268"/>
    </row>
    <row r="187" spans="1:11" x14ac:dyDescent="0.25">
      <c r="A187" s="76"/>
      <c r="B187" s="79"/>
      <c r="C187" s="178">
        <v>33400</v>
      </c>
      <c r="D187" s="179" t="s">
        <v>339</v>
      </c>
      <c r="E187" s="180"/>
      <c r="F187" s="270">
        <f t="shared" ref="F187:K187" si="109">SUM(F188)</f>
        <v>1020000</v>
      </c>
      <c r="G187" s="270">
        <f t="shared" si="109"/>
        <v>0</v>
      </c>
      <c r="H187" s="270">
        <f t="shared" si="109"/>
        <v>1020000</v>
      </c>
      <c r="I187" s="270">
        <f t="shared" si="109"/>
        <v>315612.15999999997</v>
      </c>
      <c r="J187" s="270">
        <f t="shared" si="109"/>
        <v>315612.15999999997</v>
      </c>
      <c r="K187" s="270">
        <f t="shared" si="109"/>
        <v>704387.84000000008</v>
      </c>
    </row>
    <row r="188" spans="1:11" x14ac:dyDescent="0.25">
      <c r="A188" s="76"/>
      <c r="B188" s="77"/>
      <c r="C188" s="79"/>
      <c r="D188" s="120">
        <v>33401</v>
      </c>
      <c r="E188" s="181" t="s">
        <v>339</v>
      </c>
      <c r="F188" s="271">
        <v>1020000</v>
      </c>
      <c r="G188" s="271">
        <v>0</v>
      </c>
      <c r="H188" s="268">
        <f t="shared" si="89"/>
        <v>1020000</v>
      </c>
      <c r="I188" s="271">
        <v>315612.15999999997</v>
      </c>
      <c r="J188" s="271">
        <v>315612.15999999997</v>
      </c>
      <c r="K188" s="268">
        <f t="shared" si="90"/>
        <v>704387.84000000008</v>
      </c>
    </row>
    <row r="189" spans="1:11" x14ac:dyDescent="0.25">
      <c r="A189" s="76"/>
      <c r="B189" s="79"/>
      <c r="C189" s="178">
        <v>33600</v>
      </c>
      <c r="D189" s="179" t="s">
        <v>446</v>
      </c>
      <c r="E189" s="180"/>
      <c r="F189" s="270">
        <f t="shared" ref="F189:K189" si="110">SUM(F190:F192)</f>
        <v>18000</v>
      </c>
      <c r="G189" s="270">
        <f t="shared" si="110"/>
        <v>0</v>
      </c>
      <c r="H189" s="270">
        <f t="shared" si="110"/>
        <v>18000</v>
      </c>
      <c r="I189" s="270">
        <f t="shared" si="110"/>
        <v>18000.009999999998</v>
      </c>
      <c r="J189" s="270">
        <f t="shared" si="110"/>
        <v>18000.009999999998</v>
      </c>
      <c r="K189" s="270">
        <f t="shared" si="110"/>
        <v>-9.9999999983992893E-3</v>
      </c>
    </row>
    <row r="190" spans="1:11" ht="30" hidden="1" x14ac:dyDescent="0.25">
      <c r="A190" s="76"/>
      <c r="B190" s="77"/>
      <c r="C190" s="79"/>
      <c r="D190" s="120">
        <v>33601</v>
      </c>
      <c r="E190" s="181" t="s">
        <v>447</v>
      </c>
      <c r="F190" s="271"/>
      <c r="G190" s="271">
        <v>0</v>
      </c>
      <c r="H190" s="268">
        <f t="shared" si="89"/>
        <v>0</v>
      </c>
      <c r="I190" s="271">
        <v>0</v>
      </c>
      <c r="J190" s="271">
        <v>0</v>
      </c>
      <c r="K190" s="268">
        <f t="shared" si="90"/>
        <v>0</v>
      </c>
    </row>
    <row r="191" spans="1:11" x14ac:dyDescent="0.25">
      <c r="A191" s="76"/>
      <c r="B191" s="77"/>
      <c r="C191" s="79"/>
      <c r="D191" s="120">
        <v>33602</v>
      </c>
      <c r="E191" s="181" t="s">
        <v>448</v>
      </c>
      <c r="F191" s="271">
        <v>18000</v>
      </c>
      <c r="G191" s="271">
        <v>0</v>
      </c>
      <c r="H191" s="268">
        <f t="shared" si="89"/>
        <v>18000</v>
      </c>
      <c r="I191" s="271">
        <v>18000.009999999998</v>
      </c>
      <c r="J191" s="271">
        <v>18000.009999999998</v>
      </c>
      <c r="K191" s="268">
        <f t="shared" si="90"/>
        <v>-9.9999999983992893E-3</v>
      </c>
    </row>
    <row r="192" spans="1:11" hidden="1" x14ac:dyDescent="0.25">
      <c r="A192" s="76"/>
      <c r="B192" s="77"/>
      <c r="C192" s="79"/>
      <c r="D192" s="120">
        <v>33604</v>
      </c>
      <c r="E192" s="181" t="s">
        <v>449</v>
      </c>
      <c r="F192" s="271"/>
      <c r="G192" s="271"/>
      <c r="H192" s="268">
        <f t="shared" si="89"/>
        <v>0</v>
      </c>
      <c r="I192" s="271"/>
      <c r="J192" s="271"/>
      <c r="K192" s="268">
        <f t="shared" si="90"/>
        <v>0</v>
      </c>
    </row>
    <row r="193" spans="1:11" x14ac:dyDescent="0.25">
      <c r="A193" s="76"/>
      <c r="B193" s="79"/>
      <c r="C193" s="178">
        <v>33800</v>
      </c>
      <c r="D193" s="179" t="s">
        <v>450</v>
      </c>
      <c r="E193" s="180"/>
      <c r="F193" s="270">
        <f t="shared" ref="F193:K193" si="111">SUM(F194)</f>
        <v>6182000</v>
      </c>
      <c r="G193" s="270">
        <f t="shared" si="111"/>
        <v>-554000</v>
      </c>
      <c r="H193" s="270">
        <f t="shared" si="111"/>
        <v>5628000</v>
      </c>
      <c r="I193" s="270">
        <f t="shared" si="111"/>
        <v>5617512</v>
      </c>
      <c r="J193" s="270">
        <f t="shared" si="111"/>
        <v>5574690</v>
      </c>
      <c r="K193" s="270">
        <f t="shared" si="111"/>
        <v>10488</v>
      </c>
    </row>
    <row r="194" spans="1:11" x14ac:dyDescent="0.25">
      <c r="A194" s="76"/>
      <c r="B194" s="77"/>
      <c r="C194" s="79"/>
      <c r="D194" s="120">
        <v>33801</v>
      </c>
      <c r="E194" s="181" t="s">
        <v>451</v>
      </c>
      <c r="F194" s="271">
        <v>6182000</v>
      </c>
      <c r="G194" s="271">
        <v>-554000</v>
      </c>
      <c r="H194" s="268">
        <f t="shared" si="89"/>
        <v>5628000</v>
      </c>
      <c r="I194" s="271">
        <v>5617512</v>
      </c>
      <c r="J194" s="271">
        <v>5574690</v>
      </c>
      <c r="K194" s="268">
        <f t="shared" si="90"/>
        <v>10488</v>
      </c>
    </row>
    <row r="195" spans="1:11" x14ac:dyDescent="0.25">
      <c r="A195" s="76"/>
      <c r="B195" s="123">
        <v>34000</v>
      </c>
      <c r="C195" s="124" t="s">
        <v>452</v>
      </c>
      <c r="D195" s="125"/>
      <c r="E195" s="126"/>
      <c r="F195" s="269">
        <f t="shared" ref="F195:K195" si="112">SUM(F196,F199,F201,F203)</f>
        <v>1245000</v>
      </c>
      <c r="G195" s="269">
        <f t="shared" si="112"/>
        <v>0</v>
      </c>
      <c r="H195" s="269">
        <f t="shared" si="112"/>
        <v>1245000</v>
      </c>
      <c r="I195" s="269">
        <f t="shared" si="112"/>
        <v>1135763.3999999999</v>
      </c>
      <c r="J195" s="269">
        <f t="shared" si="112"/>
        <v>1135763.3999999999</v>
      </c>
      <c r="K195" s="269">
        <f t="shared" si="112"/>
        <v>109236.59999999998</v>
      </c>
    </row>
    <row r="196" spans="1:11" x14ac:dyDescent="0.25">
      <c r="A196" s="76"/>
      <c r="B196" s="79"/>
      <c r="C196" s="178">
        <v>34100</v>
      </c>
      <c r="D196" s="179" t="s">
        <v>453</v>
      </c>
      <c r="E196" s="180"/>
      <c r="F196" s="270">
        <f t="shared" ref="F196:K196" si="113">SUM(F197:F198)</f>
        <v>540000</v>
      </c>
      <c r="G196" s="270">
        <f t="shared" si="113"/>
        <v>0</v>
      </c>
      <c r="H196" s="270">
        <f t="shared" si="113"/>
        <v>540000</v>
      </c>
      <c r="I196" s="270">
        <f t="shared" si="113"/>
        <v>467603.4</v>
      </c>
      <c r="J196" s="270">
        <f t="shared" si="113"/>
        <v>467603.4</v>
      </c>
      <c r="K196" s="270">
        <f t="shared" si="113"/>
        <v>72396.599999999977</v>
      </c>
    </row>
    <row r="197" spans="1:11" x14ac:dyDescent="0.25">
      <c r="A197" s="76"/>
      <c r="B197" s="77"/>
      <c r="C197" s="79"/>
      <c r="D197" s="120">
        <v>34101</v>
      </c>
      <c r="E197" s="181" t="s">
        <v>454</v>
      </c>
      <c r="F197" s="271">
        <v>540000</v>
      </c>
      <c r="G197" s="271">
        <v>0</v>
      </c>
      <c r="H197" s="268">
        <f t="shared" si="89"/>
        <v>540000</v>
      </c>
      <c r="I197" s="271">
        <v>467603.4</v>
      </c>
      <c r="J197" s="271">
        <v>467603.4</v>
      </c>
      <c r="K197" s="268">
        <f t="shared" si="90"/>
        <v>72396.599999999977</v>
      </c>
    </row>
    <row r="198" spans="1:11" ht="30" hidden="1" x14ac:dyDescent="0.25">
      <c r="A198" s="76"/>
      <c r="B198" s="77"/>
      <c r="C198" s="79"/>
      <c r="D198" s="121">
        <v>34102</v>
      </c>
      <c r="E198" s="122" t="s">
        <v>540</v>
      </c>
      <c r="F198" s="271"/>
      <c r="G198" s="271"/>
      <c r="H198" s="268">
        <f t="shared" si="89"/>
        <v>0</v>
      </c>
      <c r="I198" s="271"/>
      <c r="J198" s="271"/>
      <c r="K198" s="268">
        <f t="shared" si="90"/>
        <v>0</v>
      </c>
    </row>
    <row r="199" spans="1:11" x14ac:dyDescent="0.25">
      <c r="A199" s="76"/>
      <c r="B199" s="79"/>
      <c r="C199" s="178">
        <v>34300</v>
      </c>
      <c r="D199" s="179" t="s">
        <v>455</v>
      </c>
      <c r="E199" s="180"/>
      <c r="F199" s="270">
        <f t="shared" ref="F199:K199" si="114">SUM(F200)</f>
        <v>705000</v>
      </c>
      <c r="G199" s="270">
        <f t="shared" si="114"/>
        <v>0</v>
      </c>
      <c r="H199" s="270">
        <f t="shared" si="114"/>
        <v>705000</v>
      </c>
      <c r="I199" s="270">
        <f t="shared" si="114"/>
        <v>668160</v>
      </c>
      <c r="J199" s="270">
        <f t="shared" si="114"/>
        <v>668160</v>
      </c>
      <c r="K199" s="270">
        <f t="shared" si="114"/>
        <v>36840</v>
      </c>
    </row>
    <row r="200" spans="1:11" x14ac:dyDescent="0.25">
      <c r="A200" s="76"/>
      <c r="B200" s="77"/>
      <c r="C200" s="79"/>
      <c r="D200" s="120">
        <v>34302</v>
      </c>
      <c r="E200" s="181" t="s">
        <v>456</v>
      </c>
      <c r="F200" s="271">
        <v>705000</v>
      </c>
      <c r="G200" s="271">
        <v>0</v>
      </c>
      <c r="H200" s="268">
        <f t="shared" si="89"/>
        <v>705000</v>
      </c>
      <c r="I200" s="271">
        <v>668160</v>
      </c>
      <c r="J200" s="271">
        <v>668160</v>
      </c>
      <c r="K200" s="268">
        <f t="shared" si="90"/>
        <v>36840</v>
      </c>
    </row>
    <row r="201" spans="1:11" hidden="1" x14ac:dyDescent="0.25">
      <c r="A201" s="76"/>
      <c r="B201" s="79"/>
      <c r="C201" s="178">
        <v>34400</v>
      </c>
      <c r="D201" s="179" t="s">
        <v>457</v>
      </c>
      <c r="E201" s="180"/>
      <c r="F201" s="270"/>
      <c r="G201" s="270"/>
      <c r="H201" s="270">
        <f t="shared" ref="H201:K201" si="115">SUM(H202)</f>
        <v>0</v>
      </c>
      <c r="I201" s="270"/>
      <c r="J201" s="270"/>
      <c r="K201" s="270">
        <f t="shared" si="115"/>
        <v>0</v>
      </c>
    </row>
    <row r="202" spans="1:11" ht="30" hidden="1" x14ac:dyDescent="0.25">
      <c r="A202" s="76"/>
      <c r="B202" s="77"/>
      <c r="C202" s="79"/>
      <c r="D202" s="120">
        <v>34401</v>
      </c>
      <c r="E202" s="181" t="s">
        <v>457</v>
      </c>
      <c r="F202" s="271"/>
      <c r="G202" s="271"/>
      <c r="H202" s="268">
        <f t="shared" si="89"/>
        <v>0</v>
      </c>
      <c r="I202" s="271"/>
      <c r="J202" s="271"/>
      <c r="K202" s="268">
        <f t="shared" si="90"/>
        <v>0</v>
      </c>
    </row>
    <row r="203" spans="1:11" hidden="1" x14ac:dyDescent="0.25">
      <c r="A203" s="76"/>
      <c r="B203" s="79"/>
      <c r="C203" s="178">
        <v>34500</v>
      </c>
      <c r="D203" s="179" t="s">
        <v>458</v>
      </c>
      <c r="E203" s="180"/>
      <c r="F203" s="270"/>
      <c r="G203" s="270"/>
      <c r="H203" s="270">
        <f t="shared" ref="H203:K203" si="116">SUM(H204)</f>
        <v>0</v>
      </c>
      <c r="I203" s="270"/>
      <c r="J203" s="270"/>
      <c r="K203" s="270">
        <f t="shared" si="116"/>
        <v>0</v>
      </c>
    </row>
    <row r="204" spans="1:11" hidden="1" x14ac:dyDescent="0.25">
      <c r="A204" s="76"/>
      <c r="B204" s="77"/>
      <c r="C204" s="79"/>
      <c r="D204" s="120">
        <v>34501</v>
      </c>
      <c r="E204" s="181" t="s">
        <v>459</v>
      </c>
      <c r="F204" s="271"/>
      <c r="G204" s="271"/>
      <c r="H204" s="268">
        <f t="shared" si="89"/>
        <v>0</v>
      </c>
      <c r="I204" s="271"/>
      <c r="J204" s="271"/>
      <c r="K204" s="268">
        <f t="shared" si="90"/>
        <v>0</v>
      </c>
    </row>
    <row r="205" spans="1:11" x14ac:dyDescent="0.25">
      <c r="A205" s="76"/>
      <c r="B205" s="123">
        <v>35000</v>
      </c>
      <c r="C205" s="124" t="s">
        <v>350</v>
      </c>
      <c r="D205" s="125"/>
      <c r="E205" s="126"/>
      <c r="F205" s="269">
        <f t="shared" ref="F205:K205" si="117">SUM(F206,F208,F210,F212,F214,F216,F221,F225)</f>
        <v>272000</v>
      </c>
      <c r="G205" s="269">
        <f t="shared" si="117"/>
        <v>0</v>
      </c>
      <c r="H205" s="269">
        <f t="shared" si="117"/>
        <v>272000</v>
      </c>
      <c r="I205" s="269">
        <f t="shared" si="117"/>
        <v>251699.38</v>
      </c>
      <c r="J205" s="269">
        <f t="shared" si="117"/>
        <v>128015.32</v>
      </c>
      <c r="K205" s="269">
        <f t="shared" si="117"/>
        <v>20300.619999999995</v>
      </c>
    </row>
    <row r="206" spans="1:11" x14ac:dyDescent="0.25">
      <c r="A206" s="76"/>
      <c r="B206" s="79"/>
      <c r="C206" s="178">
        <v>35100</v>
      </c>
      <c r="D206" s="179" t="s">
        <v>340</v>
      </c>
      <c r="E206" s="180"/>
      <c r="F206" s="270">
        <f t="shared" ref="F206:K206" si="118">SUM(F207)</f>
        <v>270000</v>
      </c>
      <c r="G206" s="270">
        <f t="shared" si="118"/>
        <v>0</v>
      </c>
      <c r="H206" s="270">
        <f t="shared" si="118"/>
        <v>270000</v>
      </c>
      <c r="I206" s="270">
        <f t="shared" si="118"/>
        <v>250673.38</v>
      </c>
      <c r="J206" s="270">
        <f t="shared" si="118"/>
        <v>126989.32</v>
      </c>
      <c r="K206" s="270">
        <f t="shared" si="118"/>
        <v>19326.619999999995</v>
      </c>
    </row>
    <row r="207" spans="1:11" ht="30" x14ac:dyDescent="0.25">
      <c r="A207" s="76"/>
      <c r="B207" s="77"/>
      <c r="C207" s="79"/>
      <c r="D207" s="120">
        <v>35101</v>
      </c>
      <c r="E207" s="181" t="s">
        <v>460</v>
      </c>
      <c r="F207" s="271">
        <v>270000</v>
      </c>
      <c r="G207" s="271">
        <v>0</v>
      </c>
      <c r="H207" s="268">
        <f t="shared" si="89"/>
        <v>270000</v>
      </c>
      <c r="I207" s="271">
        <v>250673.38</v>
      </c>
      <c r="J207" s="271">
        <v>126989.32</v>
      </c>
      <c r="K207" s="268">
        <f t="shared" si="90"/>
        <v>19326.619999999995</v>
      </c>
    </row>
    <row r="208" spans="1:11" x14ac:dyDescent="0.25">
      <c r="A208" s="76"/>
      <c r="B208" s="79"/>
      <c r="C208" s="178">
        <v>35200</v>
      </c>
      <c r="D208" s="179" t="s">
        <v>461</v>
      </c>
      <c r="E208" s="180"/>
      <c r="F208" s="270">
        <f t="shared" ref="F208:K208" si="119">SUM(F209)</f>
        <v>2000</v>
      </c>
      <c r="G208" s="270">
        <f t="shared" si="119"/>
        <v>0</v>
      </c>
      <c r="H208" s="270">
        <f t="shared" si="119"/>
        <v>2000</v>
      </c>
      <c r="I208" s="270">
        <f t="shared" si="119"/>
        <v>1026</v>
      </c>
      <c r="J208" s="270">
        <f t="shared" si="119"/>
        <v>1026</v>
      </c>
      <c r="K208" s="270">
        <f t="shared" si="119"/>
        <v>974</v>
      </c>
    </row>
    <row r="209" spans="1:11" ht="30" x14ac:dyDescent="0.25">
      <c r="A209" s="76"/>
      <c r="B209" s="77"/>
      <c r="C209" s="79"/>
      <c r="D209" s="120">
        <v>35201</v>
      </c>
      <c r="E209" s="181" t="s">
        <v>462</v>
      </c>
      <c r="F209" s="271">
        <v>2000</v>
      </c>
      <c r="G209" s="271">
        <v>0</v>
      </c>
      <c r="H209" s="268">
        <f t="shared" si="89"/>
        <v>2000</v>
      </c>
      <c r="I209" s="271">
        <v>1026</v>
      </c>
      <c r="J209" s="271">
        <v>1026</v>
      </c>
      <c r="K209" s="268">
        <f t="shared" si="90"/>
        <v>974</v>
      </c>
    </row>
    <row r="210" spans="1:11" hidden="1" x14ac:dyDescent="0.25">
      <c r="A210" s="76"/>
      <c r="B210" s="79"/>
      <c r="C210" s="178">
        <v>35300</v>
      </c>
      <c r="D210" s="179" t="s">
        <v>463</v>
      </c>
      <c r="E210" s="180"/>
      <c r="F210" s="270">
        <f t="shared" ref="F210:K210" si="120">SUM(F211)</f>
        <v>0</v>
      </c>
      <c r="G210" s="270">
        <f t="shared" si="120"/>
        <v>0</v>
      </c>
      <c r="H210" s="270">
        <f t="shared" si="120"/>
        <v>0</v>
      </c>
      <c r="I210" s="270">
        <f t="shared" si="120"/>
        <v>0</v>
      </c>
      <c r="J210" s="270">
        <f t="shared" si="120"/>
        <v>0</v>
      </c>
      <c r="K210" s="270">
        <f t="shared" si="120"/>
        <v>0</v>
      </c>
    </row>
    <row r="211" spans="1:11" ht="45" hidden="1" x14ac:dyDescent="0.25">
      <c r="A211" s="76"/>
      <c r="B211" s="77"/>
      <c r="C211" s="79"/>
      <c r="D211" s="120">
        <v>35301</v>
      </c>
      <c r="E211" s="181" t="s">
        <v>463</v>
      </c>
      <c r="F211" s="271"/>
      <c r="G211" s="271"/>
      <c r="H211" s="268">
        <f t="shared" si="89"/>
        <v>0</v>
      </c>
      <c r="I211" s="271"/>
      <c r="J211" s="271"/>
      <c r="K211" s="268">
        <f t="shared" si="90"/>
        <v>0</v>
      </c>
    </row>
    <row r="212" spans="1:11" hidden="1" x14ac:dyDescent="0.25">
      <c r="A212" s="76"/>
      <c r="B212" s="79"/>
      <c r="C212" s="178">
        <v>35400</v>
      </c>
      <c r="D212" s="179" t="s">
        <v>464</v>
      </c>
      <c r="E212" s="180"/>
      <c r="F212" s="270">
        <f t="shared" ref="F212:K212" si="121">SUM(F213)</f>
        <v>0</v>
      </c>
      <c r="G212" s="270">
        <f t="shared" si="121"/>
        <v>0</v>
      </c>
      <c r="H212" s="270">
        <f t="shared" si="121"/>
        <v>0</v>
      </c>
      <c r="I212" s="270">
        <f t="shared" si="121"/>
        <v>0</v>
      </c>
      <c r="J212" s="270">
        <f t="shared" si="121"/>
        <v>0</v>
      </c>
      <c r="K212" s="270">
        <f t="shared" si="121"/>
        <v>0</v>
      </c>
    </row>
    <row r="213" spans="1:11" ht="45" hidden="1" x14ac:dyDescent="0.25">
      <c r="A213" s="76"/>
      <c r="B213" s="77"/>
      <c r="C213" s="79"/>
      <c r="D213" s="120">
        <v>35401</v>
      </c>
      <c r="E213" s="181" t="s">
        <v>464</v>
      </c>
      <c r="F213" s="271"/>
      <c r="G213" s="271"/>
      <c r="H213" s="268">
        <f t="shared" si="89"/>
        <v>0</v>
      </c>
      <c r="I213" s="271"/>
      <c r="J213" s="271"/>
      <c r="K213" s="268">
        <f t="shared" si="90"/>
        <v>0</v>
      </c>
    </row>
    <row r="214" spans="1:11" hidden="1" x14ac:dyDescent="0.25">
      <c r="A214" s="76"/>
      <c r="B214" s="79"/>
      <c r="C214" s="178">
        <v>35500</v>
      </c>
      <c r="D214" s="179" t="s">
        <v>465</v>
      </c>
      <c r="E214" s="180"/>
      <c r="F214" s="270">
        <f t="shared" ref="F214:K214" si="122">SUM(F215)</f>
        <v>0</v>
      </c>
      <c r="G214" s="270">
        <f t="shared" si="122"/>
        <v>0</v>
      </c>
      <c r="H214" s="270">
        <f t="shared" si="122"/>
        <v>0</v>
      </c>
      <c r="I214" s="270">
        <f t="shared" si="122"/>
        <v>0</v>
      </c>
      <c r="J214" s="270">
        <f t="shared" si="122"/>
        <v>0</v>
      </c>
      <c r="K214" s="270">
        <f t="shared" si="122"/>
        <v>0</v>
      </c>
    </row>
    <row r="215" spans="1:11" ht="30" hidden="1" x14ac:dyDescent="0.25">
      <c r="A215" s="76"/>
      <c r="B215" s="77"/>
      <c r="C215" s="79"/>
      <c r="D215" s="120">
        <v>35501</v>
      </c>
      <c r="E215" s="181" t="s">
        <v>465</v>
      </c>
      <c r="F215" s="271"/>
      <c r="G215" s="271"/>
      <c r="H215" s="268">
        <f t="shared" si="89"/>
        <v>0</v>
      </c>
      <c r="I215" s="271"/>
      <c r="J215" s="271"/>
      <c r="K215" s="268">
        <f t="shared" si="90"/>
        <v>0</v>
      </c>
    </row>
    <row r="216" spans="1:11" hidden="1" x14ac:dyDescent="0.25">
      <c r="A216" s="76"/>
      <c r="B216" s="79"/>
      <c r="C216" s="178">
        <v>35700</v>
      </c>
      <c r="D216" s="179" t="s">
        <v>466</v>
      </c>
      <c r="E216" s="180"/>
      <c r="F216" s="270">
        <f t="shared" ref="F216:K216" si="123">SUM(F217:F220)</f>
        <v>0</v>
      </c>
      <c r="G216" s="270">
        <f t="shared" si="123"/>
        <v>0</v>
      </c>
      <c r="H216" s="270">
        <f t="shared" si="123"/>
        <v>0</v>
      </c>
      <c r="I216" s="270">
        <f t="shared" si="123"/>
        <v>0</v>
      </c>
      <c r="J216" s="270">
        <f t="shared" si="123"/>
        <v>0</v>
      </c>
      <c r="K216" s="270">
        <f t="shared" si="123"/>
        <v>0</v>
      </c>
    </row>
    <row r="217" spans="1:11" ht="45" hidden="1" x14ac:dyDescent="0.25">
      <c r="A217" s="76"/>
      <c r="B217" s="77"/>
      <c r="C217" s="79"/>
      <c r="D217" s="120">
        <v>35704</v>
      </c>
      <c r="E217" s="181" t="s">
        <v>467</v>
      </c>
      <c r="F217" s="271"/>
      <c r="G217" s="271"/>
      <c r="H217" s="268">
        <f t="shared" si="89"/>
        <v>0</v>
      </c>
      <c r="I217" s="271"/>
      <c r="J217" s="271"/>
      <c r="K217" s="268">
        <f t="shared" si="90"/>
        <v>0</v>
      </c>
    </row>
    <row r="218" spans="1:11" ht="45" hidden="1" x14ac:dyDescent="0.25">
      <c r="A218" s="76"/>
      <c r="B218" s="77"/>
      <c r="C218" s="79"/>
      <c r="D218" s="120">
        <v>35705</v>
      </c>
      <c r="E218" s="181" t="s">
        <v>468</v>
      </c>
      <c r="F218" s="271"/>
      <c r="G218" s="271"/>
      <c r="H218" s="268">
        <f t="shared" si="89"/>
        <v>0</v>
      </c>
      <c r="I218" s="271"/>
      <c r="J218" s="271"/>
      <c r="K218" s="268">
        <f t="shared" si="90"/>
        <v>0</v>
      </c>
    </row>
    <row r="219" spans="1:11" ht="45" hidden="1" x14ac:dyDescent="0.25">
      <c r="A219" s="76"/>
      <c r="B219" s="77"/>
      <c r="C219" s="79"/>
      <c r="D219" s="120">
        <v>35706</v>
      </c>
      <c r="E219" s="181" t="s">
        <v>469</v>
      </c>
      <c r="F219" s="271"/>
      <c r="G219" s="271"/>
      <c r="H219" s="268">
        <f t="shared" si="89"/>
        <v>0</v>
      </c>
      <c r="I219" s="271"/>
      <c r="J219" s="271"/>
      <c r="K219" s="268">
        <f t="shared" si="90"/>
        <v>0</v>
      </c>
    </row>
    <row r="220" spans="1:11" ht="30" hidden="1" x14ac:dyDescent="0.25">
      <c r="A220" s="76"/>
      <c r="B220" s="77"/>
      <c r="C220" s="79"/>
      <c r="D220" s="120">
        <v>35708</v>
      </c>
      <c r="E220" s="181" t="s">
        <v>470</v>
      </c>
      <c r="F220" s="271"/>
      <c r="G220" s="271"/>
      <c r="H220" s="268">
        <f t="shared" si="89"/>
        <v>0</v>
      </c>
      <c r="I220" s="271"/>
      <c r="J220" s="271"/>
      <c r="K220" s="268">
        <f t="shared" si="90"/>
        <v>0</v>
      </c>
    </row>
    <row r="221" spans="1:11" hidden="1" x14ac:dyDescent="0.25">
      <c r="A221" s="76"/>
      <c r="B221" s="79"/>
      <c r="C221" s="178">
        <v>35800</v>
      </c>
      <c r="D221" s="179" t="s">
        <v>471</v>
      </c>
      <c r="E221" s="180"/>
      <c r="F221" s="270">
        <f t="shared" ref="F221:K221" si="124">SUM(F222:F224)</f>
        <v>0</v>
      </c>
      <c r="G221" s="270">
        <f t="shared" si="124"/>
        <v>0</v>
      </c>
      <c r="H221" s="270">
        <f t="shared" si="124"/>
        <v>0</v>
      </c>
      <c r="I221" s="270">
        <f t="shared" si="124"/>
        <v>0</v>
      </c>
      <c r="J221" s="270">
        <f t="shared" si="124"/>
        <v>0</v>
      </c>
      <c r="K221" s="270">
        <f t="shared" si="124"/>
        <v>0</v>
      </c>
    </row>
    <row r="222" spans="1:11" ht="15" hidden="1" customHeight="1" x14ac:dyDescent="0.25">
      <c r="A222" s="76"/>
      <c r="B222" s="77"/>
      <c r="C222" s="79"/>
      <c r="D222" s="120">
        <v>35801</v>
      </c>
      <c r="E222" s="181" t="s">
        <v>472</v>
      </c>
      <c r="F222" s="271"/>
      <c r="G222" s="271"/>
      <c r="H222" s="268">
        <f t="shared" si="89"/>
        <v>0</v>
      </c>
      <c r="I222" s="271"/>
      <c r="J222" s="271"/>
      <c r="K222" s="268">
        <f t="shared" si="90"/>
        <v>0</v>
      </c>
    </row>
    <row r="223" spans="1:11" hidden="1" x14ac:dyDescent="0.25">
      <c r="A223" s="76"/>
      <c r="B223" s="77"/>
      <c r="C223" s="79"/>
      <c r="D223" s="120">
        <v>35802</v>
      </c>
      <c r="E223" s="181" t="s">
        <v>473</v>
      </c>
      <c r="F223" s="271"/>
      <c r="G223" s="271">
        <v>0</v>
      </c>
      <c r="H223" s="268">
        <f t="shared" si="89"/>
        <v>0</v>
      </c>
      <c r="I223" s="271">
        <v>0</v>
      </c>
      <c r="J223" s="271">
        <v>0</v>
      </c>
      <c r="K223" s="268">
        <f t="shared" si="90"/>
        <v>0</v>
      </c>
    </row>
    <row r="224" spans="1:11" ht="30" hidden="1" x14ac:dyDescent="0.25">
      <c r="A224" s="76"/>
      <c r="B224" s="77"/>
      <c r="C224" s="79"/>
      <c r="D224" s="120">
        <v>35804</v>
      </c>
      <c r="E224" s="181" t="s">
        <v>474</v>
      </c>
      <c r="F224" s="271"/>
      <c r="G224" s="271"/>
      <c r="H224" s="268">
        <f t="shared" si="89"/>
        <v>0</v>
      </c>
      <c r="I224" s="271"/>
      <c r="J224" s="271"/>
      <c r="K224" s="268">
        <f t="shared" si="90"/>
        <v>0</v>
      </c>
    </row>
    <row r="225" spans="1:11" hidden="1" x14ac:dyDescent="0.25">
      <c r="A225" s="76"/>
      <c r="B225" s="79"/>
      <c r="C225" s="178">
        <v>35900</v>
      </c>
      <c r="D225" s="179" t="s">
        <v>475</v>
      </c>
      <c r="E225" s="180"/>
      <c r="F225" s="270"/>
      <c r="G225" s="270"/>
      <c r="H225" s="270">
        <f t="shared" ref="H225:K225" si="125">SUM(H226:H227)</f>
        <v>0</v>
      </c>
      <c r="I225" s="270"/>
      <c r="J225" s="270"/>
      <c r="K225" s="270">
        <f t="shared" si="125"/>
        <v>0</v>
      </c>
    </row>
    <row r="226" spans="1:11" hidden="1" x14ac:dyDescent="0.25">
      <c r="A226" s="76"/>
      <c r="B226" s="77"/>
      <c r="C226" s="79"/>
      <c r="D226" s="120">
        <v>35901</v>
      </c>
      <c r="E226" s="181" t="s">
        <v>476</v>
      </c>
      <c r="F226" s="271"/>
      <c r="G226" s="271"/>
      <c r="H226" s="268">
        <f t="shared" si="89"/>
        <v>0</v>
      </c>
      <c r="I226" s="271"/>
      <c r="J226" s="271"/>
      <c r="K226" s="268">
        <f t="shared" si="90"/>
        <v>0</v>
      </c>
    </row>
    <row r="227" spans="1:11" hidden="1" x14ac:dyDescent="0.25">
      <c r="A227" s="76"/>
      <c r="B227" s="77"/>
      <c r="C227" s="79"/>
      <c r="D227" s="120">
        <v>35902</v>
      </c>
      <c r="E227" s="181" t="s">
        <v>477</v>
      </c>
      <c r="F227" s="271"/>
      <c r="G227" s="271"/>
      <c r="H227" s="268">
        <f t="shared" si="89"/>
        <v>0</v>
      </c>
      <c r="I227" s="271"/>
      <c r="J227" s="271"/>
      <c r="K227" s="268">
        <f t="shared" si="90"/>
        <v>0</v>
      </c>
    </row>
    <row r="228" spans="1:11" hidden="1" x14ac:dyDescent="0.25">
      <c r="A228" s="76"/>
      <c r="B228" s="123">
        <v>36000</v>
      </c>
      <c r="C228" s="124" t="s">
        <v>478</v>
      </c>
      <c r="D228" s="125"/>
      <c r="E228" s="126"/>
      <c r="F228" s="269"/>
      <c r="G228" s="269"/>
      <c r="H228" s="269">
        <f t="shared" ref="H228:K229" si="126">SUM(H229)</f>
        <v>0</v>
      </c>
      <c r="I228" s="269"/>
      <c r="J228" s="269"/>
      <c r="K228" s="269">
        <f t="shared" si="126"/>
        <v>0</v>
      </c>
    </row>
    <row r="229" spans="1:11" hidden="1" x14ac:dyDescent="0.25">
      <c r="A229" s="76"/>
      <c r="B229" s="79"/>
      <c r="C229" s="178">
        <v>36100</v>
      </c>
      <c r="D229" s="179" t="s">
        <v>479</v>
      </c>
      <c r="E229" s="180"/>
      <c r="F229" s="270"/>
      <c r="G229" s="270"/>
      <c r="H229" s="270">
        <f t="shared" si="126"/>
        <v>0</v>
      </c>
      <c r="I229" s="270"/>
      <c r="J229" s="270"/>
      <c r="K229" s="270">
        <f t="shared" si="126"/>
        <v>0</v>
      </c>
    </row>
    <row r="230" spans="1:11" hidden="1" x14ac:dyDescent="0.25">
      <c r="A230" s="76"/>
      <c r="B230" s="77"/>
      <c r="C230" s="79"/>
      <c r="D230" s="120">
        <v>36101</v>
      </c>
      <c r="E230" s="181" t="s">
        <v>480</v>
      </c>
      <c r="F230" s="271"/>
      <c r="G230" s="271"/>
      <c r="H230" s="268">
        <f t="shared" ref="H230:H300" si="127">F230+G230</f>
        <v>0</v>
      </c>
      <c r="I230" s="271"/>
      <c r="J230" s="271"/>
      <c r="K230" s="268">
        <f t="shared" ref="K230:K300" si="128">H230-I230</f>
        <v>0</v>
      </c>
    </row>
    <row r="231" spans="1:11" x14ac:dyDescent="0.25">
      <c r="A231" s="76"/>
      <c r="B231" s="123">
        <v>37000</v>
      </c>
      <c r="C231" s="124" t="s">
        <v>481</v>
      </c>
      <c r="D231" s="125"/>
      <c r="E231" s="126"/>
      <c r="F231" s="269">
        <f t="shared" ref="F231:K231" si="129">SUM(F232,F234,F237,F241,F244)</f>
        <v>712104</v>
      </c>
      <c r="G231" s="269">
        <f t="shared" si="129"/>
        <v>141000</v>
      </c>
      <c r="H231" s="269">
        <f t="shared" si="129"/>
        <v>853104</v>
      </c>
      <c r="I231" s="269">
        <f t="shared" si="129"/>
        <v>496755.07</v>
      </c>
      <c r="J231" s="269">
        <f t="shared" si="129"/>
        <v>481499.08999999997</v>
      </c>
      <c r="K231" s="269">
        <f t="shared" si="129"/>
        <v>356348.93</v>
      </c>
    </row>
    <row r="232" spans="1:11" x14ac:dyDescent="0.25">
      <c r="A232" s="76"/>
      <c r="B232" s="79"/>
      <c r="C232" s="178">
        <v>37100</v>
      </c>
      <c r="D232" s="179" t="s">
        <v>482</v>
      </c>
      <c r="E232" s="180"/>
      <c r="F232" s="270">
        <f t="shared" ref="F232:K232" si="130">SUM(F233)</f>
        <v>25000</v>
      </c>
      <c r="G232" s="270">
        <f t="shared" si="130"/>
        <v>21000</v>
      </c>
      <c r="H232" s="270">
        <f t="shared" si="130"/>
        <v>46000</v>
      </c>
      <c r="I232" s="270">
        <f t="shared" si="130"/>
        <v>25245.98</v>
      </c>
      <c r="J232" s="270">
        <f t="shared" si="130"/>
        <v>24310</v>
      </c>
      <c r="K232" s="270">
        <f t="shared" si="130"/>
        <v>20754.02</v>
      </c>
    </row>
    <row r="233" spans="1:11" x14ac:dyDescent="0.25">
      <c r="A233" s="76"/>
      <c r="B233" s="77"/>
      <c r="C233" s="79"/>
      <c r="D233" s="120">
        <v>37101</v>
      </c>
      <c r="E233" s="181" t="s">
        <v>482</v>
      </c>
      <c r="F233" s="271">
        <v>25000</v>
      </c>
      <c r="G233" s="271">
        <v>21000</v>
      </c>
      <c r="H233" s="268">
        <f t="shared" si="127"/>
        <v>46000</v>
      </c>
      <c r="I233" s="271">
        <v>25245.98</v>
      </c>
      <c r="J233" s="271">
        <v>24310</v>
      </c>
      <c r="K233" s="268">
        <f t="shared" si="128"/>
        <v>20754.02</v>
      </c>
    </row>
    <row r="234" spans="1:11" x14ac:dyDescent="0.25">
      <c r="A234" s="76"/>
      <c r="B234" s="79"/>
      <c r="C234" s="178">
        <v>37200</v>
      </c>
      <c r="D234" s="179" t="s">
        <v>483</v>
      </c>
      <c r="E234" s="180"/>
      <c r="F234" s="270">
        <f t="shared" ref="F234:K234" si="131">SUM(F235:F236)</f>
        <v>6000</v>
      </c>
      <c r="G234" s="270">
        <f t="shared" si="131"/>
        <v>0</v>
      </c>
      <c r="H234" s="270">
        <f t="shared" si="131"/>
        <v>6000</v>
      </c>
      <c r="I234" s="270">
        <f t="shared" si="131"/>
        <v>1125</v>
      </c>
      <c r="J234" s="270">
        <f t="shared" si="131"/>
        <v>1125</v>
      </c>
      <c r="K234" s="270">
        <f t="shared" si="131"/>
        <v>4875</v>
      </c>
    </row>
    <row r="235" spans="1:11" x14ac:dyDescent="0.25">
      <c r="A235" s="76"/>
      <c r="B235" s="77"/>
      <c r="C235" s="79"/>
      <c r="D235" s="120">
        <v>37201</v>
      </c>
      <c r="E235" s="181" t="s">
        <v>483</v>
      </c>
      <c r="F235" s="271">
        <v>6000</v>
      </c>
      <c r="G235" s="271">
        <v>0</v>
      </c>
      <c r="H235" s="268">
        <f t="shared" si="127"/>
        <v>6000</v>
      </c>
      <c r="I235" s="271">
        <v>1125</v>
      </c>
      <c r="J235" s="271">
        <v>1125</v>
      </c>
      <c r="K235" s="268">
        <f t="shared" si="128"/>
        <v>4875</v>
      </c>
    </row>
    <row r="236" spans="1:11" hidden="1" x14ac:dyDescent="0.25">
      <c r="A236" s="76"/>
      <c r="B236" s="77"/>
      <c r="C236" s="79"/>
      <c r="D236" s="120">
        <v>37202</v>
      </c>
      <c r="E236" s="181" t="s">
        <v>484</v>
      </c>
      <c r="F236" s="271"/>
      <c r="G236" s="271"/>
      <c r="H236" s="268">
        <f t="shared" si="127"/>
        <v>0</v>
      </c>
      <c r="I236" s="271"/>
      <c r="J236" s="271"/>
      <c r="K236" s="268">
        <f t="shared" si="128"/>
        <v>0</v>
      </c>
    </row>
    <row r="237" spans="1:11" x14ac:dyDescent="0.25">
      <c r="A237" s="76"/>
      <c r="B237" s="79"/>
      <c r="C237" s="178">
        <v>37500</v>
      </c>
      <c r="D237" s="179" t="s">
        <v>485</v>
      </c>
      <c r="E237" s="180"/>
      <c r="F237" s="270">
        <f t="shared" ref="F237:K237" si="132">SUM(F238:F239)</f>
        <v>243600</v>
      </c>
      <c r="G237" s="270">
        <f t="shared" si="132"/>
        <v>120000</v>
      </c>
      <c r="H237" s="270">
        <f t="shared" si="132"/>
        <v>363600</v>
      </c>
      <c r="I237" s="270">
        <f t="shared" si="132"/>
        <v>218055.22</v>
      </c>
      <c r="J237" s="270">
        <f t="shared" si="132"/>
        <v>203735.22</v>
      </c>
      <c r="K237" s="270">
        <f t="shared" si="132"/>
        <v>145544.78</v>
      </c>
    </row>
    <row r="238" spans="1:11" x14ac:dyDescent="0.25">
      <c r="A238" s="76"/>
      <c r="B238" s="77"/>
      <c r="C238" s="79"/>
      <c r="D238" s="120">
        <v>37501</v>
      </c>
      <c r="E238" s="181" t="s">
        <v>485</v>
      </c>
      <c r="F238" s="271">
        <v>95400</v>
      </c>
      <c r="G238" s="271">
        <v>0</v>
      </c>
      <c r="H238" s="268">
        <f t="shared" si="127"/>
        <v>95400</v>
      </c>
      <c r="I238" s="271">
        <v>60475.75</v>
      </c>
      <c r="J238" s="271">
        <v>60475.75</v>
      </c>
      <c r="K238" s="268">
        <f t="shared" si="128"/>
        <v>34924.25</v>
      </c>
    </row>
    <row r="239" spans="1:11" x14ac:dyDescent="0.25">
      <c r="A239" s="76"/>
      <c r="B239" s="77"/>
      <c r="C239" s="79"/>
      <c r="D239" s="120">
        <v>37502</v>
      </c>
      <c r="E239" s="181" t="s">
        <v>486</v>
      </c>
      <c r="F239" s="271">
        <v>148200</v>
      </c>
      <c r="G239" s="271">
        <v>120000</v>
      </c>
      <c r="H239" s="268">
        <f t="shared" si="127"/>
        <v>268200</v>
      </c>
      <c r="I239" s="271">
        <v>157579.47</v>
      </c>
      <c r="J239" s="271">
        <v>143259.47</v>
      </c>
      <c r="K239" s="268">
        <f t="shared" si="128"/>
        <v>110620.53</v>
      </c>
    </row>
    <row r="240" spans="1:11" ht="30" hidden="1" x14ac:dyDescent="0.25">
      <c r="A240" s="76"/>
      <c r="B240" s="77"/>
      <c r="C240" s="79"/>
      <c r="D240" s="121">
        <v>37503</v>
      </c>
      <c r="E240" s="122" t="s">
        <v>554</v>
      </c>
      <c r="F240" s="271"/>
      <c r="G240" s="271"/>
      <c r="H240" s="268"/>
      <c r="I240" s="271"/>
      <c r="J240" s="271"/>
      <c r="K240" s="268"/>
    </row>
    <row r="241" spans="1:11" hidden="1" x14ac:dyDescent="0.25">
      <c r="A241" s="76"/>
      <c r="B241" s="79"/>
      <c r="C241" s="178">
        <v>37600</v>
      </c>
      <c r="D241" s="179" t="s">
        <v>487</v>
      </c>
      <c r="E241" s="180"/>
      <c r="F241" s="270">
        <f t="shared" ref="F241:K241" si="133">SUM(F242:F243)</f>
        <v>0</v>
      </c>
      <c r="G241" s="270">
        <f t="shared" si="133"/>
        <v>0</v>
      </c>
      <c r="H241" s="270">
        <f t="shared" si="133"/>
        <v>0</v>
      </c>
      <c r="I241" s="270">
        <f t="shared" si="133"/>
        <v>0</v>
      </c>
      <c r="J241" s="270">
        <f t="shared" si="133"/>
        <v>0</v>
      </c>
      <c r="K241" s="270">
        <f t="shared" si="133"/>
        <v>0</v>
      </c>
    </row>
    <row r="242" spans="1:11" hidden="1" x14ac:dyDescent="0.25">
      <c r="A242" s="76"/>
      <c r="B242" s="77"/>
      <c r="C242" s="79"/>
      <c r="D242" s="120">
        <v>37601</v>
      </c>
      <c r="E242" s="181" t="s">
        <v>487</v>
      </c>
      <c r="F242" s="271"/>
      <c r="G242" s="271"/>
      <c r="H242" s="268">
        <f t="shared" si="127"/>
        <v>0</v>
      </c>
      <c r="I242" s="271"/>
      <c r="J242" s="271"/>
      <c r="K242" s="268">
        <f t="shared" si="128"/>
        <v>0</v>
      </c>
    </row>
    <row r="243" spans="1:11" hidden="1" x14ac:dyDescent="0.25">
      <c r="A243" s="76"/>
      <c r="B243" s="77"/>
      <c r="C243" s="79"/>
      <c r="D243" s="121">
        <v>37602</v>
      </c>
      <c r="E243" s="122" t="s">
        <v>488</v>
      </c>
      <c r="F243" s="271"/>
      <c r="G243" s="271"/>
      <c r="H243" s="268">
        <f t="shared" si="127"/>
        <v>0</v>
      </c>
      <c r="I243" s="271"/>
      <c r="J243" s="271"/>
      <c r="K243" s="268">
        <f t="shared" si="128"/>
        <v>0</v>
      </c>
    </row>
    <row r="244" spans="1:11" x14ac:dyDescent="0.25">
      <c r="A244" s="76"/>
      <c r="B244" s="79"/>
      <c r="C244" s="178">
        <v>37900</v>
      </c>
      <c r="D244" s="179" t="s">
        <v>489</v>
      </c>
      <c r="E244" s="180"/>
      <c r="F244" s="270">
        <f t="shared" ref="F244:K244" si="134">SUM(F246:F247)</f>
        <v>437504</v>
      </c>
      <c r="G244" s="270">
        <f t="shared" si="134"/>
        <v>0</v>
      </c>
      <c r="H244" s="270">
        <f t="shared" si="134"/>
        <v>437504</v>
      </c>
      <c r="I244" s="270">
        <f t="shared" si="134"/>
        <v>252328.87</v>
      </c>
      <c r="J244" s="270">
        <f t="shared" si="134"/>
        <v>252328.87</v>
      </c>
      <c r="K244" s="270">
        <f t="shared" si="134"/>
        <v>185175.13</v>
      </c>
    </row>
    <row r="245" spans="1:11" x14ac:dyDescent="0.25">
      <c r="A245" s="76"/>
      <c r="B245" s="77"/>
      <c r="C245" s="79"/>
      <c r="D245" s="120">
        <v>37901</v>
      </c>
      <c r="E245" s="181"/>
      <c r="F245" s="271"/>
      <c r="G245" s="271"/>
      <c r="H245" s="268"/>
      <c r="I245" s="271"/>
      <c r="J245" s="271"/>
      <c r="K245" s="268"/>
    </row>
    <row r="246" spans="1:11" x14ac:dyDescent="0.25">
      <c r="A246" s="76"/>
      <c r="B246" s="77"/>
      <c r="C246" s="79"/>
      <c r="D246" s="120">
        <v>37902</v>
      </c>
      <c r="E246" s="181" t="s">
        <v>490</v>
      </c>
      <c r="F246" s="271">
        <v>32504</v>
      </c>
      <c r="G246" s="271">
        <v>0</v>
      </c>
      <c r="H246" s="268">
        <f t="shared" si="127"/>
        <v>32504</v>
      </c>
      <c r="I246" s="271">
        <v>29907</v>
      </c>
      <c r="J246" s="271">
        <v>29907</v>
      </c>
      <c r="K246" s="268">
        <f t="shared" si="128"/>
        <v>2597</v>
      </c>
    </row>
    <row r="247" spans="1:11" x14ac:dyDescent="0.25">
      <c r="A247" s="76"/>
      <c r="B247" s="77"/>
      <c r="C247" s="79"/>
      <c r="D247" s="120">
        <v>37903</v>
      </c>
      <c r="E247" s="181" t="s">
        <v>491</v>
      </c>
      <c r="F247" s="271">
        <v>405000</v>
      </c>
      <c r="G247" s="271">
        <v>0</v>
      </c>
      <c r="H247" s="268">
        <f t="shared" si="127"/>
        <v>405000</v>
      </c>
      <c r="I247" s="271">
        <v>222421.87</v>
      </c>
      <c r="J247" s="271">
        <v>222421.87</v>
      </c>
      <c r="K247" s="268">
        <f t="shared" si="128"/>
        <v>182578.13</v>
      </c>
    </row>
    <row r="248" spans="1:11" x14ac:dyDescent="0.25">
      <c r="A248" s="76"/>
      <c r="B248" s="123">
        <v>38000</v>
      </c>
      <c r="C248" s="124" t="s">
        <v>492</v>
      </c>
      <c r="D248" s="125"/>
      <c r="E248" s="126"/>
      <c r="F248" s="269">
        <f t="shared" ref="F248:K248" si="135">SUM(F251)</f>
        <v>65000</v>
      </c>
      <c r="G248" s="269">
        <f t="shared" si="135"/>
        <v>0</v>
      </c>
      <c r="H248" s="269">
        <f t="shared" si="135"/>
        <v>65000</v>
      </c>
      <c r="I248" s="269">
        <f t="shared" ref="I248:J248" si="136">SUM(I251)</f>
        <v>51442.81</v>
      </c>
      <c r="J248" s="269">
        <f t="shared" si="136"/>
        <v>51442.81</v>
      </c>
      <c r="K248" s="269">
        <f t="shared" si="135"/>
        <v>13557.189999999999</v>
      </c>
    </row>
    <row r="249" spans="1:11" hidden="1" x14ac:dyDescent="0.25">
      <c r="A249" s="76"/>
      <c r="B249" s="77"/>
      <c r="C249" s="178">
        <v>38200</v>
      </c>
      <c r="D249" s="179" t="s">
        <v>551</v>
      </c>
      <c r="E249" s="180"/>
      <c r="F249" s="271"/>
      <c r="G249" s="271"/>
      <c r="H249" s="268"/>
      <c r="I249" s="271"/>
      <c r="J249" s="271"/>
      <c r="K249" s="268"/>
    </row>
    <row r="250" spans="1:11" hidden="1" x14ac:dyDescent="0.25">
      <c r="A250" s="76"/>
      <c r="B250" s="77"/>
      <c r="C250" s="79"/>
      <c r="D250" s="120">
        <v>38201</v>
      </c>
      <c r="E250" s="181" t="s">
        <v>551</v>
      </c>
      <c r="F250" s="271"/>
      <c r="G250" s="271"/>
      <c r="H250" s="268"/>
      <c r="I250" s="271"/>
      <c r="J250" s="271"/>
      <c r="K250" s="268"/>
    </row>
    <row r="251" spans="1:11" x14ac:dyDescent="0.25">
      <c r="A251" s="76"/>
      <c r="B251" s="79"/>
      <c r="C251" s="178">
        <v>38500</v>
      </c>
      <c r="D251" s="179" t="s">
        <v>493</v>
      </c>
      <c r="E251" s="180"/>
      <c r="F251" s="270">
        <f t="shared" ref="F251:K251" si="137">SUM(F252:F253)</f>
        <v>65000</v>
      </c>
      <c r="G251" s="270">
        <f t="shared" si="137"/>
        <v>0</v>
      </c>
      <c r="H251" s="270">
        <f t="shared" si="137"/>
        <v>65000</v>
      </c>
      <c r="I251" s="270">
        <f t="shared" si="137"/>
        <v>51442.81</v>
      </c>
      <c r="J251" s="270">
        <f t="shared" si="137"/>
        <v>51442.81</v>
      </c>
      <c r="K251" s="270">
        <f t="shared" si="137"/>
        <v>13557.189999999999</v>
      </c>
    </row>
    <row r="252" spans="1:11" x14ac:dyDescent="0.25">
      <c r="A252" s="76"/>
      <c r="B252" s="77"/>
      <c r="C252" s="79"/>
      <c r="D252" s="120">
        <v>38501</v>
      </c>
      <c r="E252" s="181" t="s">
        <v>494</v>
      </c>
      <c r="F252" s="271">
        <v>50000</v>
      </c>
      <c r="G252" s="271">
        <v>0</v>
      </c>
      <c r="H252" s="268">
        <f t="shared" si="127"/>
        <v>50000</v>
      </c>
      <c r="I252" s="271">
        <v>37640.01</v>
      </c>
      <c r="J252" s="271">
        <v>37640.01</v>
      </c>
      <c r="K252" s="268">
        <f t="shared" si="128"/>
        <v>12359.989999999998</v>
      </c>
    </row>
    <row r="253" spans="1:11" x14ac:dyDescent="0.25">
      <c r="A253" s="76"/>
      <c r="B253" s="77"/>
      <c r="C253" s="79"/>
      <c r="D253" s="120">
        <v>38503</v>
      </c>
      <c r="E253" s="181" t="s">
        <v>493</v>
      </c>
      <c r="F253" s="271">
        <v>15000</v>
      </c>
      <c r="G253" s="271">
        <v>0</v>
      </c>
      <c r="H253" s="268">
        <f t="shared" si="127"/>
        <v>15000</v>
      </c>
      <c r="I253" s="271">
        <v>13802.8</v>
      </c>
      <c r="J253" s="271">
        <v>13802.8</v>
      </c>
      <c r="K253" s="268">
        <f t="shared" si="128"/>
        <v>1197.2000000000007</v>
      </c>
    </row>
    <row r="254" spans="1:11" hidden="1" x14ac:dyDescent="0.25">
      <c r="A254" s="76"/>
      <c r="B254" s="123">
        <v>39000</v>
      </c>
      <c r="C254" s="124" t="s">
        <v>495</v>
      </c>
      <c r="D254" s="125"/>
      <c r="E254" s="126"/>
      <c r="F254" s="269">
        <f t="shared" ref="F254:K254" si="138">SUM(F255,F257)</f>
        <v>0</v>
      </c>
      <c r="G254" s="269">
        <f t="shared" si="138"/>
        <v>0</v>
      </c>
      <c r="H254" s="269">
        <f t="shared" si="138"/>
        <v>0</v>
      </c>
      <c r="I254" s="269">
        <f t="shared" si="138"/>
        <v>0</v>
      </c>
      <c r="J254" s="269">
        <f t="shared" si="138"/>
        <v>0</v>
      </c>
      <c r="K254" s="269">
        <f t="shared" si="138"/>
        <v>0</v>
      </c>
    </row>
    <row r="255" spans="1:11" hidden="1" x14ac:dyDescent="0.25">
      <c r="A255" s="76"/>
      <c r="B255" s="79"/>
      <c r="C255" s="178">
        <v>39200</v>
      </c>
      <c r="D255" s="179" t="s">
        <v>496</v>
      </c>
      <c r="E255" s="180"/>
      <c r="F255" s="270">
        <f t="shared" ref="F255:K255" si="139">SUM(F256)</f>
        <v>0</v>
      </c>
      <c r="G255" s="270">
        <f t="shared" si="139"/>
        <v>0</v>
      </c>
      <c r="H255" s="270">
        <f t="shared" si="139"/>
        <v>0</v>
      </c>
      <c r="I255" s="270">
        <f t="shared" si="139"/>
        <v>0</v>
      </c>
      <c r="J255" s="270">
        <f t="shared" si="139"/>
        <v>0</v>
      </c>
      <c r="K255" s="270">
        <f t="shared" si="139"/>
        <v>0</v>
      </c>
    </row>
    <row r="256" spans="1:11" hidden="1" x14ac:dyDescent="0.25">
      <c r="A256" s="76"/>
      <c r="B256" s="77"/>
      <c r="C256" s="79"/>
      <c r="D256" s="120">
        <v>39201</v>
      </c>
      <c r="E256" s="181" t="s">
        <v>496</v>
      </c>
      <c r="F256" s="271"/>
      <c r="G256" s="271"/>
      <c r="H256" s="268">
        <f t="shared" si="127"/>
        <v>0</v>
      </c>
      <c r="I256" s="271"/>
      <c r="J256" s="271"/>
      <c r="K256" s="268">
        <f t="shared" si="128"/>
        <v>0</v>
      </c>
    </row>
    <row r="257" spans="1:12" hidden="1" x14ac:dyDescent="0.25">
      <c r="A257" s="76"/>
      <c r="B257" s="79"/>
      <c r="C257" s="178">
        <v>39600</v>
      </c>
      <c r="D257" s="179" t="s">
        <v>497</v>
      </c>
      <c r="E257" s="180"/>
      <c r="F257" s="270">
        <f t="shared" ref="F257:K257" si="140">SUM(F258)</f>
        <v>0</v>
      </c>
      <c r="G257" s="270">
        <f t="shared" si="140"/>
        <v>0</v>
      </c>
      <c r="H257" s="270">
        <f t="shared" si="140"/>
        <v>0</v>
      </c>
      <c r="I257" s="270">
        <f t="shared" si="140"/>
        <v>0</v>
      </c>
      <c r="J257" s="270">
        <f t="shared" si="140"/>
        <v>0</v>
      </c>
      <c r="K257" s="270">
        <f t="shared" si="140"/>
        <v>0</v>
      </c>
    </row>
    <row r="258" spans="1:12" hidden="1" x14ac:dyDescent="0.25">
      <c r="A258" s="76"/>
      <c r="B258" s="77"/>
      <c r="C258" s="79"/>
      <c r="D258" s="120">
        <v>39601</v>
      </c>
      <c r="E258" s="181" t="s">
        <v>497</v>
      </c>
      <c r="F258" s="271"/>
      <c r="G258" s="271"/>
      <c r="H258" s="268">
        <f t="shared" si="127"/>
        <v>0</v>
      </c>
      <c r="I258" s="271"/>
      <c r="J258" s="271"/>
      <c r="K258" s="268">
        <f t="shared" si="128"/>
        <v>0</v>
      </c>
    </row>
    <row r="259" spans="1:12" hidden="1" x14ac:dyDescent="0.25">
      <c r="A259" s="76"/>
      <c r="B259" s="77"/>
      <c r="C259" s="79"/>
      <c r="D259" s="120"/>
      <c r="E259" s="181"/>
      <c r="F259" s="268"/>
      <c r="G259" s="268"/>
      <c r="H259" s="268"/>
      <c r="I259" s="268"/>
      <c r="J259" s="268"/>
      <c r="K259" s="268"/>
    </row>
    <row r="260" spans="1:12" hidden="1" x14ac:dyDescent="0.25">
      <c r="A260" s="174">
        <v>40000</v>
      </c>
      <c r="B260" s="175" t="s">
        <v>498</v>
      </c>
      <c r="C260" s="176"/>
      <c r="D260" s="176"/>
      <c r="E260" s="177"/>
      <c r="F260" s="268">
        <f>SUM(F264)</f>
        <v>0</v>
      </c>
      <c r="G260" s="268">
        <f t="shared" ref="G260:K260" si="141">SUM(G264)</f>
        <v>0</v>
      </c>
      <c r="H260" s="268">
        <f t="shared" si="141"/>
        <v>0</v>
      </c>
      <c r="I260" s="268">
        <f t="shared" si="141"/>
        <v>0</v>
      </c>
      <c r="J260" s="268">
        <f t="shared" si="141"/>
        <v>0</v>
      </c>
      <c r="K260" s="268">
        <f t="shared" si="141"/>
        <v>0</v>
      </c>
    </row>
    <row r="261" spans="1:12" hidden="1" x14ac:dyDescent="0.25">
      <c r="A261" s="174"/>
      <c r="B261" s="123">
        <v>41000</v>
      </c>
      <c r="C261" s="124" t="s">
        <v>587</v>
      </c>
      <c r="D261" s="125"/>
      <c r="E261" s="126"/>
      <c r="F261" s="268"/>
      <c r="G261" s="268"/>
      <c r="H261" s="268"/>
      <c r="I261" s="268"/>
      <c r="J261" s="268"/>
      <c r="K261" s="268"/>
    </row>
    <row r="262" spans="1:12" hidden="1" x14ac:dyDescent="0.25">
      <c r="A262" s="174"/>
      <c r="B262" s="79"/>
      <c r="C262" s="178">
        <v>41500</v>
      </c>
      <c r="D262" s="179" t="s">
        <v>585</v>
      </c>
      <c r="E262" s="180"/>
      <c r="F262" s="268"/>
      <c r="G262" s="268"/>
      <c r="H262" s="268"/>
      <c r="I262" s="268"/>
      <c r="J262" s="268"/>
      <c r="K262" s="268"/>
    </row>
    <row r="263" spans="1:12" ht="30" hidden="1" x14ac:dyDescent="0.25">
      <c r="A263" s="174"/>
      <c r="B263" s="77"/>
      <c r="C263" s="79"/>
      <c r="D263" s="120">
        <v>41501</v>
      </c>
      <c r="E263" s="181" t="s">
        <v>588</v>
      </c>
      <c r="F263" s="268"/>
      <c r="G263" s="268"/>
      <c r="H263" s="268"/>
      <c r="I263" s="268"/>
      <c r="J263" s="268"/>
      <c r="K263" s="268"/>
    </row>
    <row r="264" spans="1:12" hidden="1" x14ac:dyDescent="0.25">
      <c r="A264" s="76"/>
      <c r="B264" s="123">
        <v>44000</v>
      </c>
      <c r="C264" s="124" t="s">
        <v>499</v>
      </c>
      <c r="D264" s="125"/>
      <c r="E264" s="126"/>
      <c r="F264" s="269">
        <f t="shared" ref="F264:K265" si="142">SUM(F265)</f>
        <v>0</v>
      </c>
      <c r="G264" s="269">
        <f t="shared" si="142"/>
        <v>0</v>
      </c>
      <c r="H264" s="269">
        <f t="shared" si="142"/>
        <v>0</v>
      </c>
      <c r="I264" s="269">
        <f t="shared" si="142"/>
        <v>0</v>
      </c>
      <c r="J264" s="269">
        <f t="shared" si="142"/>
        <v>0</v>
      </c>
      <c r="K264" s="269">
        <f t="shared" si="142"/>
        <v>0</v>
      </c>
    </row>
    <row r="265" spans="1:12" hidden="1" x14ac:dyDescent="0.25">
      <c r="A265" s="76"/>
      <c r="B265" s="79"/>
      <c r="C265" s="178">
        <v>44500</v>
      </c>
      <c r="D265" s="179" t="s">
        <v>500</v>
      </c>
      <c r="E265" s="180"/>
      <c r="F265" s="270">
        <f t="shared" si="142"/>
        <v>0</v>
      </c>
      <c r="G265" s="270">
        <f t="shared" si="142"/>
        <v>0</v>
      </c>
      <c r="H265" s="270">
        <f t="shared" si="142"/>
        <v>0</v>
      </c>
      <c r="I265" s="270">
        <f t="shared" si="142"/>
        <v>0</v>
      </c>
      <c r="J265" s="270">
        <f t="shared" si="142"/>
        <v>0</v>
      </c>
      <c r="K265" s="270">
        <f t="shared" si="142"/>
        <v>0</v>
      </c>
    </row>
    <row r="266" spans="1:12" hidden="1" x14ac:dyDescent="0.25">
      <c r="A266" s="76"/>
      <c r="B266" s="77"/>
      <c r="C266" s="79"/>
      <c r="D266" s="120">
        <v>44502</v>
      </c>
      <c r="E266" s="181" t="s">
        <v>501</v>
      </c>
      <c r="F266" s="271"/>
      <c r="G266" s="271"/>
      <c r="H266" s="268">
        <f t="shared" si="127"/>
        <v>0</v>
      </c>
      <c r="I266" s="271"/>
      <c r="J266" s="271"/>
      <c r="K266" s="268">
        <f t="shared" si="128"/>
        <v>0</v>
      </c>
    </row>
    <row r="267" spans="1:12" x14ac:dyDescent="0.25">
      <c r="A267" s="76"/>
      <c r="B267" s="77"/>
      <c r="C267" s="79"/>
      <c r="D267" s="120"/>
      <c r="E267" s="181"/>
      <c r="F267" s="271"/>
      <c r="G267" s="271"/>
      <c r="H267" s="268"/>
      <c r="I267" s="271"/>
      <c r="J267" s="271"/>
      <c r="K267" s="268"/>
    </row>
    <row r="268" spans="1:12" x14ac:dyDescent="0.25">
      <c r="A268" s="174">
        <v>50000</v>
      </c>
      <c r="B268" s="175" t="s">
        <v>337</v>
      </c>
      <c r="C268" s="176"/>
      <c r="D268" s="176"/>
      <c r="E268" s="177"/>
      <c r="F268" s="268">
        <f t="shared" ref="F268:K268" si="143">SUM(F269,F280,F287,F291,F294)</f>
        <v>7178000</v>
      </c>
      <c r="G268" s="268">
        <f t="shared" si="143"/>
        <v>41626</v>
      </c>
      <c r="H268" s="268">
        <f t="shared" si="143"/>
        <v>7219626</v>
      </c>
      <c r="I268" s="268">
        <f t="shared" si="143"/>
        <v>6943584.1799999997</v>
      </c>
      <c r="J268" s="268">
        <f t="shared" si="143"/>
        <v>6508057.1100000003</v>
      </c>
      <c r="K268" s="268">
        <f t="shared" si="143"/>
        <v>276041.81999999977</v>
      </c>
      <c r="L268" s="285"/>
    </row>
    <row r="269" spans="1:12" x14ac:dyDescent="0.25">
      <c r="A269" s="76"/>
      <c r="B269" s="123">
        <v>51000</v>
      </c>
      <c r="C269" s="124" t="s">
        <v>313</v>
      </c>
      <c r="D269" s="125"/>
      <c r="E269" s="126"/>
      <c r="F269" s="269">
        <f t="shared" ref="F269:K269" si="144">SUM(F270,F274,F278)</f>
        <v>7176000</v>
      </c>
      <c r="G269" s="269">
        <f>SUM(G270,G274,G278)</f>
        <v>-265418</v>
      </c>
      <c r="H269" s="269">
        <f t="shared" si="144"/>
        <v>6910582</v>
      </c>
      <c r="I269" s="269">
        <f t="shared" si="144"/>
        <v>6722782</v>
      </c>
      <c r="J269" s="269">
        <f t="shared" si="144"/>
        <v>6410194.9000000004</v>
      </c>
      <c r="K269" s="269">
        <f t="shared" si="144"/>
        <v>187799.99999999977</v>
      </c>
    </row>
    <row r="270" spans="1:12" x14ac:dyDescent="0.25">
      <c r="A270" s="76"/>
      <c r="B270" s="79"/>
      <c r="C270" s="178">
        <v>51100</v>
      </c>
      <c r="D270" s="179" t="s">
        <v>341</v>
      </c>
      <c r="E270" s="180"/>
      <c r="F270" s="270">
        <f t="shared" ref="F270:K270" si="145">SUM(F271)</f>
        <v>1596000</v>
      </c>
      <c r="G270" s="270">
        <f t="shared" si="145"/>
        <v>500000</v>
      </c>
      <c r="H270" s="270">
        <f t="shared" si="145"/>
        <v>2096000</v>
      </c>
      <c r="I270" s="270">
        <f t="shared" si="145"/>
        <v>2095326.24</v>
      </c>
      <c r="J270" s="270">
        <f t="shared" si="145"/>
        <v>1901159.52</v>
      </c>
      <c r="K270" s="270">
        <f t="shared" si="145"/>
        <v>673.76000000000931</v>
      </c>
    </row>
    <row r="271" spans="1:12" x14ac:dyDescent="0.25">
      <c r="A271" s="76"/>
      <c r="B271" s="77"/>
      <c r="C271" s="79"/>
      <c r="D271" s="120">
        <v>51101</v>
      </c>
      <c r="E271" s="181" t="s">
        <v>341</v>
      </c>
      <c r="F271" s="271">
        <v>1596000</v>
      </c>
      <c r="G271" s="271">
        <v>500000</v>
      </c>
      <c r="H271" s="268">
        <f t="shared" si="127"/>
        <v>2096000</v>
      </c>
      <c r="I271" s="271">
        <v>2095326.24</v>
      </c>
      <c r="J271" s="271">
        <v>1901159.52</v>
      </c>
      <c r="K271" s="268">
        <f t="shared" si="128"/>
        <v>673.76000000000931</v>
      </c>
    </row>
    <row r="272" spans="1:12" hidden="1" x14ac:dyDescent="0.25">
      <c r="A272" s="76"/>
      <c r="B272" s="79"/>
      <c r="C272" s="178" t="s">
        <v>562</v>
      </c>
      <c r="D272" s="179"/>
      <c r="E272" s="180"/>
      <c r="F272" s="271"/>
      <c r="G272" s="271"/>
      <c r="H272" s="268"/>
      <c r="I272" s="271"/>
      <c r="J272" s="271"/>
      <c r="K272" s="268"/>
    </row>
    <row r="273" spans="1:11" hidden="1" x14ac:dyDescent="0.25">
      <c r="A273" s="76"/>
      <c r="B273" s="77"/>
      <c r="C273" s="79"/>
      <c r="D273" s="121">
        <v>51201</v>
      </c>
      <c r="E273" s="122" t="s">
        <v>563</v>
      </c>
      <c r="F273" s="271"/>
      <c r="G273" s="271"/>
      <c r="H273" s="268"/>
      <c r="I273" s="271"/>
      <c r="J273" s="271"/>
      <c r="K273" s="268"/>
    </row>
    <row r="274" spans="1:11" x14ac:dyDescent="0.25">
      <c r="A274" s="76"/>
      <c r="B274" s="79"/>
      <c r="C274" s="178">
        <v>51500</v>
      </c>
      <c r="D274" s="179" t="s">
        <v>336</v>
      </c>
      <c r="E274" s="180"/>
      <c r="F274" s="270">
        <f t="shared" ref="F274:K274" si="146">SUM(F275:F277)</f>
        <v>5550000</v>
      </c>
      <c r="G274" s="270">
        <f t="shared" si="146"/>
        <v>-801318</v>
      </c>
      <c r="H274" s="270">
        <f t="shared" si="146"/>
        <v>4748682</v>
      </c>
      <c r="I274" s="270">
        <f t="shared" si="146"/>
        <v>4594131.75</v>
      </c>
      <c r="J274" s="270">
        <f t="shared" si="146"/>
        <v>4475711.37</v>
      </c>
      <c r="K274" s="270">
        <f t="shared" si="146"/>
        <v>154550.24999999977</v>
      </c>
    </row>
    <row r="275" spans="1:11" ht="30" x14ac:dyDescent="0.25">
      <c r="A275" s="76"/>
      <c r="B275" s="77"/>
      <c r="C275" s="79"/>
      <c r="D275" s="120">
        <v>51501</v>
      </c>
      <c r="E275" s="181" t="s">
        <v>502</v>
      </c>
      <c r="F275" s="271">
        <v>2750000</v>
      </c>
      <c r="G275" s="271"/>
      <c r="H275" s="268">
        <f t="shared" si="127"/>
        <v>2750000</v>
      </c>
      <c r="I275" s="271">
        <v>2747225.72</v>
      </c>
      <c r="J275" s="271">
        <v>2747225.72</v>
      </c>
      <c r="K275" s="268">
        <f t="shared" si="128"/>
        <v>2774.2799999997951</v>
      </c>
    </row>
    <row r="276" spans="1:11" x14ac:dyDescent="0.25">
      <c r="A276" s="76"/>
      <c r="B276" s="77"/>
      <c r="C276" s="79"/>
      <c r="D276" s="120">
        <v>51502</v>
      </c>
      <c r="E276" s="181" t="s">
        <v>334</v>
      </c>
      <c r="F276" s="271">
        <v>2592000</v>
      </c>
      <c r="G276" s="271">
        <v>-732018</v>
      </c>
      <c r="H276" s="268">
        <f t="shared" si="127"/>
        <v>1859982</v>
      </c>
      <c r="I276" s="271">
        <v>1710048.78</v>
      </c>
      <c r="J276" s="271">
        <v>1593786.24</v>
      </c>
      <c r="K276" s="268">
        <f t="shared" si="128"/>
        <v>149933.21999999997</v>
      </c>
    </row>
    <row r="277" spans="1:11" x14ac:dyDescent="0.25">
      <c r="A277" s="76"/>
      <c r="B277" s="77"/>
      <c r="C277" s="79"/>
      <c r="D277" s="120">
        <v>51503</v>
      </c>
      <c r="E277" s="181" t="s">
        <v>335</v>
      </c>
      <c r="F277" s="271">
        <v>208000</v>
      </c>
      <c r="G277" s="271">
        <v>-69300</v>
      </c>
      <c r="H277" s="268">
        <f t="shared" si="127"/>
        <v>138700</v>
      </c>
      <c r="I277" s="271">
        <v>136857.25</v>
      </c>
      <c r="J277" s="271">
        <v>134699.41</v>
      </c>
      <c r="K277" s="268">
        <f t="shared" si="128"/>
        <v>1842.75</v>
      </c>
    </row>
    <row r="278" spans="1:11" x14ac:dyDescent="0.25">
      <c r="A278" s="76"/>
      <c r="B278" s="79"/>
      <c r="C278" s="178">
        <v>51900</v>
      </c>
      <c r="D278" s="179" t="s">
        <v>541</v>
      </c>
      <c r="E278" s="180"/>
      <c r="F278" s="270">
        <f t="shared" ref="F278:K278" si="147">SUM(F279)</f>
        <v>30000</v>
      </c>
      <c r="G278" s="270">
        <f t="shared" si="147"/>
        <v>35900</v>
      </c>
      <c r="H278" s="270">
        <f t="shared" si="147"/>
        <v>65900</v>
      </c>
      <c r="I278" s="270">
        <f t="shared" si="147"/>
        <v>33324.01</v>
      </c>
      <c r="J278" s="270">
        <f t="shared" si="147"/>
        <v>33324.01</v>
      </c>
      <c r="K278" s="270">
        <f t="shared" si="147"/>
        <v>32575.989999999998</v>
      </c>
    </row>
    <row r="279" spans="1:11" ht="30" x14ac:dyDescent="0.25">
      <c r="A279" s="76"/>
      <c r="B279" s="77"/>
      <c r="C279" s="185"/>
      <c r="D279" s="186">
        <v>51901</v>
      </c>
      <c r="E279" s="122" t="s">
        <v>541</v>
      </c>
      <c r="F279" s="271">
        <v>30000</v>
      </c>
      <c r="G279" s="271">
        <v>35900</v>
      </c>
      <c r="H279" s="268">
        <f t="shared" si="127"/>
        <v>65900</v>
      </c>
      <c r="I279" s="271">
        <v>33324.01</v>
      </c>
      <c r="J279" s="271">
        <v>33324.01</v>
      </c>
      <c r="K279" s="268">
        <f t="shared" si="128"/>
        <v>32575.989999999998</v>
      </c>
    </row>
    <row r="280" spans="1:11" x14ac:dyDescent="0.25">
      <c r="A280" s="76"/>
      <c r="B280" s="123">
        <v>52000</v>
      </c>
      <c r="C280" s="124" t="s">
        <v>314</v>
      </c>
      <c r="D280" s="125"/>
      <c r="E280" s="126"/>
      <c r="F280" s="269">
        <f t="shared" ref="F280:K280" si="148">SUM(F281,F283)</f>
        <v>2000</v>
      </c>
      <c r="G280" s="269">
        <f t="shared" si="148"/>
        <v>0</v>
      </c>
      <c r="H280" s="269">
        <f t="shared" si="148"/>
        <v>2000</v>
      </c>
      <c r="I280" s="269">
        <f t="shared" si="148"/>
        <v>0</v>
      </c>
      <c r="J280" s="269">
        <f t="shared" si="148"/>
        <v>0</v>
      </c>
      <c r="K280" s="269">
        <f t="shared" si="148"/>
        <v>2000</v>
      </c>
    </row>
    <row r="281" spans="1:11" hidden="1" x14ac:dyDescent="0.25">
      <c r="A281" s="76"/>
      <c r="B281" s="79"/>
      <c r="C281" s="178">
        <v>52100</v>
      </c>
      <c r="D281" s="179" t="s">
        <v>342</v>
      </c>
      <c r="E281" s="180"/>
      <c r="F281" s="270">
        <f t="shared" ref="F281:K281" si="149">SUM(F282)</f>
        <v>0</v>
      </c>
      <c r="G281" s="270">
        <f t="shared" si="149"/>
        <v>0</v>
      </c>
      <c r="H281" s="270">
        <f t="shared" si="149"/>
        <v>0</v>
      </c>
      <c r="I281" s="270">
        <f t="shared" si="149"/>
        <v>0</v>
      </c>
      <c r="J281" s="270">
        <f t="shared" si="149"/>
        <v>0</v>
      </c>
      <c r="K281" s="270">
        <f t="shared" si="149"/>
        <v>0</v>
      </c>
    </row>
    <row r="282" spans="1:11" hidden="1" x14ac:dyDescent="0.25">
      <c r="A282" s="76"/>
      <c r="B282" s="77"/>
      <c r="C282" s="185"/>
      <c r="D282" s="186">
        <v>52101</v>
      </c>
      <c r="E282" s="122" t="s">
        <v>342</v>
      </c>
      <c r="F282" s="271"/>
      <c r="G282" s="271"/>
      <c r="H282" s="268">
        <f t="shared" si="127"/>
        <v>0</v>
      </c>
      <c r="I282" s="271"/>
      <c r="J282" s="271"/>
      <c r="K282" s="268">
        <f t="shared" si="128"/>
        <v>0</v>
      </c>
    </row>
    <row r="283" spans="1:11" x14ac:dyDescent="0.25">
      <c r="A283" s="76"/>
      <c r="B283" s="79"/>
      <c r="C283" s="178">
        <v>52300</v>
      </c>
      <c r="D283" s="179" t="s">
        <v>542</v>
      </c>
      <c r="E283" s="180"/>
      <c r="F283" s="270">
        <f t="shared" ref="F283:K283" si="150">SUM(F284)</f>
        <v>2000</v>
      </c>
      <c r="G283" s="270">
        <f t="shared" si="150"/>
        <v>0</v>
      </c>
      <c r="H283" s="270">
        <f t="shared" si="150"/>
        <v>2000</v>
      </c>
      <c r="I283" s="270">
        <f t="shared" si="150"/>
        <v>0</v>
      </c>
      <c r="J283" s="270">
        <f t="shared" si="150"/>
        <v>0</v>
      </c>
      <c r="K283" s="270">
        <f t="shared" si="150"/>
        <v>2000</v>
      </c>
    </row>
    <row r="284" spans="1:11" x14ac:dyDescent="0.25">
      <c r="A284" s="76"/>
      <c r="B284" s="77"/>
      <c r="C284" s="185"/>
      <c r="D284" s="186">
        <v>52301</v>
      </c>
      <c r="E284" s="122" t="s">
        <v>542</v>
      </c>
      <c r="F284" s="271">
        <v>2000</v>
      </c>
      <c r="G284" s="271"/>
      <c r="H284" s="268">
        <f t="shared" si="127"/>
        <v>2000</v>
      </c>
      <c r="I284" s="271"/>
      <c r="J284" s="271"/>
      <c r="K284" s="268">
        <f t="shared" si="128"/>
        <v>2000</v>
      </c>
    </row>
    <row r="285" spans="1:11" hidden="1" x14ac:dyDescent="0.25">
      <c r="A285" s="76"/>
      <c r="B285" s="79"/>
      <c r="C285" s="178" t="s">
        <v>564</v>
      </c>
      <c r="D285" s="179"/>
      <c r="E285" s="180"/>
      <c r="F285" s="271"/>
      <c r="G285" s="271"/>
      <c r="H285" s="268"/>
      <c r="I285" s="271"/>
      <c r="J285" s="271"/>
      <c r="K285" s="268"/>
    </row>
    <row r="286" spans="1:11" ht="30" hidden="1" x14ac:dyDescent="0.25">
      <c r="A286" s="76"/>
      <c r="B286" s="77"/>
      <c r="C286" s="185"/>
      <c r="D286" s="186">
        <v>52901</v>
      </c>
      <c r="E286" s="122" t="s">
        <v>565</v>
      </c>
      <c r="F286" s="271"/>
      <c r="G286" s="271"/>
      <c r="H286" s="268"/>
      <c r="I286" s="271"/>
      <c r="J286" s="271"/>
      <c r="K286" s="268"/>
    </row>
    <row r="287" spans="1:11" hidden="1" x14ac:dyDescent="0.25">
      <c r="A287" s="76"/>
      <c r="B287" s="123">
        <v>53000</v>
      </c>
      <c r="C287" s="124" t="s">
        <v>503</v>
      </c>
      <c r="D287" s="125"/>
      <c r="E287" s="126"/>
      <c r="F287" s="269">
        <f t="shared" ref="F287:K287" si="151">SUM(F288)</f>
        <v>0</v>
      </c>
      <c r="G287" s="269">
        <f t="shared" si="151"/>
        <v>0</v>
      </c>
      <c r="H287" s="269">
        <f t="shared" si="151"/>
        <v>0</v>
      </c>
      <c r="I287" s="269">
        <f t="shared" si="151"/>
        <v>0</v>
      </c>
      <c r="J287" s="269">
        <f t="shared" si="151"/>
        <v>0</v>
      </c>
      <c r="K287" s="269">
        <f t="shared" si="151"/>
        <v>0</v>
      </c>
    </row>
    <row r="288" spans="1:11" hidden="1" x14ac:dyDescent="0.25">
      <c r="A288" s="76"/>
      <c r="B288" s="79"/>
      <c r="C288" s="178">
        <v>53200</v>
      </c>
      <c r="D288" s="179" t="s">
        <v>504</v>
      </c>
      <c r="E288" s="180"/>
      <c r="F288" s="270">
        <f t="shared" ref="F288:K288" si="152">SUM(F290)</f>
        <v>0</v>
      </c>
      <c r="G288" s="270">
        <f t="shared" si="152"/>
        <v>0</v>
      </c>
      <c r="H288" s="270">
        <f t="shared" si="152"/>
        <v>0</v>
      </c>
      <c r="I288" s="270">
        <f t="shared" si="152"/>
        <v>0</v>
      </c>
      <c r="J288" s="270">
        <f t="shared" si="152"/>
        <v>0</v>
      </c>
      <c r="K288" s="270">
        <f t="shared" si="152"/>
        <v>0</v>
      </c>
    </row>
    <row r="289" spans="1:11" hidden="1" x14ac:dyDescent="0.25">
      <c r="A289" s="76"/>
      <c r="B289" s="77"/>
      <c r="C289" s="185"/>
      <c r="D289" s="186">
        <v>53101</v>
      </c>
      <c r="E289" s="187" t="s">
        <v>566</v>
      </c>
      <c r="F289" s="271"/>
      <c r="G289" s="271"/>
      <c r="H289" s="268"/>
      <c r="I289" s="271"/>
      <c r="J289" s="271"/>
      <c r="K289" s="268"/>
    </row>
    <row r="290" spans="1:11" hidden="1" x14ac:dyDescent="0.25">
      <c r="A290" s="76"/>
      <c r="B290" s="77"/>
      <c r="C290" s="185"/>
      <c r="D290" s="186">
        <v>53201</v>
      </c>
      <c r="E290" s="187" t="s">
        <v>504</v>
      </c>
      <c r="F290" s="271"/>
      <c r="G290" s="271"/>
      <c r="H290" s="268">
        <f t="shared" si="127"/>
        <v>0</v>
      </c>
      <c r="I290" s="271"/>
      <c r="J290" s="271"/>
      <c r="K290" s="268">
        <f t="shared" si="128"/>
        <v>0</v>
      </c>
    </row>
    <row r="291" spans="1:11" hidden="1" x14ac:dyDescent="0.25">
      <c r="A291" s="76"/>
      <c r="B291" s="123">
        <v>54000</v>
      </c>
      <c r="C291" s="124" t="s">
        <v>505</v>
      </c>
      <c r="D291" s="125"/>
      <c r="E291" s="126"/>
      <c r="F291" s="269">
        <f t="shared" ref="F291:K292" si="153">SUM(F292)</f>
        <v>0</v>
      </c>
      <c r="G291" s="269">
        <f t="shared" si="153"/>
        <v>0</v>
      </c>
      <c r="H291" s="269">
        <f t="shared" si="153"/>
        <v>0</v>
      </c>
      <c r="I291" s="269">
        <f t="shared" si="153"/>
        <v>0</v>
      </c>
      <c r="J291" s="269">
        <f t="shared" si="153"/>
        <v>0</v>
      </c>
      <c r="K291" s="269">
        <f t="shared" si="153"/>
        <v>0</v>
      </c>
    </row>
    <row r="292" spans="1:11" hidden="1" x14ac:dyDescent="0.25">
      <c r="A292" s="76"/>
      <c r="B292" s="79"/>
      <c r="C292" s="178">
        <v>54100</v>
      </c>
      <c r="D292" s="179" t="s">
        <v>505</v>
      </c>
      <c r="E292" s="180"/>
      <c r="F292" s="270">
        <f t="shared" si="153"/>
        <v>0</v>
      </c>
      <c r="G292" s="270">
        <f t="shared" si="153"/>
        <v>0</v>
      </c>
      <c r="H292" s="270">
        <f t="shared" si="153"/>
        <v>0</v>
      </c>
      <c r="I292" s="270">
        <f t="shared" si="153"/>
        <v>0</v>
      </c>
      <c r="J292" s="270">
        <f t="shared" si="153"/>
        <v>0</v>
      </c>
      <c r="K292" s="270">
        <f t="shared" si="153"/>
        <v>0</v>
      </c>
    </row>
    <row r="293" spans="1:11" hidden="1" x14ac:dyDescent="0.25">
      <c r="A293" s="76"/>
      <c r="B293" s="77"/>
      <c r="C293" s="185"/>
      <c r="D293" s="186">
        <v>54101</v>
      </c>
      <c r="E293" s="122" t="s">
        <v>505</v>
      </c>
      <c r="F293" s="271"/>
      <c r="G293" s="271"/>
      <c r="H293" s="268">
        <f t="shared" si="127"/>
        <v>0</v>
      </c>
      <c r="I293" s="271"/>
      <c r="J293" s="271"/>
      <c r="K293" s="268">
        <f t="shared" si="128"/>
        <v>0</v>
      </c>
    </row>
    <row r="294" spans="1:11" x14ac:dyDescent="0.25">
      <c r="A294" s="76"/>
      <c r="B294" s="123">
        <v>56000</v>
      </c>
      <c r="C294" s="124" t="s">
        <v>315</v>
      </c>
      <c r="D294" s="125"/>
      <c r="E294" s="126"/>
      <c r="F294" s="269">
        <f t="shared" ref="F294:K294" si="154">SUM(F295,F297,F299,F303)</f>
        <v>0</v>
      </c>
      <c r="G294" s="269">
        <f t="shared" si="154"/>
        <v>307044</v>
      </c>
      <c r="H294" s="269">
        <f t="shared" si="154"/>
        <v>307044</v>
      </c>
      <c r="I294" s="269">
        <f t="shared" si="154"/>
        <v>220802.18</v>
      </c>
      <c r="J294" s="269">
        <f t="shared" si="154"/>
        <v>97862.21</v>
      </c>
      <c r="K294" s="269">
        <f t="shared" si="154"/>
        <v>86241.82</v>
      </c>
    </row>
    <row r="295" spans="1:11" hidden="1" x14ac:dyDescent="0.25">
      <c r="A295" s="76"/>
      <c r="B295" s="79"/>
      <c r="C295" s="178">
        <v>56400</v>
      </c>
      <c r="D295" s="179" t="s">
        <v>506</v>
      </c>
      <c r="E295" s="180"/>
      <c r="F295" s="270">
        <f t="shared" ref="F295:K295" si="155">SUM(F296)</f>
        <v>0</v>
      </c>
      <c r="G295" s="270">
        <f t="shared" si="155"/>
        <v>0</v>
      </c>
      <c r="H295" s="270">
        <f t="shared" si="155"/>
        <v>0</v>
      </c>
      <c r="I295" s="270">
        <f t="shared" si="155"/>
        <v>0</v>
      </c>
      <c r="J295" s="270">
        <f t="shared" si="155"/>
        <v>0</v>
      </c>
      <c r="K295" s="270">
        <f t="shared" si="155"/>
        <v>0</v>
      </c>
    </row>
    <row r="296" spans="1:11" ht="30" hidden="1" x14ac:dyDescent="0.25">
      <c r="A296" s="76"/>
      <c r="B296" s="77"/>
      <c r="C296" s="79"/>
      <c r="D296" s="120">
        <v>56401</v>
      </c>
      <c r="E296" s="181" t="s">
        <v>507</v>
      </c>
      <c r="F296" s="271"/>
      <c r="G296" s="271"/>
      <c r="H296" s="268">
        <f t="shared" si="127"/>
        <v>0</v>
      </c>
      <c r="I296" s="271"/>
      <c r="J296" s="271"/>
      <c r="K296" s="268">
        <f t="shared" si="128"/>
        <v>0</v>
      </c>
    </row>
    <row r="297" spans="1:11" x14ac:dyDescent="0.25">
      <c r="A297" s="76"/>
      <c r="B297" s="79"/>
      <c r="C297" s="178">
        <v>56500</v>
      </c>
      <c r="D297" s="179" t="s">
        <v>338</v>
      </c>
      <c r="E297" s="180"/>
      <c r="F297" s="270">
        <f t="shared" ref="F297:K297" si="156">SUM(F298)</f>
        <v>0</v>
      </c>
      <c r="G297" s="270">
        <f t="shared" si="156"/>
        <v>307044</v>
      </c>
      <c r="H297" s="270">
        <f t="shared" si="156"/>
        <v>307044</v>
      </c>
      <c r="I297" s="270">
        <f t="shared" si="156"/>
        <v>220802.18</v>
      </c>
      <c r="J297" s="270">
        <f t="shared" si="156"/>
        <v>97862.21</v>
      </c>
      <c r="K297" s="270">
        <f t="shared" si="156"/>
        <v>86241.82</v>
      </c>
    </row>
    <row r="298" spans="1:11" ht="30" x14ac:dyDescent="0.25">
      <c r="A298" s="76"/>
      <c r="B298" s="77"/>
      <c r="C298" s="79"/>
      <c r="D298" s="120">
        <v>56501</v>
      </c>
      <c r="E298" s="181" t="s">
        <v>338</v>
      </c>
      <c r="F298" s="271"/>
      <c r="G298" s="271">
        <v>307044</v>
      </c>
      <c r="H298" s="268">
        <f t="shared" si="127"/>
        <v>307044</v>
      </c>
      <c r="I298" s="271">
        <v>220802.18</v>
      </c>
      <c r="J298" s="271">
        <v>97862.21</v>
      </c>
      <c r="K298" s="268">
        <f t="shared" si="128"/>
        <v>86241.82</v>
      </c>
    </row>
    <row r="299" spans="1:11" hidden="1" x14ac:dyDescent="0.25">
      <c r="A299" s="76"/>
      <c r="B299" s="79"/>
      <c r="C299" s="178">
        <v>56600</v>
      </c>
      <c r="D299" s="179" t="s">
        <v>508</v>
      </c>
      <c r="E299" s="180"/>
      <c r="F299" s="270">
        <f t="shared" ref="F299:K299" si="157">SUM(F300)</f>
        <v>0</v>
      </c>
      <c r="G299" s="270">
        <f t="shared" si="157"/>
        <v>0</v>
      </c>
      <c r="H299" s="270">
        <f t="shared" si="157"/>
        <v>0</v>
      </c>
      <c r="I299" s="270">
        <f t="shared" si="157"/>
        <v>0</v>
      </c>
      <c r="J299" s="270">
        <f t="shared" si="157"/>
        <v>0</v>
      </c>
      <c r="K299" s="270">
        <f t="shared" si="157"/>
        <v>0</v>
      </c>
    </row>
    <row r="300" spans="1:11" ht="30" hidden="1" x14ac:dyDescent="0.25">
      <c r="A300" s="76"/>
      <c r="B300" s="77"/>
      <c r="C300" s="79"/>
      <c r="D300" s="121">
        <v>56601</v>
      </c>
      <c r="E300" s="188" t="s">
        <v>508</v>
      </c>
      <c r="F300" s="271"/>
      <c r="G300" s="271"/>
      <c r="H300" s="268">
        <f t="shared" si="127"/>
        <v>0</v>
      </c>
      <c r="I300" s="271"/>
      <c r="J300" s="271"/>
      <c r="K300" s="268">
        <f t="shared" si="128"/>
        <v>0</v>
      </c>
    </row>
    <row r="301" spans="1:11" hidden="1" x14ac:dyDescent="0.25">
      <c r="A301" s="76"/>
      <c r="B301" s="79"/>
      <c r="C301" s="178">
        <v>56700</v>
      </c>
      <c r="D301" s="179" t="s">
        <v>552</v>
      </c>
      <c r="E301" s="180"/>
      <c r="F301" s="270"/>
      <c r="G301" s="270"/>
      <c r="H301" s="270"/>
      <c r="I301" s="270"/>
      <c r="J301" s="270"/>
      <c r="K301" s="270"/>
    </row>
    <row r="302" spans="1:11" hidden="1" x14ac:dyDescent="0.25">
      <c r="A302" s="76"/>
      <c r="B302" s="77"/>
      <c r="C302" s="79"/>
      <c r="D302" s="121">
        <v>56701</v>
      </c>
      <c r="E302" s="282" t="s">
        <v>552</v>
      </c>
      <c r="F302" s="271"/>
      <c r="G302" s="271"/>
      <c r="H302" s="268"/>
      <c r="I302" s="271"/>
      <c r="J302" s="271"/>
      <c r="K302" s="268"/>
    </row>
    <row r="303" spans="1:11" hidden="1" x14ac:dyDescent="0.25">
      <c r="A303" s="76"/>
      <c r="B303" s="79"/>
      <c r="C303" s="178">
        <v>56900</v>
      </c>
      <c r="D303" s="179" t="s">
        <v>509</v>
      </c>
      <c r="E303" s="180"/>
      <c r="F303" s="270">
        <f t="shared" ref="F303:K303" si="158">SUM(F304)</f>
        <v>0</v>
      </c>
      <c r="G303" s="270">
        <f t="shared" si="158"/>
        <v>0</v>
      </c>
      <c r="H303" s="270">
        <f t="shared" si="158"/>
        <v>0</v>
      </c>
      <c r="I303" s="270">
        <f t="shared" si="158"/>
        <v>0</v>
      </c>
      <c r="J303" s="270">
        <f t="shared" si="158"/>
        <v>0</v>
      </c>
      <c r="K303" s="270">
        <f t="shared" si="158"/>
        <v>0</v>
      </c>
    </row>
    <row r="304" spans="1:11" hidden="1" x14ac:dyDescent="0.25">
      <c r="A304" s="76"/>
      <c r="B304" s="77"/>
      <c r="C304" s="79"/>
      <c r="D304" s="120">
        <v>56901</v>
      </c>
      <c r="E304" s="181" t="s">
        <v>509</v>
      </c>
      <c r="F304" s="271"/>
      <c r="G304" s="271"/>
      <c r="H304" s="268">
        <f t="shared" ref="H304:H312" si="159">F304+G304</f>
        <v>0</v>
      </c>
      <c r="I304" s="271"/>
      <c r="J304" s="271"/>
      <c r="K304" s="268">
        <f t="shared" ref="K304:K312" si="160">H304-I304</f>
        <v>0</v>
      </c>
    </row>
    <row r="305" spans="1:11" hidden="1" x14ac:dyDescent="0.25">
      <c r="A305" s="189"/>
      <c r="B305" s="123">
        <v>59000</v>
      </c>
      <c r="C305" s="124" t="s">
        <v>589</v>
      </c>
      <c r="D305" s="125"/>
      <c r="E305" s="126"/>
      <c r="F305" s="271"/>
      <c r="G305" s="271"/>
      <c r="H305" s="268"/>
      <c r="I305" s="271"/>
      <c r="J305" s="271"/>
      <c r="K305" s="268"/>
    </row>
    <row r="306" spans="1:11" hidden="1" x14ac:dyDescent="0.25">
      <c r="A306" s="189"/>
      <c r="B306" s="79"/>
      <c r="C306" s="178">
        <v>59700</v>
      </c>
      <c r="D306" s="179" t="s">
        <v>586</v>
      </c>
      <c r="E306" s="180"/>
      <c r="F306" s="271"/>
      <c r="G306" s="271"/>
      <c r="H306" s="268"/>
      <c r="I306" s="271"/>
      <c r="J306" s="271"/>
      <c r="K306" s="268"/>
    </row>
    <row r="307" spans="1:11" hidden="1" x14ac:dyDescent="0.25">
      <c r="A307" s="189"/>
      <c r="B307" s="281"/>
      <c r="C307" s="288"/>
      <c r="D307" s="186">
        <v>59701</v>
      </c>
      <c r="E307" s="122" t="s">
        <v>586</v>
      </c>
      <c r="F307" s="271"/>
      <c r="G307" s="271"/>
      <c r="H307" s="268"/>
      <c r="I307" s="271"/>
      <c r="J307" s="271"/>
      <c r="K307" s="268"/>
    </row>
    <row r="308" spans="1:11" hidden="1" x14ac:dyDescent="0.25">
      <c r="A308" s="189"/>
      <c r="B308" s="190"/>
      <c r="C308" s="191"/>
      <c r="D308" s="192"/>
      <c r="E308" s="193"/>
      <c r="F308" s="268"/>
      <c r="G308" s="268"/>
      <c r="H308" s="268">
        <f t="shared" si="159"/>
        <v>0</v>
      </c>
      <c r="I308" s="268"/>
      <c r="J308" s="268"/>
      <c r="K308" s="268">
        <f t="shared" si="160"/>
        <v>0</v>
      </c>
    </row>
    <row r="309" spans="1:11" hidden="1" x14ac:dyDescent="0.25">
      <c r="A309" s="174">
        <v>60000</v>
      </c>
      <c r="B309" s="175" t="s">
        <v>510</v>
      </c>
      <c r="C309" s="176"/>
      <c r="D309" s="176"/>
      <c r="E309" s="177"/>
      <c r="F309" s="268">
        <f t="shared" ref="F309:K311" si="161">SUM(F310)</f>
        <v>0</v>
      </c>
      <c r="G309" s="268">
        <f t="shared" si="161"/>
        <v>0</v>
      </c>
      <c r="H309" s="268">
        <f t="shared" si="161"/>
        <v>0</v>
      </c>
      <c r="I309" s="268">
        <f t="shared" si="161"/>
        <v>0</v>
      </c>
      <c r="J309" s="268">
        <f t="shared" si="161"/>
        <v>0</v>
      </c>
      <c r="K309" s="268">
        <f t="shared" si="161"/>
        <v>0</v>
      </c>
    </row>
    <row r="310" spans="1:11" hidden="1" x14ac:dyDescent="0.25">
      <c r="A310" s="76"/>
      <c r="B310" s="123">
        <v>62000</v>
      </c>
      <c r="C310" s="124" t="s">
        <v>316</v>
      </c>
      <c r="D310" s="125"/>
      <c r="E310" s="126"/>
      <c r="F310" s="269">
        <f t="shared" si="161"/>
        <v>0</v>
      </c>
      <c r="G310" s="269">
        <f t="shared" si="161"/>
        <v>0</v>
      </c>
      <c r="H310" s="269">
        <f t="shared" si="161"/>
        <v>0</v>
      </c>
      <c r="I310" s="269">
        <f t="shared" si="161"/>
        <v>0</v>
      </c>
      <c r="J310" s="269">
        <f t="shared" si="161"/>
        <v>0</v>
      </c>
      <c r="K310" s="269">
        <f t="shared" si="161"/>
        <v>0</v>
      </c>
    </row>
    <row r="311" spans="1:11" hidden="1" x14ac:dyDescent="0.25">
      <c r="A311" s="76"/>
      <c r="B311" s="79"/>
      <c r="C311" s="178">
        <v>62900</v>
      </c>
      <c r="D311" s="179" t="s">
        <v>511</v>
      </c>
      <c r="E311" s="180"/>
      <c r="F311" s="270">
        <f t="shared" si="161"/>
        <v>0</v>
      </c>
      <c r="G311" s="270">
        <f t="shared" si="161"/>
        <v>0</v>
      </c>
      <c r="H311" s="270">
        <f t="shared" si="161"/>
        <v>0</v>
      </c>
      <c r="I311" s="270">
        <f t="shared" si="161"/>
        <v>0</v>
      </c>
      <c r="J311" s="270">
        <f t="shared" si="161"/>
        <v>0</v>
      </c>
      <c r="K311" s="270">
        <f t="shared" si="161"/>
        <v>0</v>
      </c>
    </row>
    <row r="312" spans="1:11" ht="30" hidden="1" x14ac:dyDescent="0.25">
      <c r="A312" s="189"/>
      <c r="B312" s="190"/>
      <c r="C312" s="191"/>
      <c r="D312" s="192">
        <v>61201</v>
      </c>
      <c r="E312" s="193" t="s">
        <v>553</v>
      </c>
      <c r="F312" s="271"/>
      <c r="G312" s="271"/>
      <c r="H312" s="268">
        <f t="shared" si="159"/>
        <v>0</v>
      </c>
      <c r="I312" s="271"/>
      <c r="J312" s="271"/>
      <c r="K312" s="268">
        <f t="shared" si="160"/>
        <v>0</v>
      </c>
    </row>
    <row r="313" spans="1:11" hidden="1" x14ac:dyDescent="0.25">
      <c r="A313" s="189"/>
      <c r="B313" s="190"/>
      <c r="C313" s="191"/>
      <c r="D313" s="192"/>
      <c r="E313" s="193"/>
      <c r="F313" s="273"/>
      <c r="G313" s="273"/>
      <c r="H313" s="274"/>
      <c r="I313" s="273"/>
      <c r="J313" s="273"/>
      <c r="K313" s="274"/>
    </row>
    <row r="314" spans="1:11" hidden="1" x14ac:dyDescent="0.25">
      <c r="A314" s="174">
        <v>70000</v>
      </c>
      <c r="B314" s="175" t="s">
        <v>513</v>
      </c>
      <c r="C314" s="176"/>
      <c r="D314" s="176"/>
      <c r="E314" s="177"/>
      <c r="F314" s="268">
        <f t="shared" ref="F314:K316" si="162">SUM(F315)</f>
        <v>0</v>
      </c>
      <c r="G314" s="268">
        <f t="shared" si="162"/>
        <v>0</v>
      </c>
      <c r="H314" s="268">
        <f t="shared" si="162"/>
        <v>0</v>
      </c>
      <c r="I314" s="268">
        <f t="shared" si="162"/>
        <v>0</v>
      </c>
      <c r="J314" s="268">
        <f t="shared" si="162"/>
        <v>0</v>
      </c>
      <c r="K314" s="268">
        <f t="shared" si="162"/>
        <v>0</v>
      </c>
    </row>
    <row r="315" spans="1:11" hidden="1" x14ac:dyDescent="0.25">
      <c r="A315" s="76"/>
      <c r="B315" s="123">
        <v>75000</v>
      </c>
      <c r="C315" s="124" t="s">
        <v>514</v>
      </c>
      <c r="D315" s="125"/>
      <c r="E315" s="126"/>
      <c r="F315" s="269">
        <f t="shared" si="162"/>
        <v>0</v>
      </c>
      <c r="G315" s="269">
        <f t="shared" si="162"/>
        <v>0</v>
      </c>
      <c r="H315" s="269">
        <f t="shared" si="162"/>
        <v>0</v>
      </c>
      <c r="I315" s="269">
        <f t="shared" si="162"/>
        <v>0</v>
      </c>
      <c r="J315" s="269">
        <f t="shared" si="162"/>
        <v>0</v>
      </c>
      <c r="K315" s="269">
        <f t="shared" si="162"/>
        <v>0</v>
      </c>
    </row>
    <row r="316" spans="1:11" hidden="1" x14ac:dyDescent="0.25">
      <c r="A316" s="76"/>
      <c r="B316" s="79"/>
      <c r="C316" s="178">
        <v>75300</v>
      </c>
      <c r="D316" s="179" t="s">
        <v>512</v>
      </c>
      <c r="E316" s="180"/>
      <c r="F316" s="270">
        <f t="shared" si="162"/>
        <v>0</v>
      </c>
      <c r="G316" s="270">
        <f t="shared" si="162"/>
        <v>0</v>
      </c>
      <c r="H316" s="270">
        <f t="shared" si="162"/>
        <v>0</v>
      </c>
      <c r="I316" s="270">
        <f t="shared" si="162"/>
        <v>0</v>
      </c>
      <c r="J316" s="270">
        <f t="shared" si="162"/>
        <v>0</v>
      </c>
      <c r="K316" s="270">
        <f t="shared" si="162"/>
        <v>0</v>
      </c>
    </row>
    <row r="317" spans="1:11" ht="30" hidden="1" x14ac:dyDescent="0.25">
      <c r="A317" s="189"/>
      <c r="B317" s="190"/>
      <c r="C317" s="191"/>
      <c r="D317" s="192">
        <v>75301</v>
      </c>
      <c r="E317" s="193" t="s">
        <v>515</v>
      </c>
      <c r="F317" s="273"/>
      <c r="G317" s="273"/>
      <c r="H317" s="268">
        <f t="shared" ref="H317" si="163">F317+G317</f>
        <v>0</v>
      </c>
      <c r="I317" s="273"/>
      <c r="J317" s="273"/>
      <c r="K317" s="268">
        <f t="shared" ref="K317" si="164">H317-I317</f>
        <v>0</v>
      </c>
    </row>
    <row r="318" spans="1:11" ht="15.75" thickBot="1" x14ac:dyDescent="0.3">
      <c r="A318" s="194"/>
      <c r="B318" s="80"/>
      <c r="C318" s="195"/>
      <c r="D318" s="196"/>
      <c r="E318" s="197"/>
      <c r="F318" s="275"/>
      <c r="G318" s="275"/>
      <c r="H318" s="275"/>
      <c r="I318" s="275"/>
      <c r="J318" s="275"/>
      <c r="K318" s="275"/>
    </row>
    <row r="319" spans="1:11" x14ac:dyDescent="0.25">
      <c r="A319" s="198"/>
      <c r="B319" s="198"/>
      <c r="C319" s="198"/>
      <c r="D319" s="198"/>
      <c r="E319" s="199"/>
      <c r="F319" s="198"/>
      <c r="G319" s="198"/>
      <c r="H319" s="198"/>
      <c r="I319" s="198"/>
      <c r="J319" s="198"/>
      <c r="K319" s="198"/>
    </row>
    <row r="320" spans="1:11" x14ac:dyDescent="0.25">
      <c r="A320" s="198"/>
      <c r="B320" s="198"/>
      <c r="C320" s="198"/>
      <c r="D320" s="198"/>
      <c r="E320" s="199"/>
      <c r="F320" s="198"/>
      <c r="G320" s="198"/>
      <c r="H320" s="198"/>
      <c r="I320" s="198"/>
      <c r="J320" s="198"/>
      <c r="K320" s="198"/>
    </row>
    <row r="321" spans="1:11" x14ac:dyDescent="0.25">
      <c r="A321" s="198"/>
      <c r="B321" s="198"/>
      <c r="C321" s="198"/>
      <c r="D321" s="198"/>
      <c r="E321" s="199"/>
      <c r="F321" s="198"/>
      <c r="G321" s="198"/>
      <c r="H321" s="198"/>
      <c r="I321" s="198"/>
      <c r="J321" s="198"/>
      <c r="K321" s="198"/>
    </row>
    <row r="322" spans="1:11" x14ac:dyDescent="0.25">
      <c r="A322" s="198"/>
      <c r="B322" s="198"/>
      <c r="C322" s="198"/>
      <c r="D322" s="198"/>
      <c r="E322" s="199"/>
      <c r="F322" s="198"/>
      <c r="G322" s="198"/>
      <c r="H322" s="198"/>
      <c r="I322" s="198"/>
      <c r="J322" s="198"/>
      <c r="K322" s="198"/>
    </row>
    <row r="323" spans="1:11" x14ac:dyDescent="0.25">
      <c r="A323" s="198"/>
      <c r="B323" s="198"/>
      <c r="C323" s="198"/>
      <c r="D323" s="198"/>
      <c r="E323" s="199"/>
      <c r="F323" s="198"/>
      <c r="G323" s="198"/>
      <c r="H323" s="198"/>
      <c r="I323" s="198"/>
      <c r="J323" s="198"/>
      <c r="K323" s="198"/>
    </row>
    <row r="324" spans="1:11" x14ac:dyDescent="0.25">
      <c r="A324" s="198"/>
      <c r="B324" s="198"/>
      <c r="C324" s="198"/>
      <c r="D324" s="198"/>
      <c r="E324" s="199"/>
      <c r="F324" s="198"/>
      <c r="G324" s="198"/>
      <c r="H324" s="198"/>
      <c r="I324" s="198"/>
      <c r="J324" s="198"/>
      <c r="K324" s="198"/>
    </row>
    <row r="325" spans="1:11" x14ac:dyDescent="0.25">
      <c r="A325" s="198"/>
      <c r="B325" s="198"/>
      <c r="C325" s="198"/>
      <c r="D325" s="198"/>
      <c r="E325" s="199"/>
      <c r="F325" s="198"/>
      <c r="G325" s="198"/>
      <c r="H325" s="198"/>
      <c r="I325" s="198"/>
      <c r="J325" s="198"/>
      <c r="K325" s="198"/>
    </row>
    <row r="326" spans="1:11" x14ac:dyDescent="0.25">
      <c r="A326" s="198"/>
      <c r="B326" s="198"/>
      <c r="C326" s="198"/>
      <c r="D326" s="198"/>
      <c r="E326" s="199"/>
      <c r="F326" s="198"/>
      <c r="G326" s="198"/>
      <c r="H326" s="198"/>
      <c r="I326" s="198"/>
      <c r="J326" s="198"/>
      <c r="K326" s="198"/>
    </row>
    <row r="327" spans="1:11" x14ac:dyDescent="0.25">
      <c r="A327" s="198"/>
      <c r="B327" s="198"/>
      <c r="C327" s="198"/>
      <c r="D327" s="198"/>
      <c r="E327" s="199"/>
      <c r="F327" s="198"/>
      <c r="G327" s="198"/>
      <c r="H327" s="198"/>
      <c r="I327" s="198"/>
      <c r="J327" s="198"/>
      <c r="K327" s="198"/>
    </row>
    <row r="328" spans="1:11" x14ac:dyDescent="0.25">
      <c r="A328" s="198"/>
      <c r="B328" s="198"/>
      <c r="C328" s="198"/>
      <c r="D328" s="198"/>
      <c r="E328" s="199"/>
      <c r="F328" s="198"/>
      <c r="G328" s="198"/>
      <c r="H328" s="198"/>
      <c r="I328" s="198"/>
      <c r="J328" s="198"/>
      <c r="K328" s="198"/>
    </row>
    <row r="329" spans="1:11" x14ac:dyDescent="0.25">
      <c r="A329" s="198"/>
      <c r="B329" s="198"/>
      <c r="C329" s="198"/>
      <c r="D329" s="198"/>
      <c r="E329" s="199"/>
      <c r="F329" s="198"/>
      <c r="G329" s="198"/>
      <c r="H329" s="198"/>
      <c r="I329" s="198"/>
      <c r="J329" s="198"/>
      <c r="K329" s="198"/>
    </row>
    <row r="330" spans="1:11" x14ac:dyDescent="0.25">
      <c r="A330" s="198"/>
      <c r="B330" s="198"/>
      <c r="C330" s="198"/>
      <c r="D330" s="198"/>
      <c r="E330" s="199"/>
      <c r="F330" s="198"/>
      <c r="G330" s="198"/>
      <c r="H330" s="198"/>
      <c r="I330" s="198"/>
      <c r="J330" s="198"/>
      <c r="K330" s="198"/>
    </row>
    <row r="331" spans="1:11" x14ac:dyDescent="0.25">
      <c r="B331" s="81"/>
    </row>
    <row r="332" spans="1:11" x14ac:dyDescent="0.25">
      <c r="B332" s="81"/>
    </row>
    <row r="333" spans="1:11" x14ac:dyDescent="0.25">
      <c r="B333" s="81"/>
    </row>
    <row r="334" spans="1:11" x14ac:dyDescent="0.25">
      <c r="B334" s="81"/>
    </row>
    <row r="335" spans="1:11" x14ac:dyDescent="0.25">
      <c r="B335" s="81"/>
    </row>
    <row r="336" spans="1:11" x14ac:dyDescent="0.25">
      <c r="B336" s="81"/>
    </row>
    <row r="337" spans="2:2" x14ac:dyDescent="0.25">
      <c r="B337" s="81"/>
    </row>
    <row r="338" spans="2:2" x14ac:dyDescent="0.25">
      <c r="B338" s="81"/>
    </row>
    <row r="339" spans="2:2" x14ac:dyDescent="0.25">
      <c r="B339" s="81"/>
    </row>
    <row r="340" spans="2:2" x14ac:dyDescent="0.25">
      <c r="B340" s="81"/>
    </row>
    <row r="341" spans="2:2" x14ac:dyDescent="0.25">
      <c r="B341" s="81"/>
    </row>
    <row r="342" spans="2:2" x14ac:dyDescent="0.25">
      <c r="B342" s="81"/>
    </row>
    <row r="343" spans="2:2" x14ac:dyDescent="0.25">
      <c r="B343" s="81"/>
    </row>
    <row r="344" spans="2:2" x14ac:dyDescent="0.25">
      <c r="B344" s="81"/>
    </row>
    <row r="345" spans="2:2" x14ac:dyDescent="0.25">
      <c r="B345" s="81"/>
    </row>
    <row r="346" spans="2:2" x14ac:dyDescent="0.25">
      <c r="B346" s="81"/>
    </row>
    <row r="347" spans="2:2" x14ac:dyDescent="0.25">
      <c r="B347" s="81"/>
    </row>
    <row r="348" spans="2:2" x14ac:dyDescent="0.25">
      <c r="B348" s="81"/>
    </row>
    <row r="349" spans="2:2" x14ac:dyDescent="0.25">
      <c r="B349" s="81"/>
    </row>
    <row r="350" spans="2:2" x14ac:dyDescent="0.25">
      <c r="B350" s="81"/>
    </row>
    <row r="351" spans="2:2" x14ac:dyDescent="0.25">
      <c r="B351" s="81"/>
    </row>
    <row r="352" spans="2:2" x14ac:dyDescent="0.25">
      <c r="B352" s="81"/>
    </row>
    <row r="353" spans="2:2" x14ac:dyDescent="0.25">
      <c r="B353" s="81"/>
    </row>
    <row r="354" spans="2:2" x14ac:dyDescent="0.25">
      <c r="B354" s="81"/>
    </row>
    <row r="355" spans="2:2" x14ac:dyDescent="0.25">
      <c r="B355" s="81"/>
    </row>
    <row r="356" spans="2:2" x14ac:dyDescent="0.25">
      <c r="B356" s="81"/>
    </row>
    <row r="357" spans="2:2" x14ac:dyDescent="0.25">
      <c r="B357" s="81"/>
    </row>
    <row r="358" spans="2:2" x14ac:dyDescent="0.25">
      <c r="B358" s="81"/>
    </row>
    <row r="359" spans="2:2" x14ac:dyDescent="0.25">
      <c r="B359" s="81"/>
    </row>
    <row r="360" spans="2:2" x14ac:dyDescent="0.25">
      <c r="B360" s="81"/>
    </row>
    <row r="361" spans="2:2" x14ac:dyDescent="0.25">
      <c r="B361" s="81"/>
    </row>
    <row r="362" spans="2:2" x14ac:dyDescent="0.25">
      <c r="B362" s="81"/>
    </row>
    <row r="363" spans="2:2" x14ac:dyDescent="0.25">
      <c r="B363" s="81"/>
    </row>
    <row r="364" spans="2:2" x14ac:dyDescent="0.25">
      <c r="B364" s="81"/>
    </row>
    <row r="365" spans="2:2" x14ac:dyDescent="0.25">
      <c r="B365" s="81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1.1499999999999999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workbookViewId="0">
      <selection activeCell="A33" sqref="A33"/>
    </sheetView>
  </sheetViews>
  <sheetFormatPr baseColWidth="10" defaultRowHeight="15" x14ac:dyDescent="0.25"/>
  <cols>
    <col min="1" max="1" width="10" style="82" customWidth="1"/>
    <col min="2" max="2" width="90.140625" style="82" customWidth="1"/>
    <col min="3" max="3" width="15.140625" style="82" customWidth="1"/>
    <col min="4" max="247" width="11.42578125" style="82"/>
    <col min="248" max="248" width="16.28515625" style="82" customWidth="1"/>
    <col min="249" max="249" width="46.5703125" style="82" customWidth="1"/>
    <col min="250" max="250" width="13.28515625" style="82" customWidth="1"/>
    <col min="251" max="251" width="13.5703125" style="82" customWidth="1"/>
    <col min="252" max="252" width="12.5703125" style="82" customWidth="1"/>
    <col min="253" max="253" width="13.5703125" style="82" customWidth="1"/>
    <col min="254" max="254" width="22.42578125" style="82" customWidth="1"/>
    <col min="255" max="503" width="11.42578125" style="82"/>
    <col min="504" max="504" width="16.28515625" style="82" customWidth="1"/>
    <col min="505" max="505" width="46.5703125" style="82" customWidth="1"/>
    <col min="506" max="506" width="13.28515625" style="82" customWidth="1"/>
    <col min="507" max="507" width="13.5703125" style="82" customWidth="1"/>
    <col min="508" max="508" width="12.5703125" style="82" customWidth="1"/>
    <col min="509" max="509" width="13.5703125" style="82" customWidth="1"/>
    <col min="510" max="510" width="22.42578125" style="82" customWidth="1"/>
    <col min="511" max="759" width="11.42578125" style="82"/>
    <col min="760" max="760" width="16.28515625" style="82" customWidth="1"/>
    <col min="761" max="761" width="46.5703125" style="82" customWidth="1"/>
    <col min="762" max="762" width="13.28515625" style="82" customWidth="1"/>
    <col min="763" max="763" width="13.5703125" style="82" customWidth="1"/>
    <col min="764" max="764" width="12.5703125" style="82" customWidth="1"/>
    <col min="765" max="765" width="13.5703125" style="82" customWidth="1"/>
    <col min="766" max="766" width="22.42578125" style="82" customWidth="1"/>
    <col min="767" max="1015" width="11.42578125" style="82"/>
    <col min="1016" max="1016" width="16.28515625" style="82" customWidth="1"/>
    <col min="1017" max="1017" width="46.5703125" style="82" customWidth="1"/>
    <col min="1018" max="1018" width="13.28515625" style="82" customWidth="1"/>
    <col min="1019" max="1019" width="13.5703125" style="82" customWidth="1"/>
    <col min="1020" max="1020" width="12.5703125" style="82" customWidth="1"/>
    <col min="1021" max="1021" width="13.5703125" style="82" customWidth="1"/>
    <col min="1022" max="1022" width="22.42578125" style="82" customWidth="1"/>
    <col min="1023" max="1271" width="11.42578125" style="82"/>
    <col min="1272" max="1272" width="16.28515625" style="82" customWidth="1"/>
    <col min="1273" max="1273" width="46.5703125" style="82" customWidth="1"/>
    <col min="1274" max="1274" width="13.28515625" style="82" customWidth="1"/>
    <col min="1275" max="1275" width="13.5703125" style="82" customWidth="1"/>
    <col min="1276" max="1276" width="12.5703125" style="82" customWidth="1"/>
    <col min="1277" max="1277" width="13.5703125" style="82" customWidth="1"/>
    <col min="1278" max="1278" width="22.42578125" style="82" customWidth="1"/>
    <col min="1279" max="1527" width="11.42578125" style="82"/>
    <col min="1528" max="1528" width="16.28515625" style="82" customWidth="1"/>
    <col min="1529" max="1529" width="46.5703125" style="82" customWidth="1"/>
    <col min="1530" max="1530" width="13.28515625" style="82" customWidth="1"/>
    <col min="1531" max="1531" width="13.5703125" style="82" customWidth="1"/>
    <col min="1532" max="1532" width="12.5703125" style="82" customWidth="1"/>
    <col min="1533" max="1533" width="13.5703125" style="82" customWidth="1"/>
    <col min="1534" max="1534" width="22.42578125" style="82" customWidth="1"/>
    <col min="1535" max="1783" width="11.42578125" style="82"/>
    <col min="1784" max="1784" width="16.28515625" style="82" customWidth="1"/>
    <col min="1785" max="1785" width="46.5703125" style="82" customWidth="1"/>
    <col min="1786" max="1786" width="13.28515625" style="82" customWidth="1"/>
    <col min="1787" max="1787" width="13.5703125" style="82" customWidth="1"/>
    <col min="1788" max="1788" width="12.5703125" style="82" customWidth="1"/>
    <col min="1789" max="1789" width="13.5703125" style="82" customWidth="1"/>
    <col min="1790" max="1790" width="22.42578125" style="82" customWidth="1"/>
    <col min="1791" max="2039" width="11.42578125" style="82"/>
    <col min="2040" max="2040" width="16.28515625" style="82" customWidth="1"/>
    <col min="2041" max="2041" width="46.5703125" style="82" customWidth="1"/>
    <col min="2042" max="2042" width="13.28515625" style="82" customWidth="1"/>
    <col min="2043" max="2043" width="13.5703125" style="82" customWidth="1"/>
    <col min="2044" max="2044" width="12.5703125" style="82" customWidth="1"/>
    <col min="2045" max="2045" width="13.5703125" style="82" customWidth="1"/>
    <col min="2046" max="2046" width="22.42578125" style="82" customWidth="1"/>
    <col min="2047" max="2295" width="11.42578125" style="82"/>
    <col min="2296" max="2296" width="16.28515625" style="82" customWidth="1"/>
    <col min="2297" max="2297" width="46.5703125" style="82" customWidth="1"/>
    <col min="2298" max="2298" width="13.28515625" style="82" customWidth="1"/>
    <col min="2299" max="2299" width="13.5703125" style="82" customWidth="1"/>
    <col min="2300" max="2300" width="12.5703125" style="82" customWidth="1"/>
    <col min="2301" max="2301" width="13.5703125" style="82" customWidth="1"/>
    <col min="2302" max="2302" width="22.42578125" style="82" customWidth="1"/>
    <col min="2303" max="2551" width="11.42578125" style="82"/>
    <col min="2552" max="2552" width="16.28515625" style="82" customWidth="1"/>
    <col min="2553" max="2553" width="46.5703125" style="82" customWidth="1"/>
    <col min="2554" max="2554" width="13.28515625" style="82" customWidth="1"/>
    <col min="2555" max="2555" width="13.5703125" style="82" customWidth="1"/>
    <col min="2556" max="2556" width="12.5703125" style="82" customWidth="1"/>
    <col min="2557" max="2557" width="13.5703125" style="82" customWidth="1"/>
    <col min="2558" max="2558" width="22.42578125" style="82" customWidth="1"/>
    <col min="2559" max="2807" width="11.42578125" style="82"/>
    <col min="2808" max="2808" width="16.28515625" style="82" customWidth="1"/>
    <col min="2809" max="2809" width="46.5703125" style="82" customWidth="1"/>
    <col min="2810" max="2810" width="13.28515625" style="82" customWidth="1"/>
    <col min="2811" max="2811" width="13.5703125" style="82" customWidth="1"/>
    <col min="2812" max="2812" width="12.5703125" style="82" customWidth="1"/>
    <col min="2813" max="2813" width="13.5703125" style="82" customWidth="1"/>
    <col min="2814" max="2814" width="22.42578125" style="82" customWidth="1"/>
    <col min="2815" max="3063" width="11.42578125" style="82"/>
    <col min="3064" max="3064" width="16.28515625" style="82" customWidth="1"/>
    <col min="3065" max="3065" width="46.5703125" style="82" customWidth="1"/>
    <col min="3066" max="3066" width="13.28515625" style="82" customWidth="1"/>
    <col min="3067" max="3067" width="13.5703125" style="82" customWidth="1"/>
    <col min="3068" max="3068" width="12.5703125" style="82" customWidth="1"/>
    <col min="3069" max="3069" width="13.5703125" style="82" customWidth="1"/>
    <col min="3070" max="3070" width="22.42578125" style="82" customWidth="1"/>
    <col min="3071" max="3319" width="11.42578125" style="82"/>
    <col min="3320" max="3320" width="16.28515625" style="82" customWidth="1"/>
    <col min="3321" max="3321" width="46.5703125" style="82" customWidth="1"/>
    <col min="3322" max="3322" width="13.28515625" style="82" customWidth="1"/>
    <col min="3323" max="3323" width="13.5703125" style="82" customWidth="1"/>
    <col min="3324" max="3324" width="12.5703125" style="82" customWidth="1"/>
    <col min="3325" max="3325" width="13.5703125" style="82" customWidth="1"/>
    <col min="3326" max="3326" width="22.42578125" style="82" customWidth="1"/>
    <col min="3327" max="3575" width="11.42578125" style="82"/>
    <col min="3576" max="3576" width="16.28515625" style="82" customWidth="1"/>
    <col min="3577" max="3577" width="46.5703125" style="82" customWidth="1"/>
    <col min="3578" max="3578" width="13.28515625" style="82" customWidth="1"/>
    <col min="3579" max="3579" width="13.5703125" style="82" customWidth="1"/>
    <col min="3580" max="3580" width="12.5703125" style="82" customWidth="1"/>
    <col min="3581" max="3581" width="13.5703125" style="82" customWidth="1"/>
    <col min="3582" max="3582" width="22.42578125" style="82" customWidth="1"/>
    <col min="3583" max="3831" width="11.42578125" style="82"/>
    <col min="3832" max="3832" width="16.28515625" style="82" customWidth="1"/>
    <col min="3833" max="3833" width="46.5703125" style="82" customWidth="1"/>
    <col min="3834" max="3834" width="13.28515625" style="82" customWidth="1"/>
    <col min="3835" max="3835" width="13.5703125" style="82" customWidth="1"/>
    <col min="3836" max="3836" width="12.5703125" style="82" customWidth="1"/>
    <col min="3837" max="3837" width="13.5703125" style="82" customWidth="1"/>
    <col min="3838" max="3838" width="22.42578125" style="82" customWidth="1"/>
    <col min="3839" max="4087" width="11.42578125" style="82"/>
    <col min="4088" max="4088" width="16.28515625" style="82" customWidth="1"/>
    <col min="4089" max="4089" width="46.5703125" style="82" customWidth="1"/>
    <col min="4090" max="4090" width="13.28515625" style="82" customWidth="1"/>
    <col min="4091" max="4091" width="13.5703125" style="82" customWidth="1"/>
    <col min="4092" max="4092" width="12.5703125" style="82" customWidth="1"/>
    <col min="4093" max="4093" width="13.5703125" style="82" customWidth="1"/>
    <col min="4094" max="4094" width="22.42578125" style="82" customWidth="1"/>
    <col min="4095" max="4343" width="11.42578125" style="82"/>
    <col min="4344" max="4344" width="16.28515625" style="82" customWidth="1"/>
    <col min="4345" max="4345" width="46.5703125" style="82" customWidth="1"/>
    <col min="4346" max="4346" width="13.28515625" style="82" customWidth="1"/>
    <col min="4347" max="4347" width="13.5703125" style="82" customWidth="1"/>
    <col min="4348" max="4348" width="12.5703125" style="82" customWidth="1"/>
    <col min="4349" max="4349" width="13.5703125" style="82" customWidth="1"/>
    <col min="4350" max="4350" width="22.42578125" style="82" customWidth="1"/>
    <col min="4351" max="4599" width="11.42578125" style="82"/>
    <col min="4600" max="4600" width="16.28515625" style="82" customWidth="1"/>
    <col min="4601" max="4601" width="46.5703125" style="82" customWidth="1"/>
    <col min="4602" max="4602" width="13.28515625" style="82" customWidth="1"/>
    <col min="4603" max="4603" width="13.5703125" style="82" customWidth="1"/>
    <col min="4604" max="4604" width="12.5703125" style="82" customWidth="1"/>
    <col min="4605" max="4605" width="13.5703125" style="82" customWidth="1"/>
    <col min="4606" max="4606" width="22.42578125" style="82" customWidth="1"/>
    <col min="4607" max="4855" width="11.42578125" style="82"/>
    <col min="4856" max="4856" width="16.28515625" style="82" customWidth="1"/>
    <col min="4857" max="4857" width="46.5703125" style="82" customWidth="1"/>
    <col min="4858" max="4858" width="13.28515625" style="82" customWidth="1"/>
    <col min="4859" max="4859" width="13.5703125" style="82" customWidth="1"/>
    <col min="4860" max="4860" width="12.5703125" style="82" customWidth="1"/>
    <col min="4861" max="4861" width="13.5703125" style="82" customWidth="1"/>
    <col min="4862" max="4862" width="22.42578125" style="82" customWidth="1"/>
    <col min="4863" max="5111" width="11.42578125" style="82"/>
    <col min="5112" max="5112" width="16.28515625" style="82" customWidth="1"/>
    <col min="5113" max="5113" width="46.5703125" style="82" customWidth="1"/>
    <col min="5114" max="5114" width="13.28515625" style="82" customWidth="1"/>
    <col min="5115" max="5115" width="13.5703125" style="82" customWidth="1"/>
    <col min="5116" max="5116" width="12.5703125" style="82" customWidth="1"/>
    <col min="5117" max="5117" width="13.5703125" style="82" customWidth="1"/>
    <col min="5118" max="5118" width="22.42578125" style="82" customWidth="1"/>
    <col min="5119" max="5367" width="11.42578125" style="82"/>
    <col min="5368" max="5368" width="16.28515625" style="82" customWidth="1"/>
    <col min="5369" max="5369" width="46.5703125" style="82" customWidth="1"/>
    <col min="5370" max="5370" width="13.28515625" style="82" customWidth="1"/>
    <col min="5371" max="5371" width="13.5703125" style="82" customWidth="1"/>
    <col min="5372" max="5372" width="12.5703125" style="82" customWidth="1"/>
    <col min="5373" max="5373" width="13.5703125" style="82" customWidth="1"/>
    <col min="5374" max="5374" width="22.42578125" style="82" customWidth="1"/>
    <col min="5375" max="5623" width="11.42578125" style="82"/>
    <col min="5624" max="5624" width="16.28515625" style="82" customWidth="1"/>
    <col min="5625" max="5625" width="46.5703125" style="82" customWidth="1"/>
    <col min="5626" max="5626" width="13.28515625" style="82" customWidth="1"/>
    <col min="5627" max="5627" width="13.5703125" style="82" customWidth="1"/>
    <col min="5628" max="5628" width="12.5703125" style="82" customWidth="1"/>
    <col min="5629" max="5629" width="13.5703125" style="82" customWidth="1"/>
    <col min="5630" max="5630" width="22.42578125" style="82" customWidth="1"/>
    <col min="5631" max="5879" width="11.42578125" style="82"/>
    <col min="5880" max="5880" width="16.28515625" style="82" customWidth="1"/>
    <col min="5881" max="5881" width="46.5703125" style="82" customWidth="1"/>
    <col min="5882" max="5882" width="13.28515625" style="82" customWidth="1"/>
    <col min="5883" max="5883" width="13.5703125" style="82" customWidth="1"/>
    <col min="5884" max="5884" width="12.5703125" style="82" customWidth="1"/>
    <col min="5885" max="5885" width="13.5703125" style="82" customWidth="1"/>
    <col min="5886" max="5886" width="22.42578125" style="82" customWidth="1"/>
    <col min="5887" max="6135" width="11.42578125" style="82"/>
    <col min="6136" max="6136" width="16.28515625" style="82" customWidth="1"/>
    <col min="6137" max="6137" width="46.5703125" style="82" customWidth="1"/>
    <col min="6138" max="6138" width="13.28515625" style="82" customWidth="1"/>
    <col min="6139" max="6139" width="13.5703125" style="82" customWidth="1"/>
    <col min="6140" max="6140" width="12.5703125" style="82" customWidth="1"/>
    <col min="6141" max="6141" width="13.5703125" style="82" customWidth="1"/>
    <col min="6142" max="6142" width="22.42578125" style="82" customWidth="1"/>
    <col min="6143" max="6391" width="11.42578125" style="82"/>
    <col min="6392" max="6392" width="16.28515625" style="82" customWidth="1"/>
    <col min="6393" max="6393" width="46.5703125" style="82" customWidth="1"/>
    <col min="6394" max="6394" width="13.28515625" style="82" customWidth="1"/>
    <col min="6395" max="6395" width="13.5703125" style="82" customWidth="1"/>
    <col min="6396" max="6396" width="12.5703125" style="82" customWidth="1"/>
    <col min="6397" max="6397" width="13.5703125" style="82" customWidth="1"/>
    <col min="6398" max="6398" width="22.42578125" style="82" customWidth="1"/>
    <col min="6399" max="6647" width="11.42578125" style="82"/>
    <col min="6648" max="6648" width="16.28515625" style="82" customWidth="1"/>
    <col min="6649" max="6649" width="46.5703125" style="82" customWidth="1"/>
    <col min="6650" max="6650" width="13.28515625" style="82" customWidth="1"/>
    <col min="6651" max="6651" width="13.5703125" style="82" customWidth="1"/>
    <col min="6652" max="6652" width="12.5703125" style="82" customWidth="1"/>
    <col min="6653" max="6653" width="13.5703125" style="82" customWidth="1"/>
    <col min="6654" max="6654" width="22.42578125" style="82" customWidth="1"/>
    <col min="6655" max="6903" width="11.42578125" style="82"/>
    <col min="6904" max="6904" width="16.28515625" style="82" customWidth="1"/>
    <col min="6905" max="6905" width="46.5703125" style="82" customWidth="1"/>
    <col min="6906" max="6906" width="13.28515625" style="82" customWidth="1"/>
    <col min="6907" max="6907" width="13.5703125" style="82" customWidth="1"/>
    <col min="6908" max="6908" width="12.5703125" style="82" customWidth="1"/>
    <col min="6909" max="6909" width="13.5703125" style="82" customWidth="1"/>
    <col min="6910" max="6910" width="22.42578125" style="82" customWidth="1"/>
    <col min="6911" max="7159" width="11.42578125" style="82"/>
    <col min="7160" max="7160" width="16.28515625" style="82" customWidth="1"/>
    <col min="7161" max="7161" width="46.5703125" style="82" customWidth="1"/>
    <col min="7162" max="7162" width="13.28515625" style="82" customWidth="1"/>
    <col min="7163" max="7163" width="13.5703125" style="82" customWidth="1"/>
    <col min="7164" max="7164" width="12.5703125" style="82" customWidth="1"/>
    <col min="7165" max="7165" width="13.5703125" style="82" customWidth="1"/>
    <col min="7166" max="7166" width="22.42578125" style="82" customWidth="1"/>
    <col min="7167" max="7415" width="11.42578125" style="82"/>
    <col min="7416" max="7416" width="16.28515625" style="82" customWidth="1"/>
    <col min="7417" max="7417" width="46.5703125" style="82" customWidth="1"/>
    <col min="7418" max="7418" width="13.28515625" style="82" customWidth="1"/>
    <col min="7419" max="7419" width="13.5703125" style="82" customWidth="1"/>
    <col min="7420" max="7420" width="12.5703125" style="82" customWidth="1"/>
    <col min="7421" max="7421" width="13.5703125" style="82" customWidth="1"/>
    <col min="7422" max="7422" width="22.42578125" style="82" customWidth="1"/>
    <col min="7423" max="7671" width="11.42578125" style="82"/>
    <col min="7672" max="7672" width="16.28515625" style="82" customWidth="1"/>
    <col min="7673" max="7673" width="46.5703125" style="82" customWidth="1"/>
    <col min="7674" max="7674" width="13.28515625" style="82" customWidth="1"/>
    <col min="7675" max="7675" width="13.5703125" style="82" customWidth="1"/>
    <col min="7676" max="7676" width="12.5703125" style="82" customWidth="1"/>
    <col min="7677" max="7677" width="13.5703125" style="82" customWidth="1"/>
    <col min="7678" max="7678" width="22.42578125" style="82" customWidth="1"/>
    <col min="7679" max="7927" width="11.42578125" style="82"/>
    <col min="7928" max="7928" width="16.28515625" style="82" customWidth="1"/>
    <col min="7929" max="7929" width="46.5703125" style="82" customWidth="1"/>
    <col min="7930" max="7930" width="13.28515625" style="82" customWidth="1"/>
    <col min="7931" max="7931" width="13.5703125" style="82" customWidth="1"/>
    <col min="7932" max="7932" width="12.5703125" style="82" customWidth="1"/>
    <col min="7933" max="7933" width="13.5703125" style="82" customWidth="1"/>
    <col min="7934" max="7934" width="22.42578125" style="82" customWidth="1"/>
    <col min="7935" max="8183" width="11.42578125" style="82"/>
    <col min="8184" max="8184" width="16.28515625" style="82" customWidth="1"/>
    <col min="8185" max="8185" width="46.5703125" style="82" customWidth="1"/>
    <col min="8186" max="8186" width="13.28515625" style="82" customWidth="1"/>
    <col min="8187" max="8187" width="13.5703125" style="82" customWidth="1"/>
    <col min="8188" max="8188" width="12.5703125" style="82" customWidth="1"/>
    <col min="8189" max="8189" width="13.5703125" style="82" customWidth="1"/>
    <col min="8190" max="8190" width="22.42578125" style="82" customWidth="1"/>
    <col min="8191" max="8439" width="11.42578125" style="82"/>
    <col min="8440" max="8440" width="16.28515625" style="82" customWidth="1"/>
    <col min="8441" max="8441" width="46.5703125" style="82" customWidth="1"/>
    <col min="8442" max="8442" width="13.28515625" style="82" customWidth="1"/>
    <col min="8443" max="8443" width="13.5703125" style="82" customWidth="1"/>
    <col min="8444" max="8444" width="12.5703125" style="82" customWidth="1"/>
    <col min="8445" max="8445" width="13.5703125" style="82" customWidth="1"/>
    <col min="8446" max="8446" width="22.42578125" style="82" customWidth="1"/>
    <col min="8447" max="8695" width="11.42578125" style="82"/>
    <col min="8696" max="8696" width="16.28515625" style="82" customWidth="1"/>
    <col min="8697" max="8697" width="46.5703125" style="82" customWidth="1"/>
    <col min="8698" max="8698" width="13.28515625" style="82" customWidth="1"/>
    <col min="8699" max="8699" width="13.5703125" style="82" customWidth="1"/>
    <col min="8700" max="8700" width="12.5703125" style="82" customWidth="1"/>
    <col min="8701" max="8701" width="13.5703125" style="82" customWidth="1"/>
    <col min="8702" max="8702" width="22.42578125" style="82" customWidth="1"/>
    <col min="8703" max="8951" width="11.42578125" style="82"/>
    <col min="8952" max="8952" width="16.28515625" style="82" customWidth="1"/>
    <col min="8953" max="8953" width="46.5703125" style="82" customWidth="1"/>
    <col min="8954" max="8954" width="13.28515625" style="82" customWidth="1"/>
    <col min="8955" max="8955" width="13.5703125" style="82" customWidth="1"/>
    <col min="8956" max="8956" width="12.5703125" style="82" customWidth="1"/>
    <col min="8957" max="8957" width="13.5703125" style="82" customWidth="1"/>
    <col min="8958" max="8958" width="22.42578125" style="82" customWidth="1"/>
    <col min="8959" max="9207" width="11.42578125" style="82"/>
    <col min="9208" max="9208" width="16.28515625" style="82" customWidth="1"/>
    <col min="9209" max="9209" width="46.5703125" style="82" customWidth="1"/>
    <col min="9210" max="9210" width="13.28515625" style="82" customWidth="1"/>
    <col min="9211" max="9211" width="13.5703125" style="82" customWidth="1"/>
    <col min="9212" max="9212" width="12.5703125" style="82" customWidth="1"/>
    <col min="9213" max="9213" width="13.5703125" style="82" customWidth="1"/>
    <col min="9214" max="9214" width="22.42578125" style="82" customWidth="1"/>
    <col min="9215" max="9463" width="11.42578125" style="82"/>
    <col min="9464" max="9464" width="16.28515625" style="82" customWidth="1"/>
    <col min="9465" max="9465" width="46.5703125" style="82" customWidth="1"/>
    <col min="9466" max="9466" width="13.28515625" style="82" customWidth="1"/>
    <col min="9467" max="9467" width="13.5703125" style="82" customWidth="1"/>
    <col min="9468" max="9468" width="12.5703125" style="82" customWidth="1"/>
    <col min="9469" max="9469" width="13.5703125" style="82" customWidth="1"/>
    <col min="9470" max="9470" width="22.42578125" style="82" customWidth="1"/>
    <col min="9471" max="9719" width="11.42578125" style="82"/>
    <col min="9720" max="9720" width="16.28515625" style="82" customWidth="1"/>
    <col min="9721" max="9721" width="46.5703125" style="82" customWidth="1"/>
    <col min="9722" max="9722" width="13.28515625" style="82" customWidth="1"/>
    <col min="9723" max="9723" width="13.5703125" style="82" customWidth="1"/>
    <col min="9724" max="9724" width="12.5703125" style="82" customWidth="1"/>
    <col min="9725" max="9725" width="13.5703125" style="82" customWidth="1"/>
    <col min="9726" max="9726" width="22.42578125" style="82" customWidth="1"/>
    <col min="9727" max="9975" width="11.42578125" style="82"/>
    <col min="9976" max="9976" width="16.28515625" style="82" customWidth="1"/>
    <col min="9977" max="9977" width="46.5703125" style="82" customWidth="1"/>
    <col min="9978" max="9978" width="13.28515625" style="82" customWidth="1"/>
    <col min="9979" max="9979" width="13.5703125" style="82" customWidth="1"/>
    <col min="9980" max="9980" width="12.5703125" style="82" customWidth="1"/>
    <col min="9981" max="9981" width="13.5703125" style="82" customWidth="1"/>
    <col min="9982" max="9982" width="22.42578125" style="82" customWidth="1"/>
    <col min="9983" max="10231" width="11.42578125" style="82"/>
    <col min="10232" max="10232" width="16.28515625" style="82" customWidth="1"/>
    <col min="10233" max="10233" width="46.5703125" style="82" customWidth="1"/>
    <col min="10234" max="10234" width="13.28515625" style="82" customWidth="1"/>
    <col min="10235" max="10235" width="13.5703125" style="82" customWidth="1"/>
    <col min="10236" max="10236" width="12.5703125" style="82" customWidth="1"/>
    <col min="10237" max="10237" width="13.5703125" style="82" customWidth="1"/>
    <col min="10238" max="10238" width="22.42578125" style="82" customWidth="1"/>
    <col min="10239" max="10487" width="11.42578125" style="82"/>
    <col min="10488" max="10488" width="16.28515625" style="82" customWidth="1"/>
    <col min="10489" max="10489" width="46.5703125" style="82" customWidth="1"/>
    <col min="10490" max="10490" width="13.28515625" style="82" customWidth="1"/>
    <col min="10491" max="10491" width="13.5703125" style="82" customWidth="1"/>
    <col min="10492" max="10492" width="12.5703125" style="82" customWidth="1"/>
    <col min="10493" max="10493" width="13.5703125" style="82" customWidth="1"/>
    <col min="10494" max="10494" width="22.42578125" style="82" customWidth="1"/>
    <col min="10495" max="10743" width="11.42578125" style="82"/>
    <col min="10744" max="10744" width="16.28515625" style="82" customWidth="1"/>
    <col min="10745" max="10745" width="46.5703125" style="82" customWidth="1"/>
    <col min="10746" max="10746" width="13.28515625" style="82" customWidth="1"/>
    <col min="10747" max="10747" width="13.5703125" style="82" customWidth="1"/>
    <col min="10748" max="10748" width="12.5703125" style="82" customWidth="1"/>
    <col min="10749" max="10749" width="13.5703125" style="82" customWidth="1"/>
    <col min="10750" max="10750" width="22.42578125" style="82" customWidth="1"/>
    <col min="10751" max="10999" width="11.42578125" style="82"/>
    <col min="11000" max="11000" width="16.28515625" style="82" customWidth="1"/>
    <col min="11001" max="11001" width="46.5703125" style="82" customWidth="1"/>
    <col min="11002" max="11002" width="13.28515625" style="82" customWidth="1"/>
    <col min="11003" max="11003" width="13.5703125" style="82" customWidth="1"/>
    <col min="11004" max="11004" width="12.5703125" style="82" customWidth="1"/>
    <col min="11005" max="11005" width="13.5703125" style="82" customWidth="1"/>
    <col min="11006" max="11006" width="22.42578125" style="82" customWidth="1"/>
    <col min="11007" max="11255" width="11.42578125" style="82"/>
    <col min="11256" max="11256" width="16.28515625" style="82" customWidth="1"/>
    <col min="11257" max="11257" width="46.5703125" style="82" customWidth="1"/>
    <col min="11258" max="11258" width="13.28515625" style="82" customWidth="1"/>
    <col min="11259" max="11259" width="13.5703125" style="82" customWidth="1"/>
    <col min="11260" max="11260" width="12.5703125" style="82" customWidth="1"/>
    <col min="11261" max="11261" width="13.5703125" style="82" customWidth="1"/>
    <col min="11262" max="11262" width="22.42578125" style="82" customWidth="1"/>
    <col min="11263" max="11511" width="11.42578125" style="82"/>
    <col min="11512" max="11512" width="16.28515625" style="82" customWidth="1"/>
    <col min="11513" max="11513" width="46.5703125" style="82" customWidth="1"/>
    <col min="11514" max="11514" width="13.28515625" style="82" customWidth="1"/>
    <col min="11515" max="11515" width="13.5703125" style="82" customWidth="1"/>
    <col min="11516" max="11516" width="12.5703125" style="82" customWidth="1"/>
    <col min="11517" max="11517" width="13.5703125" style="82" customWidth="1"/>
    <col min="11518" max="11518" width="22.42578125" style="82" customWidth="1"/>
    <col min="11519" max="11767" width="11.42578125" style="82"/>
    <col min="11768" max="11768" width="16.28515625" style="82" customWidth="1"/>
    <col min="11769" max="11769" width="46.5703125" style="82" customWidth="1"/>
    <col min="11770" max="11770" width="13.28515625" style="82" customWidth="1"/>
    <col min="11771" max="11771" width="13.5703125" style="82" customWidth="1"/>
    <col min="11772" max="11772" width="12.5703125" style="82" customWidth="1"/>
    <col min="11773" max="11773" width="13.5703125" style="82" customWidth="1"/>
    <col min="11774" max="11774" width="22.42578125" style="82" customWidth="1"/>
    <col min="11775" max="12023" width="11.42578125" style="82"/>
    <col min="12024" max="12024" width="16.28515625" style="82" customWidth="1"/>
    <col min="12025" max="12025" width="46.5703125" style="82" customWidth="1"/>
    <col min="12026" max="12026" width="13.28515625" style="82" customWidth="1"/>
    <col min="12027" max="12027" width="13.5703125" style="82" customWidth="1"/>
    <col min="12028" max="12028" width="12.5703125" style="82" customWidth="1"/>
    <col min="12029" max="12029" width="13.5703125" style="82" customWidth="1"/>
    <col min="12030" max="12030" width="22.42578125" style="82" customWidth="1"/>
    <col min="12031" max="12279" width="11.42578125" style="82"/>
    <col min="12280" max="12280" width="16.28515625" style="82" customWidth="1"/>
    <col min="12281" max="12281" width="46.5703125" style="82" customWidth="1"/>
    <col min="12282" max="12282" width="13.28515625" style="82" customWidth="1"/>
    <col min="12283" max="12283" width="13.5703125" style="82" customWidth="1"/>
    <col min="12284" max="12284" width="12.5703125" style="82" customWidth="1"/>
    <col min="12285" max="12285" width="13.5703125" style="82" customWidth="1"/>
    <col min="12286" max="12286" width="22.42578125" style="82" customWidth="1"/>
    <col min="12287" max="12535" width="11.42578125" style="82"/>
    <col min="12536" max="12536" width="16.28515625" style="82" customWidth="1"/>
    <col min="12537" max="12537" width="46.5703125" style="82" customWidth="1"/>
    <col min="12538" max="12538" width="13.28515625" style="82" customWidth="1"/>
    <col min="12539" max="12539" width="13.5703125" style="82" customWidth="1"/>
    <col min="12540" max="12540" width="12.5703125" style="82" customWidth="1"/>
    <col min="12541" max="12541" width="13.5703125" style="82" customWidth="1"/>
    <col min="12542" max="12542" width="22.42578125" style="82" customWidth="1"/>
    <col min="12543" max="12791" width="11.42578125" style="82"/>
    <col min="12792" max="12792" width="16.28515625" style="82" customWidth="1"/>
    <col min="12793" max="12793" width="46.5703125" style="82" customWidth="1"/>
    <col min="12794" max="12794" width="13.28515625" style="82" customWidth="1"/>
    <col min="12795" max="12795" width="13.5703125" style="82" customWidth="1"/>
    <col min="12796" max="12796" width="12.5703125" style="82" customWidth="1"/>
    <col min="12797" max="12797" width="13.5703125" style="82" customWidth="1"/>
    <col min="12798" max="12798" width="22.42578125" style="82" customWidth="1"/>
    <col min="12799" max="13047" width="11.42578125" style="82"/>
    <col min="13048" max="13048" width="16.28515625" style="82" customWidth="1"/>
    <col min="13049" max="13049" width="46.5703125" style="82" customWidth="1"/>
    <col min="13050" max="13050" width="13.28515625" style="82" customWidth="1"/>
    <col min="13051" max="13051" width="13.5703125" style="82" customWidth="1"/>
    <col min="13052" max="13052" width="12.5703125" style="82" customWidth="1"/>
    <col min="13053" max="13053" width="13.5703125" style="82" customWidth="1"/>
    <col min="13054" max="13054" width="22.42578125" style="82" customWidth="1"/>
    <col min="13055" max="13303" width="11.42578125" style="82"/>
    <col min="13304" max="13304" width="16.28515625" style="82" customWidth="1"/>
    <col min="13305" max="13305" width="46.5703125" style="82" customWidth="1"/>
    <col min="13306" max="13306" width="13.28515625" style="82" customWidth="1"/>
    <col min="13307" max="13307" width="13.5703125" style="82" customWidth="1"/>
    <col min="13308" max="13308" width="12.5703125" style="82" customWidth="1"/>
    <col min="13309" max="13309" width="13.5703125" style="82" customWidth="1"/>
    <col min="13310" max="13310" width="22.42578125" style="82" customWidth="1"/>
    <col min="13311" max="13559" width="11.42578125" style="82"/>
    <col min="13560" max="13560" width="16.28515625" style="82" customWidth="1"/>
    <col min="13561" max="13561" width="46.5703125" style="82" customWidth="1"/>
    <col min="13562" max="13562" width="13.28515625" style="82" customWidth="1"/>
    <col min="13563" max="13563" width="13.5703125" style="82" customWidth="1"/>
    <col min="13564" max="13564" width="12.5703125" style="82" customWidth="1"/>
    <col min="13565" max="13565" width="13.5703125" style="82" customWidth="1"/>
    <col min="13566" max="13566" width="22.42578125" style="82" customWidth="1"/>
    <col min="13567" max="13815" width="11.42578125" style="82"/>
    <col min="13816" max="13816" width="16.28515625" style="82" customWidth="1"/>
    <col min="13817" max="13817" width="46.5703125" style="82" customWidth="1"/>
    <col min="13818" max="13818" width="13.28515625" style="82" customWidth="1"/>
    <col min="13819" max="13819" width="13.5703125" style="82" customWidth="1"/>
    <col min="13820" max="13820" width="12.5703125" style="82" customWidth="1"/>
    <col min="13821" max="13821" width="13.5703125" style="82" customWidth="1"/>
    <col min="13822" max="13822" width="22.42578125" style="82" customWidth="1"/>
    <col min="13823" max="14071" width="11.42578125" style="82"/>
    <col min="14072" max="14072" width="16.28515625" style="82" customWidth="1"/>
    <col min="14073" max="14073" width="46.5703125" style="82" customWidth="1"/>
    <col min="14074" max="14074" width="13.28515625" style="82" customWidth="1"/>
    <col min="14075" max="14075" width="13.5703125" style="82" customWidth="1"/>
    <col min="14076" max="14076" width="12.5703125" style="82" customWidth="1"/>
    <col min="14077" max="14077" width="13.5703125" style="82" customWidth="1"/>
    <col min="14078" max="14078" width="22.42578125" style="82" customWidth="1"/>
    <col min="14079" max="14327" width="11.42578125" style="82"/>
    <col min="14328" max="14328" width="16.28515625" style="82" customWidth="1"/>
    <col min="14329" max="14329" width="46.5703125" style="82" customWidth="1"/>
    <col min="14330" max="14330" width="13.28515625" style="82" customWidth="1"/>
    <col min="14331" max="14331" width="13.5703125" style="82" customWidth="1"/>
    <col min="14332" max="14332" width="12.5703125" style="82" customWidth="1"/>
    <col min="14333" max="14333" width="13.5703125" style="82" customWidth="1"/>
    <col min="14334" max="14334" width="22.42578125" style="82" customWidth="1"/>
    <col min="14335" max="14583" width="11.42578125" style="82"/>
    <col min="14584" max="14584" width="16.28515625" style="82" customWidth="1"/>
    <col min="14585" max="14585" width="46.5703125" style="82" customWidth="1"/>
    <col min="14586" max="14586" width="13.28515625" style="82" customWidth="1"/>
    <col min="14587" max="14587" width="13.5703125" style="82" customWidth="1"/>
    <col min="14588" max="14588" width="12.5703125" style="82" customWidth="1"/>
    <col min="14589" max="14589" width="13.5703125" style="82" customWidth="1"/>
    <col min="14590" max="14590" width="22.42578125" style="82" customWidth="1"/>
    <col min="14591" max="14839" width="11.42578125" style="82"/>
    <col min="14840" max="14840" width="16.28515625" style="82" customWidth="1"/>
    <col min="14841" max="14841" width="46.5703125" style="82" customWidth="1"/>
    <col min="14842" max="14842" width="13.28515625" style="82" customWidth="1"/>
    <col min="14843" max="14843" width="13.5703125" style="82" customWidth="1"/>
    <col min="14844" max="14844" width="12.5703125" style="82" customWidth="1"/>
    <col min="14845" max="14845" width="13.5703125" style="82" customWidth="1"/>
    <col min="14846" max="14846" width="22.42578125" style="82" customWidth="1"/>
    <col min="14847" max="15095" width="11.42578125" style="82"/>
    <col min="15096" max="15096" width="16.28515625" style="82" customWidth="1"/>
    <col min="15097" max="15097" width="46.5703125" style="82" customWidth="1"/>
    <col min="15098" max="15098" width="13.28515625" style="82" customWidth="1"/>
    <col min="15099" max="15099" width="13.5703125" style="82" customWidth="1"/>
    <col min="15100" max="15100" width="12.5703125" style="82" customWidth="1"/>
    <col min="15101" max="15101" width="13.5703125" style="82" customWidth="1"/>
    <col min="15102" max="15102" width="22.42578125" style="82" customWidth="1"/>
    <col min="15103" max="15351" width="11.42578125" style="82"/>
    <col min="15352" max="15352" width="16.28515625" style="82" customWidth="1"/>
    <col min="15353" max="15353" width="46.5703125" style="82" customWidth="1"/>
    <col min="15354" max="15354" width="13.28515625" style="82" customWidth="1"/>
    <col min="15355" max="15355" width="13.5703125" style="82" customWidth="1"/>
    <col min="15356" max="15356" width="12.5703125" style="82" customWidth="1"/>
    <col min="15357" max="15357" width="13.5703125" style="82" customWidth="1"/>
    <col min="15358" max="15358" width="22.42578125" style="82" customWidth="1"/>
    <col min="15359" max="15607" width="11.42578125" style="82"/>
    <col min="15608" max="15608" width="16.28515625" style="82" customWidth="1"/>
    <col min="15609" max="15609" width="46.5703125" style="82" customWidth="1"/>
    <col min="15610" max="15610" width="13.28515625" style="82" customWidth="1"/>
    <col min="15611" max="15611" width="13.5703125" style="82" customWidth="1"/>
    <col min="15612" max="15612" width="12.5703125" style="82" customWidth="1"/>
    <col min="15613" max="15613" width="13.5703125" style="82" customWidth="1"/>
    <col min="15614" max="15614" width="22.42578125" style="82" customWidth="1"/>
    <col min="15615" max="15863" width="11.42578125" style="82"/>
    <col min="15864" max="15864" width="16.28515625" style="82" customWidth="1"/>
    <col min="15865" max="15865" width="46.5703125" style="82" customWidth="1"/>
    <col min="15866" max="15866" width="13.28515625" style="82" customWidth="1"/>
    <col min="15867" max="15867" width="13.5703125" style="82" customWidth="1"/>
    <col min="15868" max="15868" width="12.5703125" style="82" customWidth="1"/>
    <col min="15869" max="15869" width="13.5703125" style="82" customWidth="1"/>
    <col min="15870" max="15870" width="22.42578125" style="82" customWidth="1"/>
    <col min="15871" max="16119" width="11.42578125" style="82"/>
    <col min="16120" max="16120" width="16.28515625" style="82" customWidth="1"/>
    <col min="16121" max="16121" width="46.5703125" style="82" customWidth="1"/>
    <col min="16122" max="16122" width="13.28515625" style="82" customWidth="1"/>
    <col min="16123" max="16123" width="13.5703125" style="82" customWidth="1"/>
    <col min="16124" max="16124" width="12.5703125" style="82" customWidth="1"/>
    <col min="16125" max="16125" width="13.5703125" style="82" customWidth="1"/>
    <col min="16126" max="16126" width="22.42578125" style="82" customWidth="1"/>
    <col min="16127" max="16384" width="11.42578125" style="82"/>
  </cols>
  <sheetData>
    <row r="1" spans="1:3" ht="15" customHeight="1" x14ac:dyDescent="0.25">
      <c r="A1" s="304" t="s">
        <v>544</v>
      </c>
      <c r="B1" s="304"/>
      <c r="C1" s="304"/>
    </row>
    <row r="2" spans="1:3" ht="15" customHeight="1" x14ac:dyDescent="0.25">
      <c r="A2" s="304" t="s">
        <v>304</v>
      </c>
      <c r="B2" s="304"/>
      <c r="C2" s="304"/>
    </row>
    <row r="3" spans="1:3" ht="15" customHeight="1" x14ac:dyDescent="0.25">
      <c r="A3" s="305" t="s">
        <v>569</v>
      </c>
      <c r="B3" s="305"/>
      <c r="C3" s="305"/>
    </row>
    <row r="4" spans="1:3" ht="15.75" thickBot="1" x14ac:dyDescent="0.3">
      <c r="A4" s="306" t="s">
        <v>305</v>
      </c>
      <c r="B4" s="306"/>
      <c r="C4" s="306"/>
    </row>
    <row r="5" spans="1:3" ht="15.75" customHeight="1" thickBot="1" x14ac:dyDescent="0.3">
      <c r="A5" s="302" t="s">
        <v>306</v>
      </c>
      <c r="B5" s="303"/>
      <c r="C5" s="129">
        <f>SUM(EAI!H48)</f>
        <v>58116990.640000001</v>
      </c>
    </row>
    <row r="6" spans="1:3" ht="33.75" customHeight="1" thickBot="1" x14ac:dyDescent="0.3">
      <c r="A6" s="307"/>
      <c r="B6" s="307"/>
      <c r="C6" s="83"/>
    </row>
    <row r="7" spans="1:3" ht="15.75" customHeight="1" thickBot="1" x14ac:dyDescent="0.3">
      <c r="A7" s="308" t="s">
        <v>307</v>
      </c>
      <c r="B7" s="309"/>
      <c r="C7" s="130">
        <f>SUM(C8:C13)</f>
        <v>1045594.4299999999</v>
      </c>
    </row>
    <row r="8" spans="1:3" ht="15.75" customHeight="1" x14ac:dyDescent="0.25">
      <c r="A8" s="256"/>
      <c r="B8" s="86" t="s">
        <v>523</v>
      </c>
      <c r="C8" s="259">
        <v>42.22</v>
      </c>
    </row>
    <row r="9" spans="1:3" x14ac:dyDescent="0.25">
      <c r="A9" s="257"/>
      <c r="B9" s="258" t="s">
        <v>579</v>
      </c>
      <c r="C9" s="259">
        <v>0</v>
      </c>
    </row>
    <row r="10" spans="1:3" x14ac:dyDescent="0.25">
      <c r="A10" s="87"/>
      <c r="B10" s="88" t="s">
        <v>580</v>
      </c>
      <c r="C10" s="131">
        <v>0</v>
      </c>
    </row>
    <row r="11" spans="1:3" ht="15.75" customHeight="1" x14ac:dyDescent="0.25">
      <c r="A11" s="87"/>
      <c r="B11" s="88" t="s">
        <v>581</v>
      </c>
      <c r="C11" s="131">
        <v>0</v>
      </c>
    </row>
    <row r="12" spans="1:3" ht="15.75" customHeight="1" x14ac:dyDescent="0.25">
      <c r="A12" s="87"/>
      <c r="B12" s="88" t="s">
        <v>582</v>
      </c>
      <c r="C12" s="131">
        <v>1045552.21</v>
      </c>
    </row>
    <row r="13" spans="1:3" ht="15.75" customHeight="1" thickBot="1" x14ac:dyDescent="0.3">
      <c r="A13" s="89" t="s">
        <v>583</v>
      </c>
      <c r="B13" s="90"/>
      <c r="C13" s="132"/>
    </row>
    <row r="14" spans="1:3" ht="15.75" customHeight="1" thickBot="1" x14ac:dyDescent="0.3">
      <c r="A14" s="310"/>
      <c r="B14" s="310"/>
      <c r="C14" s="83"/>
    </row>
    <row r="15" spans="1:3" ht="15.75" customHeight="1" thickBot="1" x14ac:dyDescent="0.3">
      <c r="A15" s="308" t="s">
        <v>308</v>
      </c>
      <c r="B15" s="309"/>
      <c r="C15" s="130">
        <f>SUM(C16:C18)</f>
        <v>0</v>
      </c>
    </row>
    <row r="16" spans="1:3" ht="15.75" customHeight="1" x14ac:dyDescent="0.25">
      <c r="A16" s="87"/>
      <c r="B16" s="88" t="s">
        <v>573</v>
      </c>
      <c r="C16" s="131">
        <v>0</v>
      </c>
    </row>
    <row r="17" spans="1:3" ht="15.75" customHeight="1" x14ac:dyDescent="0.25">
      <c r="A17" s="87"/>
      <c r="B17" s="88" t="s">
        <v>120</v>
      </c>
      <c r="C17" s="131">
        <v>0</v>
      </c>
    </row>
    <row r="18" spans="1:3" ht="15.75" customHeight="1" thickBot="1" x14ac:dyDescent="0.3">
      <c r="A18" s="311" t="s">
        <v>584</v>
      </c>
      <c r="B18" s="312"/>
      <c r="C18" s="132">
        <v>0</v>
      </c>
    </row>
    <row r="19" spans="1:3" ht="15.75" customHeight="1" thickBot="1" x14ac:dyDescent="0.3">
      <c r="A19" s="313"/>
      <c r="B19" s="313"/>
      <c r="C19" s="84"/>
    </row>
    <row r="20" spans="1:3" ht="15.75" customHeight="1" thickBot="1" x14ac:dyDescent="0.3">
      <c r="A20" s="302" t="s">
        <v>309</v>
      </c>
      <c r="B20" s="303"/>
      <c r="C20" s="129">
        <f>C5+C7-C15</f>
        <v>59162585.07</v>
      </c>
    </row>
    <row r="21" spans="1:3" ht="15.75" customHeight="1" x14ac:dyDescent="0.25">
      <c r="A21" s="91"/>
      <c r="B21" s="91"/>
      <c r="C21"/>
    </row>
    <row r="22" spans="1:3" ht="15.75" customHeight="1" x14ac:dyDescent="0.25">
      <c r="A22"/>
      <c r="B22"/>
      <c r="C22"/>
    </row>
    <row r="23" spans="1:3" ht="15.75" customHeight="1" x14ac:dyDescent="0.25">
      <c r="A23" s="92"/>
      <c r="B23" s="92"/>
      <c r="C23" s="278"/>
    </row>
    <row r="24" spans="1:3" ht="15.75" customHeight="1" x14ac:dyDescent="0.25">
      <c r="A24" s="92"/>
      <c r="B24" s="92"/>
      <c r="C24" s="92"/>
    </row>
    <row r="25" spans="1:3" ht="15.75" customHeight="1" x14ac:dyDescent="0.25">
      <c r="A25" s="92"/>
      <c r="B25" s="92"/>
      <c r="C25" s="92"/>
    </row>
    <row r="27" spans="1:3" x14ac:dyDescent="0.25">
      <c r="C27" s="93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topLeftCell="A28" zoomScaleNormal="100" workbookViewId="0">
      <selection activeCell="B55" sqref="B55"/>
    </sheetView>
  </sheetViews>
  <sheetFormatPr baseColWidth="10" defaultRowHeight="15" x14ac:dyDescent="0.25"/>
  <cols>
    <col min="1" max="1" width="10" style="82" customWidth="1"/>
    <col min="2" max="2" width="86.85546875" style="82" customWidth="1"/>
    <col min="3" max="3" width="18.42578125" style="82" customWidth="1"/>
    <col min="4" max="4" width="10.140625" style="260" bestFit="1" customWidth="1"/>
    <col min="5" max="5" width="17.7109375" style="260" bestFit="1" customWidth="1"/>
    <col min="6" max="6" width="13.7109375" style="260" bestFit="1" customWidth="1"/>
    <col min="7" max="7" width="11.42578125" style="260"/>
    <col min="8" max="250" width="11.42578125" style="82"/>
    <col min="251" max="251" width="16.28515625" style="82" customWidth="1"/>
    <col min="252" max="252" width="46.5703125" style="82" customWidth="1"/>
    <col min="253" max="253" width="13.28515625" style="82" customWidth="1"/>
    <col min="254" max="254" width="13.5703125" style="82" customWidth="1"/>
    <col min="255" max="255" width="12.5703125" style="82" customWidth="1"/>
    <col min="256" max="256" width="13.5703125" style="82" customWidth="1"/>
    <col min="257" max="257" width="22.42578125" style="82" customWidth="1"/>
    <col min="258" max="506" width="11.42578125" style="82"/>
    <col min="507" max="507" width="16.28515625" style="82" customWidth="1"/>
    <col min="508" max="508" width="46.5703125" style="82" customWidth="1"/>
    <col min="509" max="509" width="13.28515625" style="82" customWidth="1"/>
    <col min="510" max="510" width="13.5703125" style="82" customWidth="1"/>
    <col min="511" max="511" width="12.5703125" style="82" customWidth="1"/>
    <col min="512" max="512" width="13.5703125" style="82" customWidth="1"/>
    <col min="513" max="513" width="22.42578125" style="82" customWidth="1"/>
    <col min="514" max="762" width="11.42578125" style="82"/>
    <col min="763" max="763" width="16.28515625" style="82" customWidth="1"/>
    <col min="764" max="764" width="46.5703125" style="82" customWidth="1"/>
    <col min="765" max="765" width="13.28515625" style="82" customWidth="1"/>
    <col min="766" max="766" width="13.5703125" style="82" customWidth="1"/>
    <col min="767" max="767" width="12.5703125" style="82" customWidth="1"/>
    <col min="768" max="768" width="13.5703125" style="82" customWidth="1"/>
    <col min="769" max="769" width="22.42578125" style="82" customWidth="1"/>
    <col min="770" max="1018" width="11.42578125" style="82"/>
    <col min="1019" max="1019" width="16.28515625" style="82" customWidth="1"/>
    <col min="1020" max="1020" width="46.5703125" style="82" customWidth="1"/>
    <col min="1021" max="1021" width="13.28515625" style="82" customWidth="1"/>
    <col min="1022" max="1022" width="13.5703125" style="82" customWidth="1"/>
    <col min="1023" max="1023" width="12.5703125" style="82" customWidth="1"/>
    <col min="1024" max="1024" width="13.5703125" style="82" customWidth="1"/>
    <col min="1025" max="1025" width="22.42578125" style="82" customWidth="1"/>
    <col min="1026" max="1274" width="11.42578125" style="82"/>
    <col min="1275" max="1275" width="16.28515625" style="82" customWidth="1"/>
    <col min="1276" max="1276" width="46.5703125" style="82" customWidth="1"/>
    <col min="1277" max="1277" width="13.28515625" style="82" customWidth="1"/>
    <col min="1278" max="1278" width="13.5703125" style="82" customWidth="1"/>
    <col min="1279" max="1279" width="12.5703125" style="82" customWidth="1"/>
    <col min="1280" max="1280" width="13.5703125" style="82" customWidth="1"/>
    <col min="1281" max="1281" width="22.42578125" style="82" customWidth="1"/>
    <col min="1282" max="1530" width="11.42578125" style="82"/>
    <col min="1531" max="1531" width="16.28515625" style="82" customWidth="1"/>
    <col min="1532" max="1532" width="46.5703125" style="82" customWidth="1"/>
    <col min="1533" max="1533" width="13.28515625" style="82" customWidth="1"/>
    <col min="1534" max="1534" width="13.5703125" style="82" customWidth="1"/>
    <col min="1535" max="1535" width="12.5703125" style="82" customWidth="1"/>
    <col min="1536" max="1536" width="13.5703125" style="82" customWidth="1"/>
    <col min="1537" max="1537" width="22.42578125" style="82" customWidth="1"/>
    <col min="1538" max="1786" width="11.42578125" style="82"/>
    <col min="1787" max="1787" width="16.28515625" style="82" customWidth="1"/>
    <col min="1788" max="1788" width="46.5703125" style="82" customWidth="1"/>
    <col min="1789" max="1789" width="13.28515625" style="82" customWidth="1"/>
    <col min="1790" max="1790" width="13.5703125" style="82" customWidth="1"/>
    <col min="1791" max="1791" width="12.5703125" style="82" customWidth="1"/>
    <col min="1792" max="1792" width="13.5703125" style="82" customWidth="1"/>
    <col min="1793" max="1793" width="22.42578125" style="82" customWidth="1"/>
    <col min="1794" max="2042" width="11.42578125" style="82"/>
    <col min="2043" max="2043" width="16.28515625" style="82" customWidth="1"/>
    <col min="2044" max="2044" width="46.5703125" style="82" customWidth="1"/>
    <col min="2045" max="2045" width="13.28515625" style="82" customWidth="1"/>
    <col min="2046" max="2046" width="13.5703125" style="82" customWidth="1"/>
    <col min="2047" max="2047" width="12.5703125" style="82" customWidth="1"/>
    <col min="2048" max="2048" width="13.5703125" style="82" customWidth="1"/>
    <col min="2049" max="2049" width="22.42578125" style="82" customWidth="1"/>
    <col min="2050" max="2298" width="11.42578125" style="82"/>
    <col min="2299" max="2299" width="16.28515625" style="82" customWidth="1"/>
    <col min="2300" max="2300" width="46.5703125" style="82" customWidth="1"/>
    <col min="2301" max="2301" width="13.28515625" style="82" customWidth="1"/>
    <col min="2302" max="2302" width="13.5703125" style="82" customWidth="1"/>
    <col min="2303" max="2303" width="12.5703125" style="82" customWidth="1"/>
    <col min="2304" max="2304" width="13.5703125" style="82" customWidth="1"/>
    <col min="2305" max="2305" width="22.42578125" style="82" customWidth="1"/>
    <col min="2306" max="2554" width="11.42578125" style="82"/>
    <col min="2555" max="2555" width="16.28515625" style="82" customWidth="1"/>
    <col min="2556" max="2556" width="46.5703125" style="82" customWidth="1"/>
    <col min="2557" max="2557" width="13.28515625" style="82" customWidth="1"/>
    <col min="2558" max="2558" width="13.5703125" style="82" customWidth="1"/>
    <col min="2559" max="2559" width="12.5703125" style="82" customWidth="1"/>
    <col min="2560" max="2560" width="13.5703125" style="82" customWidth="1"/>
    <col min="2561" max="2561" width="22.42578125" style="82" customWidth="1"/>
    <col min="2562" max="2810" width="11.42578125" style="82"/>
    <col min="2811" max="2811" width="16.28515625" style="82" customWidth="1"/>
    <col min="2812" max="2812" width="46.5703125" style="82" customWidth="1"/>
    <col min="2813" max="2813" width="13.28515625" style="82" customWidth="1"/>
    <col min="2814" max="2814" width="13.5703125" style="82" customWidth="1"/>
    <col min="2815" max="2815" width="12.5703125" style="82" customWidth="1"/>
    <col min="2816" max="2816" width="13.5703125" style="82" customWidth="1"/>
    <col min="2817" max="2817" width="22.42578125" style="82" customWidth="1"/>
    <col min="2818" max="3066" width="11.42578125" style="82"/>
    <col min="3067" max="3067" width="16.28515625" style="82" customWidth="1"/>
    <col min="3068" max="3068" width="46.5703125" style="82" customWidth="1"/>
    <col min="3069" max="3069" width="13.28515625" style="82" customWidth="1"/>
    <col min="3070" max="3070" width="13.5703125" style="82" customWidth="1"/>
    <col min="3071" max="3071" width="12.5703125" style="82" customWidth="1"/>
    <col min="3072" max="3072" width="13.5703125" style="82" customWidth="1"/>
    <col min="3073" max="3073" width="22.42578125" style="82" customWidth="1"/>
    <col min="3074" max="3322" width="11.42578125" style="82"/>
    <col min="3323" max="3323" width="16.28515625" style="82" customWidth="1"/>
    <col min="3324" max="3324" width="46.5703125" style="82" customWidth="1"/>
    <col min="3325" max="3325" width="13.28515625" style="82" customWidth="1"/>
    <col min="3326" max="3326" width="13.5703125" style="82" customWidth="1"/>
    <col min="3327" max="3327" width="12.5703125" style="82" customWidth="1"/>
    <col min="3328" max="3328" width="13.5703125" style="82" customWidth="1"/>
    <col min="3329" max="3329" width="22.42578125" style="82" customWidth="1"/>
    <col min="3330" max="3578" width="11.42578125" style="82"/>
    <col min="3579" max="3579" width="16.28515625" style="82" customWidth="1"/>
    <col min="3580" max="3580" width="46.5703125" style="82" customWidth="1"/>
    <col min="3581" max="3581" width="13.28515625" style="82" customWidth="1"/>
    <col min="3582" max="3582" width="13.5703125" style="82" customWidth="1"/>
    <col min="3583" max="3583" width="12.5703125" style="82" customWidth="1"/>
    <col min="3584" max="3584" width="13.5703125" style="82" customWidth="1"/>
    <col min="3585" max="3585" width="22.42578125" style="82" customWidth="1"/>
    <col min="3586" max="3834" width="11.42578125" style="82"/>
    <col min="3835" max="3835" width="16.28515625" style="82" customWidth="1"/>
    <col min="3836" max="3836" width="46.5703125" style="82" customWidth="1"/>
    <col min="3837" max="3837" width="13.28515625" style="82" customWidth="1"/>
    <col min="3838" max="3838" width="13.5703125" style="82" customWidth="1"/>
    <col min="3839" max="3839" width="12.5703125" style="82" customWidth="1"/>
    <col min="3840" max="3840" width="13.5703125" style="82" customWidth="1"/>
    <col min="3841" max="3841" width="22.42578125" style="82" customWidth="1"/>
    <col min="3842" max="4090" width="11.42578125" style="82"/>
    <col min="4091" max="4091" width="16.28515625" style="82" customWidth="1"/>
    <col min="4092" max="4092" width="46.5703125" style="82" customWidth="1"/>
    <col min="4093" max="4093" width="13.28515625" style="82" customWidth="1"/>
    <col min="4094" max="4094" width="13.5703125" style="82" customWidth="1"/>
    <col min="4095" max="4095" width="12.5703125" style="82" customWidth="1"/>
    <col min="4096" max="4096" width="13.5703125" style="82" customWidth="1"/>
    <col min="4097" max="4097" width="22.42578125" style="82" customWidth="1"/>
    <col min="4098" max="4346" width="11.42578125" style="82"/>
    <col min="4347" max="4347" width="16.28515625" style="82" customWidth="1"/>
    <col min="4348" max="4348" width="46.5703125" style="82" customWidth="1"/>
    <col min="4349" max="4349" width="13.28515625" style="82" customWidth="1"/>
    <col min="4350" max="4350" width="13.5703125" style="82" customWidth="1"/>
    <col min="4351" max="4351" width="12.5703125" style="82" customWidth="1"/>
    <col min="4352" max="4352" width="13.5703125" style="82" customWidth="1"/>
    <col min="4353" max="4353" width="22.42578125" style="82" customWidth="1"/>
    <col min="4354" max="4602" width="11.42578125" style="82"/>
    <col min="4603" max="4603" width="16.28515625" style="82" customWidth="1"/>
    <col min="4604" max="4604" width="46.5703125" style="82" customWidth="1"/>
    <col min="4605" max="4605" width="13.28515625" style="82" customWidth="1"/>
    <col min="4606" max="4606" width="13.5703125" style="82" customWidth="1"/>
    <col min="4607" max="4607" width="12.5703125" style="82" customWidth="1"/>
    <col min="4608" max="4608" width="13.5703125" style="82" customWidth="1"/>
    <col min="4609" max="4609" width="22.42578125" style="82" customWidth="1"/>
    <col min="4610" max="4858" width="11.42578125" style="82"/>
    <col min="4859" max="4859" width="16.28515625" style="82" customWidth="1"/>
    <col min="4860" max="4860" width="46.5703125" style="82" customWidth="1"/>
    <col min="4861" max="4861" width="13.28515625" style="82" customWidth="1"/>
    <col min="4862" max="4862" width="13.5703125" style="82" customWidth="1"/>
    <col min="4863" max="4863" width="12.5703125" style="82" customWidth="1"/>
    <col min="4864" max="4864" width="13.5703125" style="82" customWidth="1"/>
    <col min="4865" max="4865" width="22.42578125" style="82" customWidth="1"/>
    <col min="4866" max="5114" width="11.42578125" style="82"/>
    <col min="5115" max="5115" width="16.28515625" style="82" customWidth="1"/>
    <col min="5116" max="5116" width="46.5703125" style="82" customWidth="1"/>
    <col min="5117" max="5117" width="13.28515625" style="82" customWidth="1"/>
    <col min="5118" max="5118" width="13.5703125" style="82" customWidth="1"/>
    <col min="5119" max="5119" width="12.5703125" style="82" customWidth="1"/>
    <col min="5120" max="5120" width="13.5703125" style="82" customWidth="1"/>
    <col min="5121" max="5121" width="22.42578125" style="82" customWidth="1"/>
    <col min="5122" max="5370" width="11.42578125" style="82"/>
    <col min="5371" max="5371" width="16.28515625" style="82" customWidth="1"/>
    <col min="5372" max="5372" width="46.5703125" style="82" customWidth="1"/>
    <col min="5373" max="5373" width="13.28515625" style="82" customWidth="1"/>
    <col min="5374" max="5374" width="13.5703125" style="82" customWidth="1"/>
    <col min="5375" max="5375" width="12.5703125" style="82" customWidth="1"/>
    <col min="5376" max="5376" width="13.5703125" style="82" customWidth="1"/>
    <col min="5377" max="5377" width="22.42578125" style="82" customWidth="1"/>
    <col min="5378" max="5626" width="11.42578125" style="82"/>
    <col min="5627" max="5627" width="16.28515625" style="82" customWidth="1"/>
    <col min="5628" max="5628" width="46.5703125" style="82" customWidth="1"/>
    <col min="5629" max="5629" width="13.28515625" style="82" customWidth="1"/>
    <col min="5630" max="5630" width="13.5703125" style="82" customWidth="1"/>
    <col min="5631" max="5631" width="12.5703125" style="82" customWidth="1"/>
    <col min="5632" max="5632" width="13.5703125" style="82" customWidth="1"/>
    <col min="5633" max="5633" width="22.42578125" style="82" customWidth="1"/>
    <col min="5634" max="5882" width="11.42578125" style="82"/>
    <col min="5883" max="5883" width="16.28515625" style="82" customWidth="1"/>
    <col min="5884" max="5884" width="46.5703125" style="82" customWidth="1"/>
    <col min="5885" max="5885" width="13.28515625" style="82" customWidth="1"/>
    <col min="5886" max="5886" width="13.5703125" style="82" customWidth="1"/>
    <col min="5887" max="5887" width="12.5703125" style="82" customWidth="1"/>
    <col min="5888" max="5888" width="13.5703125" style="82" customWidth="1"/>
    <col min="5889" max="5889" width="22.42578125" style="82" customWidth="1"/>
    <col min="5890" max="6138" width="11.42578125" style="82"/>
    <col min="6139" max="6139" width="16.28515625" style="82" customWidth="1"/>
    <col min="6140" max="6140" width="46.5703125" style="82" customWidth="1"/>
    <col min="6141" max="6141" width="13.28515625" style="82" customWidth="1"/>
    <col min="6142" max="6142" width="13.5703125" style="82" customWidth="1"/>
    <col min="6143" max="6143" width="12.5703125" style="82" customWidth="1"/>
    <col min="6144" max="6144" width="13.5703125" style="82" customWidth="1"/>
    <col min="6145" max="6145" width="22.42578125" style="82" customWidth="1"/>
    <col min="6146" max="6394" width="11.42578125" style="82"/>
    <col min="6395" max="6395" width="16.28515625" style="82" customWidth="1"/>
    <col min="6396" max="6396" width="46.5703125" style="82" customWidth="1"/>
    <col min="6397" max="6397" width="13.28515625" style="82" customWidth="1"/>
    <col min="6398" max="6398" width="13.5703125" style="82" customWidth="1"/>
    <col min="6399" max="6399" width="12.5703125" style="82" customWidth="1"/>
    <col min="6400" max="6400" width="13.5703125" style="82" customWidth="1"/>
    <col min="6401" max="6401" width="22.42578125" style="82" customWidth="1"/>
    <col min="6402" max="6650" width="11.42578125" style="82"/>
    <col min="6651" max="6651" width="16.28515625" style="82" customWidth="1"/>
    <col min="6652" max="6652" width="46.5703125" style="82" customWidth="1"/>
    <col min="6653" max="6653" width="13.28515625" style="82" customWidth="1"/>
    <col min="6654" max="6654" width="13.5703125" style="82" customWidth="1"/>
    <col min="6655" max="6655" width="12.5703125" style="82" customWidth="1"/>
    <col min="6656" max="6656" width="13.5703125" style="82" customWidth="1"/>
    <col min="6657" max="6657" width="22.42578125" style="82" customWidth="1"/>
    <col min="6658" max="6906" width="11.42578125" style="82"/>
    <col min="6907" max="6907" width="16.28515625" style="82" customWidth="1"/>
    <col min="6908" max="6908" width="46.5703125" style="82" customWidth="1"/>
    <col min="6909" max="6909" width="13.28515625" style="82" customWidth="1"/>
    <col min="6910" max="6910" width="13.5703125" style="82" customWidth="1"/>
    <col min="6911" max="6911" width="12.5703125" style="82" customWidth="1"/>
    <col min="6912" max="6912" width="13.5703125" style="82" customWidth="1"/>
    <col min="6913" max="6913" width="22.42578125" style="82" customWidth="1"/>
    <col min="6914" max="7162" width="11.42578125" style="82"/>
    <col min="7163" max="7163" width="16.28515625" style="82" customWidth="1"/>
    <col min="7164" max="7164" width="46.5703125" style="82" customWidth="1"/>
    <col min="7165" max="7165" width="13.28515625" style="82" customWidth="1"/>
    <col min="7166" max="7166" width="13.5703125" style="82" customWidth="1"/>
    <col min="7167" max="7167" width="12.5703125" style="82" customWidth="1"/>
    <col min="7168" max="7168" width="13.5703125" style="82" customWidth="1"/>
    <col min="7169" max="7169" width="22.42578125" style="82" customWidth="1"/>
    <col min="7170" max="7418" width="11.42578125" style="82"/>
    <col min="7419" max="7419" width="16.28515625" style="82" customWidth="1"/>
    <col min="7420" max="7420" width="46.5703125" style="82" customWidth="1"/>
    <col min="7421" max="7421" width="13.28515625" style="82" customWidth="1"/>
    <col min="7422" max="7422" width="13.5703125" style="82" customWidth="1"/>
    <col min="7423" max="7423" width="12.5703125" style="82" customWidth="1"/>
    <col min="7424" max="7424" width="13.5703125" style="82" customWidth="1"/>
    <col min="7425" max="7425" width="22.42578125" style="82" customWidth="1"/>
    <col min="7426" max="7674" width="11.42578125" style="82"/>
    <col min="7675" max="7675" width="16.28515625" style="82" customWidth="1"/>
    <col min="7676" max="7676" width="46.5703125" style="82" customWidth="1"/>
    <col min="7677" max="7677" width="13.28515625" style="82" customWidth="1"/>
    <col min="7678" max="7678" width="13.5703125" style="82" customWidth="1"/>
    <col min="7679" max="7679" width="12.5703125" style="82" customWidth="1"/>
    <col min="7680" max="7680" width="13.5703125" style="82" customWidth="1"/>
    <col min="7681" max="7681" width="22.42578125" style="82" customWidth="1"/>
    <col min="7682" max="7930" width="11.42578125" style="82"/>
    <col min="7931" max="7931" width="16.28515625" style="82" customWidth="1"/>
    <col min="7932" max="7932" width="46.5703125" style="82" customWidth="1"/>
    <col min="7933" max="7933" width="13.28515625" style="82" customWidth="1"/>
    <col min="7934" max="7934" width="13.5703125" style="82" customWidth="1"/>
    <col min="7935" max="7935" width="12.5703125" style="82" customWidth="1"/>
    <col min="7936" max="7936" width="13.5703125" style="82" customWidth="1"/>
    <col min="7937" max="7937" width="22.42578125" style="82" customWidth="1"/>
    <col min="7938" max="8186" width="11.42578125" style="82"/>
    <col min="8187" max="8187" width="16.28515625" style="82" customWidth="1"/>
    <col min="8188" max="8188" width="46.5703125" style="82" customWidth="1"/>
    <col min="8189" max="8189" width="13.28515625" style="82" customWidth="1"/>
    <col min="8190" max="8190" width="13.5703125" style="82" customWidth="1"/>
    <col min="8191" max="8191" width="12.5703125" style="82" customWidth="1"/>
    <col min="8192" max="8192" width="13.5703125" style="82" customWidth="1"/>
    <col min="8193" max="8193" width="22.42578125" style="82" customWidth="1"/>
    <col min="8194" max="8442" width="11.42578125" style="82"/>
    <col min="8443" max="8443" width="16.28515625" style="82" customWidth="1"/>
    <col min="8444" max="8444" width="46.5703125" style="82" customWidth="1"/>
    <col min="8445" max="8445" width="13.28515625" style="82" customWidth="1"/>
    <col min="8446" max="8446" width="13.5703125" style="82" customWidth="1"/>
    <col min="8447" max="8447" width="12.5703125" style="82" customWidth="1"/>
    <col min="8448" max="8448" width="13.5703125" style="82" customWidth="1"/>
    <col min="8449" max="8449" width="22.42578125" style="82" customWidth="1"/>
    <col min="8450" max="8698" width="11.42578125" style="82"/>
    <col min="8699" max="8699" width="16.28515625" style="82" customWidth="1"/>
    <col min="8700" max="8700" width="46.5703125" style="82" customWidth="1"/>
    <col min="8701" max="8701" width="13.28515625" style="82" customWidth="1"/>
    <col min="8702" max="8702" width="13.5703125" style="82" customWidth="1"/>
    <col min="8703" max="8703" width="12.5703125" style="82" customWidth="1"/>
    <col min="8704" max="8704" width="13.5703125" style="82" customWidth="1"/>
    <col min="8705" max="8705" width="22.42578125" style="82" customWidth="1"/>
    <col min="8706" max="8954" width="11.42578125" style="82"/>
    <col min="8955" max="8955" width="16.28515625" style="82" customWidth="1"/>
    <col min="8956" max="8956" width="46.5703125" style="82" customWidth="1"/>
    <col min="8957" max="8957" width="13.28515625" style="82" customWidth="1"/>
    <col min="8958" max="8958" width="13.5703125" style="82" customWidth="1"/>
    <col min="8959" max="8959" width="12.5703125" style="82" customWidth="1"/>
    <col min="8960" max="8960" width="13.5703125" style="82" customWidth="1"/>
    <col min="8961" max="8961" width="22.42578125" style="82" customWidth="1"/>
    <col min="8962" max="9210" width="11.42578125" style="82"/>
    <col min="9211" max="9211" width="16.28515625" style="82" customWidth="1"/>
    <col min="9212" max="9212" width="46.5703125" style="82" customWidth="1"/>
    <col min="9213" max="9213" width="13.28515625" style="82" customWidth="1"/>
    <col min="9214" max="9214" width="13.5703125" style="82" customWidth="1"/>
    <col min="9215" max="9215" width="12.5703125" style="82" customWidth="1"/>
    <col min="9216" max="9216" width="13.5703125" style="82" customWidth="1"/>
    <col min="9217" max="9217" width="22.42578125" style="82" customWidth="1"/>
    <col min="9218" max="9466" width="11.42578125" style="82"/>
    <col min="9467" max="9467" width="16.28515625" style="82" customWidth="1"/>
    <col min="9468" max="9468" width="46.5703125" style="82" customWidth="1"/>
    <col min="9469" max="9469" width="13.28515625" style="82" customWidth="1"/>
    <col min="9470" max="9470" width="13.5703125" style="82" customWidth="1"/>
    <col min="9471" max="9471" width="12.5703125" style="82" customWidth="1"/>
    <col min="9472" max="9472" width="13.5703125" style="82" customWidth="1"/>
    <col min="9473" max="9473" width="22.42578125" style="82" customWidth="1"/>
    <col min="9474" max="9722" width="11.42578125" style="82"/>
    <col min="9723" max="9723" width="16.28515625" style="82" customWidth="1"/>
    <col min="9724" max="9724" width="46.5703125" style="82" customWidth="1"/>
    <col min="9725" max="9725" width="13.28515625" style="82" customWidth="1"/>
    <col min="9726" max="9726" width="13.5703125" style="82" customWidth="1"/>
    <col min="9727" max="9727" width="12.5703125" style="82" customWidth="1"/>
    <col min="9728" max="9728" width="13.5703125" style="82" customWidth="1"/>
    <col min="9729" max="9729" width="22.42578125" style="82" customWidth="1"/>
    <col min="9730" max="9978" width="11.42578125" style="82"/>
    <col min="9979" max="9979" width="16.28515625" style="82" customWidth="1"/>
    <col min="9980" max="9980" width="46.5703125" style="82" customWidth="1"/>
    <col min="9981" max="9981" width="13.28515625" style="82" customWidth="1"/>
    <col min="9982" max="9982" width="13.5703125" style="82" customWidth="1"/>
    <col min="9983" max="9983" width="12.5703125" style="82" customWidth="1"/>
    <col min="9984" max="9984" width="13.5703125" style="82" customWidth="1"/>
    <col min="9985" max="9985" width="22.42578125" style="82" customWidth="1"/>
    <col min="9986" max="10234" width="11.42578125" style="82"/>
    <col min="10235" max="10235" width="16.28515625" style="82" customWidth="1"/>
    <col min="10236" max="10236" width="46.5703125" style="82" customWidth="1"/>
    <col min="10237" max="10237" width="13.28515625" style="82" customWidth="1"/>
    <col min="10238" max="10238" width="13.5703125" style="82" customWidth="1"/>
    <col min="10239" max="10239" width="12.5703125" style="82" customWidth="1"/>
    <col min="10240" max="10240" width="13.5703125" style="82" customWidth="1"/>
    <col min="10241" max="10241" width="22.42578125" style="82" customWidth="1"/>
    <col min="10242" max="10490" width="11.42578125" style="82"/>
    <col min="10491" max="10491" width="16.28515625" style="82" customWidth="1"/>
    <col min="10492" max="10492" width="46.5703125" style="82" customWidth="1"/>
    <col min="10493" max="10493" width="13.28515625" style="82" customWidth="1"/>
    <col min="10494" max="10494" width="13.5703125" style="82" customWidth="1"/>
    <col min="10495" max="10495" width="12.5703125" style="82" customWidth="1"/>
    <col min="10496" max="10496" width="13.5703125" style="82" customWidth="1"/>
    <col min="10497" max="10497" width="22.42578125" style="82" customWidth="1"/>
    <col min="10498" max="10746" width="11.42578125" style="82"/>
    <col min="10747" max="10747" width="16.28515625" style="82" customWidth="1"/>
    <col min="10748" max="10748" width="46.5703125" style="82" customWidth="1"/>
    <col min="10749" max="10749" width="13.28515625" style="82" customWidth="1"/>
    <col min="10750" max="10750" width="13.5703125" style="82" customWidth="1"/>
    <col min="10751" max="10751" width="12.5703125" style="82" customWidth="1"/>
    <col min="10752" max="10752" width="13.5703125" style="82" customWidth="1"/>
    <col min="10753" max="10753" width="22.42578125" style="82" customWidth="1"/>
    <col min="10754" max="11002" width="11.42578125" style="82"/>
    <col min="11003" max="11003" width="16.28515625" style="82" customWidth="1"/>
    <col min="11004" max="11004" width="46.5703125" style="82" customWidth="1"/>
    <col min="11005" max="11005" width="13.28515625" style="82" customWidth="1"/>
    <col min="11006" max="11006" width="13.5703125" style="82" customWidth="1"/>
    <col min="11007" max="11007" width="12.5703125" style="82" customWidth="1"/>
    <col min="11008" max="11008" width="13.5703125" style="82" customWidth="1"/>
    <col min="11009" max="11009" width="22.42578125" style="82" customWidth="1"/>
    <col min="11010" max="11258" width="11.42578125" style="82"/>
    <col min="11259" max="11259" width="16.28515625" style="82" customWidth="1"/>
    <col min="11260" max="11260" width="46.5703125" style="82" customWidth="1"/>
    <col min="11261" max="11261" width="13.28515625" style="82" customWidth="1"/>
    <col min="11262" max="11262" width="13.5703125" style="82" customWidth="1"/>
    <col min="11263" max="11263" width="12.5703125" style="82" customWidth="1"/>
    <col min="11264" max="11264" width="13.5703125" style="82" customWidth="1"/>
    <col min="11265" max="11265" width="22.42578125" style="82" customWidth="1"/>
    <col min="11266" max="11514" width="11.42578125" style="82"/>
    <col min="11515" max="11515" width="16.28515625" style="82" customWidth="1"/>
    <col min="11516" max="11516" width="46.5703125" style="82" customWidth="1"/>
    <col min="11517" max="11517" width="13.28515625" style="82" customWidth="1"/>
    <col min="11518" max="11518" width="13.5703125" style="82" customWidth="1"/>
    <col min="11519" max="11519" width="12.5703125" style="82" customWidth="1"/>
    <col min="11520" max="11520" width="13.5703125" style="82" customWidth="1"/>
    <col min="11521" max="11521" width="22.42578125" style="82" customWidth="1"/>
    <col min="11522" max="11770" width="11.42578125" style="82"/>
    <col min="11771" max="11771" width="16.28515625" style="82" customWidth="1"/>
    <col min="11772" max="11772" width="46.5703125" style="82" customWidth="1"/>
    <col min="11773" max="11773" width="13.28515625" style="82" customWidth="1"/>
    <col min="11774" max="11774" width="13.5703125" style="82" customWidth="1"/>
    <col min="11775" max="11775" width="12.5703125" style="82" customWidth="1"/>
    <col min="11776" max="11776" width="13.5703125" style="82" customWidth="1"/>
    <col min="11777" max="11777" width="22.42578125" style="82" customWidth="1"/>
    <col min="11778" max="12026" width="11.42578125" style="82"/>
    <col min="12027" max="12027" width="16.28515625" style="82" customWidth="1"/>
    <col min="12028" max="12028" width="46.5703125" style="82" customWidth="1"/>
    <col min="12029" max="12029" width="13.28515625" style="82" customWidth="1"/>
    <col min="12030" max="12030" width="13.5703125" style="82" customWidth="1"/>
    <col min="12031" max="12031" width="12.5703125" style="82" customWidth="1"/>
    <col min="12032" max="12032" width="13.5703125" style="82" customWidth="1"/>
    <col min="12033" max="12033" width="22.42578125" style="82" customWidth="1"/>
    <col min="12034" max="12282" width="11.42578125" style="82"/>
    <col min="12283" max="12283" width="16.28515625" style="82" customWidth="1"/>
    <col min="12284" max="12284" width="46.5703125" style="82" customWidth="1"/>
    <col min="12285" max="12285" width="13.28515625" style="82" customWidth="1"/>
    <col min="12286" max="12286" width="13.5703125" style="82" customWidth="1"/>
    <col min="12287" max="12287" width="12.5703125" style="82" customWidth="1"/>
    <col min="12288" max="12288" width="13.5703125" style="82" customWidth="1"/>
    <col min="12289" max="12289" width="22.42578125" style="82" customWidth="1"/>
    <col min="12290" max="12538" width="11.42578125" style="82"/>
    <col min="12539" max="12539" width="16.28515625" style="82" customWidth="1"/>
    <col min="12540" max="12540" width="46.5703125" style="82" customWidth="1"/>
    <col min="12541" max="12541" width="13.28515625" style="82" customWidth="1"/>
    <col min="12542" max="12542" width="13.5703125" style="82" customWidth="1"/>
    <col min="12543" max="12543" width="12.5703125" style="82" customWidth="1"/>
    <col min="12544" max="12544" width="13.5703125" style="82" customWidth="1"/>
    <col min="12545" max="12545" width="22.42578125" style="82" customWidth="1"/>
    <col min="12546" max="12794" width="11.42578125" style="82"/>
    <col min="12795" max="12795" width="16.28515625" style="82" customWidth="1"/>
    <col min="12796" max="12796" width="46.5703125" style="82" customWidth="1"/>
    <col min="12797" max="12797" width="13.28515625" style="82" customWidth="1"/>
    <col min="12798" max="12798" width="13.5703125" style="82" customWidth="1"/>
    <col min="12799" max="12799" width="12.5703125" style="82" customWidth="1"/>
    <col min="12800" max="12800" width="13.5703125" style="82" customWidth="1"/>
    <col min="12801" max="12801" width="22.42578125" style="82" customWidth="1"/>
    <col min="12802" max="13050" width="11.42578125" style="82"/>
    <col min="13051" max="13051" width="16.28515625" style="82" customWidth="1"/>
    <col min="13052" max="13052" width="46.5703125" style="82" customWidth="1"/>
    <col min="13053" max="13053" width="13.28515625" style="82" customWidth="1"/>
    <col min="13054" max="13054" width="13.5703125" style="82" customWidth="1"/>
    <col min="13055" max="13055" width="12.5703125" style="82" customWidth="1"/>
    <col min="13056" max="13056" width="13.5703125" style="82" customWidth="1"/>
    <col min="13057" max="13057" width="22.42578125" style="82" customWidth="1"/>
    <col min="13058" max="13306" width="11.42578125" style="82"/>
    <col min="13307" max="13307" width="16.28515625" style="82" customWidth="1"/>
    <col min="13308" max="13308" width="46.5703125" style="82" customWidth="1"/>
    <col min="13309" max="13309" width="13.28515625" style="82" customWidth="1"/>
    <col min="13310" max="13310" width="13.5703125" style="82" customWidth="1"/>
    <col min="13311" max="13311" width="12.5703125" style="82" customWidth="1"/>
    <col min="13312" max="13312" width="13.5703125" style="82" customWidth="1"/>
    <col min="13313" max="13313" width="22.42578125" style="82" customWidth="1"/>
    <col min="13314" max="13562" width="11.42578125" style="82"/>
    <col min="13563" max="13563" width="16.28515625" style="82" customWidth="1"/>
    <col min="13564" max="13564" width="46.5703125" style="82" customWidth="1"/>
    <col min="13565" max="13565" width="13.28515625" style="82" customWidth="1"/>
    <col min="13566" max="13566" width="13.5703125" style="82" customWidth="1"/>
    <col min="13567" max="13567" width="12.5703125" style="82" customWidth="1"/>
    <col min="13568" max="13568" width="13.5703125" style="82" customWidth="1"/>
    <col min="13569" max="13569" width="22.42578125" style="82" customWidth="1"/>
    <col min="13570" max="13818" width="11.42578125" style="82"/>
    <col min="13819" max="13819" width="16.28515625" style="82" customWidth="1"/>
    <col min="13820" max="13820" width="46.5703125" style="82" customWidth="1"/>
    <col min="13821" max="13821" width="13.28515625" style="82" customWidth="1"/>
    <col min="13822" max="13822" width="13.5703125" style="82" customWidth="1"/>
    <col min="13823" max="13823" width="12.5703125" style="82" customWidth="1"/>
    <col min="13824" max="13824" width="13.5703125" style="82" customWidth="1"/>
    <col min="13825" max="13825" width="22.42578125" style="82" customWidth="1"/>
    <col min="13826" max="14074" width="11.42578125" style="82"/>
    <col min="14075" max="14075" width="16.28515625" style="82" customWidth="1"/>
    <col min="14076" max="14076" width="46.5703125" style="82" customWidth="1"/>
    <col min="14077" max="14077" width="13.28515625" style="82" customWidth="1"/>
    <col min="14078" max="14078" width="13.5703125" style="82" customWidth="1"/>
    <col min="14079" max="14079" width="12.5703125" style="82" customWidth="1"/>
    <col min="14080" max="14080" width="13.5703125" style="82" customWidth="1"/>
    <col min="14081" max="14081" width="22.42578125" style="82" customWidth="1"/>
    <col min="14082" max="14330" width="11.42578125" style="82"/>
    <col min="14331" max="14331" width="16.28515625" style="82" customWidth="1"/>
    <col min="14332" max="14332" width="46.5703125" style="82" customWidth="1"/>
    <col min="14333" max="14333" width="13.28515625" style="82" customWidth="1"/>
    <col min="14334" max="14334" width="13.5703125" style="82" customWidth="1"/>
    <col min="14335" max="14335" width="12.5703125" style="82" customWidth="1"/>
    <col min="14336" max="14336" width="13.5703125" style="82" customWidth="1"/>
    <col min="14337" max="14337" width="22.42578125" style="82" customWidth="1"/>
    <col min="14338" max="14586" width="11.42578125" style="82"/>
    <col min="14587" max="14587" width="16.28515625" style="82" customWidth="1"/>
    <col min="14588" max="14588" width="46.5703125" style="82" customWidth="1"/>
    <col min="14589" max="14589" width="13.28515625" style="82" customWidth="1"/>
    <col min="14590" max="14590" width="13.5703125" style="82" customWidth="1"/>
    <col min="14591" max="14591" width="12.5703125" style="82" customWidth="1"/>
    <col min="14592" max="14592" width="13.5703125" style="82" customWidth="1"/>
    <col min="14593" max="14593" width="22.42578125" style="82" customWidth="1"/>
    <col min="14594" max="14842" width="11.42578125" style="82"/>
    <col min="14843" max="14843" width="16.28515625" style="82" customWidth="1"/>
    <col min="14844" max="14844" width="46.5703125" style="82" customWidth="1"/>
    <col min="14845" max="14845" width="13.28515625" style="82" customWidth="1"/>
    <col min="14846" max="14846" width="13.5703125" style="82" customWidth="1"/>
    <col min="14847" max="14847" width="12.5703125" style="82" customWidth="1"/>
    <col min="14848" max="14848" width="13.5703125" style="82" customWidth="1"/>
    <col min="14849" max="14849" width="22.42578125" style="82" customWidth="1"/>
    <col min="14850" max="15098" width="11.42578125" style="82"/>
    <col min="15099" max="15099" width="16.28515625" style="82" customWidth="1"/>
    <col min="15100" max="15100" width="46.5703125" style="82" customWidth="1"/>
    <col min="15101" max="15101" width="13.28515625" style="82" customWidth="1"/>
    <col min="15102" max="15102" width="13.5703125" style="82" customWidth="1"/>
    <col min="15103" max="15103" width="12.5703125" style="82" customWidth="1"/>
    <col min="15104" max="15104" width="13.5703125" style="82" customWidth="1"/>
    <col min="15105" max="15105" width="22.42578125" style="82" customWidth="1"/>
    <col min="15106" max="15354" width="11.42578125" style="82"/>
    <col min="15355" max="15355" width="16.28515625" style="82" customWidth="1"/>
    <col min="15356" max="15356" width="46.5703125" style="82" customWidth="1"/>
    <col min="15357" max="15357" width="13.28515625" style="82" customWidth="1"/>
    <col min="15358" max="15358" width="13.5703125" style="82" customWidth="1"/>
    <col min="15359" max="15359" width="12.5703125" style="82" customWidth="1"/>
    <col min="15360" max="15360" width="13.5703125" style="82" customWidth="1"/>
    <col min="15361" max="15361" width="22.42578125" style="82" customWidth="1"/>
    <col min="15362" max="15610" width="11.42578125" style="82"/>
    <col min="15611" max="15611" width="16.28515625" style="82" customWidth="1"/>
    <col min="15612" max="15612" width="46.5703125" style="82" customWidth="1"/>
    <col min="15613" max="15613" width="13.28515625" style="82" customWidth="1"/>
    <col min="15614" max="15614" width="13.5703125" style="82" customWidth="1"/>
    <col min="15615" max="15615" width="12.5703125" style="82" customWidth="1"/>
    <col min="15616" max="15616" width="13.5703125" style="82" customWidth="1"/>
    <col min="15617" max="15617" width="22.42578125" style="82" customWidth="1"/>
    <col min="15618" max="15866" width="11.42578125" style="82"/>
    <col min="15867" max="15867" width="16.28515625" style="82" customWidth="1"/>
    <col min="15868" max="15868" width="46.5703125" style="82" customWidth="1"/>
    <col min="15869" max="15869" width="13.28515625" style="82" customWidth="1"/>
    <col min="15870" max="15870" width="13.5703125" style="82" customWidth="1"/>
    <col min="15871" max="15871" width="12.5703125" style="82" customWidth="1"/>
    <col min="15872" max="15872" width="13.5703125" style="82" customWidth="1"/>
    <col min="15873" max="15873" width="22.42578125" style="82" customWidth="1"/>
    <col min="15874" max="16122" width="11.42578125" style="82"/>
    <col min="16123" max="16123" width="16.28515625" style="82" customWidth="1"/>
    <col min="16124" max="16124" width="46.5703125" style="82" customWidth="1"/>
    <col min="16125" max="16125" width="13.28515625" style="82" customWidth="1"/>
    <col min="16126" max="16126" width="13.5703125" style="82" customWidth="1"/>
    <col min="16127" max="16127" width="12.5703125" style="82" customWidth="1"/>
    <col min="16128" max="16128" width="13.5703125" style="82" customWidth="1"/>
    <col min="16129" max="16129" width="22.42578125" style="82" customWidth="1"/>
    <col min="16130" max="16384" width="11.42578125" style="82"/>
  </cols>
  <sheetData>
    <row r="1" spans="1:10" x14ac:dyDescent="0.25">
      <c r="A1" s="319"/>
      <c r="B1" s="319"/>
      <c r="C1" s="319"/>
    </row>
    <row r="2" spans="1:10" ht="15" customHeight="1" x14ac:dyDescent="0.25">
      <c r="A2" s="320" t="s">
        <v>544</v>
      </c>
      <c r="B2" s="320"/>
      <c r="C2" s="320"/>
      <c r="D2" s="7"/>
    </row>
    <row r="3" spans="1:10" ht="15" customHeight="1" x14ac:dyDescent="0.25">
      <c r="A3" s="321" t="s">
        <v>310</v>
      </c>
      <c r="B3" s="321"/>
      <c r="C3" s="321"/>
      <c r="D3" s="7"/>
    </row>
    <row r="4" spans="1:10" ht="15" customHeight="1" x14ac:dyDescent="0.25">
      <c r="A4" s="322" t="s">
        <v>569</v>
      </c>
      <c r="B4" s="322"/>
      <c r="C4" s="322"/>
      <c r="D4" s="7"/>
    </row>
    <row r="5" spans="1:10" ht="15.75" thickBot="1" x14ac:dyDescent="0.3">
      <c r="A5" s="323" t="s">
        <v>305</v>
      </c>
      <c r="B5" s="323"/>
      <c r="C5" s="323"/>
      <c r="D5" s="7"/>
    </row>
    <row r="6" spans="1:10" ht="15.75" customHeight="1" thickBot="1" x14ac:dyDescent="0.3">
      <c r="A6" s="315" t="s">
        <v>311</v>
      </c>
      <c r="B6" s="316"/>
      <c r="C6" s="261">
        <f>SUM(COG!G81)</f>
        <v>54911427.710000001</v>
      </c>
      <c r="D6" s="7"/>
    </row>
    <row r="7" spans="1:10" ht="18" customHeight="1" thickBot="1" x14ac:dyDescent="0.3">
      <c r="A7" s="314"/>
      <c r="B7" s="314"/>
      <c r="C7" s="83"/>
      <c r="D7" s="7"/>
    </row>
    <row r="8" spans="1:10" ht="15.75" customHeight="1" thickBot="1" x14ac:dyDescent="0.3">
      <c r="A8" s="315" t="s">
        <v>312</v>
      </c>
      <c r="B8" s="316"/>
      <c r="C8" s="262">
        <f>SUM(C11:C29)</f>
        <v>6943584.1799999997</v>
      </c>
      <c r="D8" s="7"/>
      <c r="E8" s="263"/>
      <c r="F8" s="263"/>
      <c r="G8" s="263"/>
      <c r="H8" s="94"/>
      <c r="I8" s="94"/>
      <c r="J8" s="94"/>
    </row>
    <row r="9" spans="1:10" ht="15.75" customHeight="1" x14ac:dyDescent="0.25">
      <c r="A9" s="95"/>
      <c r="B9" s="85" t="s">
        <v>149</v>
      </c>
      <c r="C9" s="133">
        <v>0</v>
      </c>
      <c r="D9" s="7"/>
      <c r="E9" s="263"/>
      <c r="F9" s="263"/>
      <c r="G9" s="263"/>
      <c r="H9" s="94"/>
      <c r="I9" s="94"/>
      <c r="J9" s="94"/>
    </row>
    <row r="10" spans="1:10" ht="15.75" customHeight="1" x14ac:dyDescent="0.25">
      <c r="A10" s="95"/>
      <c r="B10" s="85" t="s">
        <v>76</v>
      </c>
      <c r="C10" s="133">
        <v>0</v>
      </c>
      <c r="D10" s="7"/>
      <c r="E10" s="263"/>
      <c r="F10" s="263"/>
      <c r="G10" s="263"/>
      <c r="H10" s="94"/>
      <c r="I10" s="94"/>
      <c r="J10" s="94"/>
    </row>
    <row r="11" spans="1:10" ht="16.5" customHeight="1" x14ac:dyDescent="0.25">
      <c r="A11" s="95"/>
      <c r="B11" s="85" t="s">
        <v>167</v>
      </c>
      <c r="C11" s="133">
        <f>SUM(COG!G48)</f>
        <v>6722782</v>
      </c>
      <c r="D11" s="7"/>
      <c r="E11" s="264"/>
      <c r="F11" s="264"/>
      <c r="G11" s="263"/>
      <c r="H11" s="94"/>
      <c r="I11" s="94"/>
      <c r="J11" s="94"/>
    </row>
    <row r="12" spans="1:10" x14ac:dyDescent="0.25">
      <c r="A12" s="89"/>
      <c r="B12" s="88" t="s">
        <v>168</v>
      </c>
      <c r="C12" s="133">
        <f>SUM(COG!G49)</f>
        <v>0</v>
      </c>
      <c r="D12" s="7"/>
      <c r="E12" s="263"/>
      <c r="F12" s="263"/>
      <c r="G12" s="263"/>
      <c r="H12" s="94"/>
      <c r="I12" s="94"/>
      <c r="J12" s="94"/>
    </row>
    <row r="13" spans="1:10" ht="15.75" customHeight="1" x14ac:dyDescent="0.25">
      <c r="A13" s="89"/>
      <c r="B13" s="88" t="s">
        <v>169</v>
      </c>
      <c r="C13" s="133">
        <v>0</v>
      </c>
      <c r="D13" s="7"/>
      <c r="E13" s="263"/>
      <c r="F13" s="263"/>
      <c r="G13" s="263"/>
      <c r="H13" s="94"/>
      <c r="I13" s="94"/>
      <c r="J13" s="94"/>
    </row>
    <row r="14" spans="1:10" ht="15.75" customHeight="1" x14ac:dyDescent="0.25">
      <c r="A14" s="89"/>
      <c r="B14" s="88" t="s">
        <v>170</v>
      </c>
      <c r="C14" s="133">
        <v>0</v>
      </c>
      <c r="D14" s="7"/>
      <c r="E14" s="263"/>
      <c r="F14" s="263"/>
      <c r="G14" s="263"/>
      <c r="H14" s="94"/>
      <c r="I14" s="94"/>
      <c r="J14" s="94"/>
    </row>
    <row r="15" spans="1:10" ht="15.75" customHeight="1" x14ac:dyDescent="0.25">
      <c r="A15" s="89"/>
      <c r="B15" s="88" t="s">
        <v>171</v>
      </c>
      <c r="C15" s="133">
        <v>0</v>
      </c>
      <c r="D15" s="7"/>
      <c r="E15" s="263"/>
      <c r="F15" s="263"/>
      <c r="G15" s="263"/>
      <c r="H15" s="94"/>
      <c r="I15" s="94"/>
      <c r="J15" s="94"/>
    </row>
    <row r="16" spans="1:10" ht="15.75" customHeight="1" x14ac:dyDescent="0.25">
      <c r="A16" s="89"/>
      <c r="B16" s="88" t="s">
        <v>172</v>
      </c>
      <c r="C16" s="133">
        <f>SUM(COG!G53)</f>
        <v>220802.18</v>
      </c>
      <c r="D16" s="7"/>
      <c r="E16" s="263"/>
      <c r="F16" s="263"/>
      <c r="G16" s="263"/>
      <c r="H16" s="94"/>
      <c r="I16" s="94"/>
      <c r="J16" s="94"/>
    </row>
    <row r="17" spans="1:10" ht="15.75" customHeight="1" x14ac:dyDescent="0.25">
      <c r="A17" s="89"/>
      <c r="B17" s="88" t="s">
        <v>173</v>
      </c>
      <c r="C17" s="133">
        <v>0</v>
      </c>
      <c r="D17" s="7"/>
      <c r="E17" s="263"/>
      <c r="F17" s="263"/>
      <c r="G17" s="263"/>
      <c r="H17" s="94"/>
      <c r="I17" s="94"/>
      <c r="J17" s="94"/>
    </row>
    <row r="18" spans="1:10" x14ac:dyDescent="0.25">
      <c r="A18" s="89"/>
      <c r="B18" s="88" t="s">
        <v>174</v>
      </c>
      <c r="C18" s="133">
        <v>0</v>
      </c>
      <c r="D18" s="7"/>
      <c r="E18" s="263"/>
      <c r="F18" s="263"/>
      <c r="G18" s="263"/>
      <c r="H18" s="94"/>
      <c r="I18" s="94"/>
      <c r="J18" s="94"/>
    </row>
    <row r="19" spans="1:10" ht="15.75" customHeight="1" x14ac:dyDescent="0.25">
      <c r="A19" s="89"/>
      <c r="B19" s="88" t="s">
        <v>35</v>
      </c>
      <c r="C19" s="133">
        <v>0</v>
      </c>
      <c r="D19" s="7"/>
      <c r="E19" s="263"/>
      <c r="F19" s="263"/>
      <c r="G19" s="263"/>
      <c r="H19" s="94"/>
      <c r="I19" s="94"/>
      <c r="J19" s="94"/>
    </row>
    <row r="20" spans="1:10" ht="15.75" customHeight="1" x14ac:dyDescent="0.25">
      <c r="A20" s="89"/>
      <c r="B20" s="88" t="s">
        <v>175</v>
      </c>
      <c r="C20" s="133">
        <v>0</v>
      </c>
      <c r="D20" s="7"/>
      <c r="E20" s="263"/>
      <c r="F20" s="263"/>
      <c r="G20" s="263"/>
      <c r="H20" s="94"/>
      <c r="I20" s="94"/>
      <c r="J20" s="94"/>
    </row>
    <row r="21" spans="1:10" ht="15.75" customHeight="1" x14ac:dyDescent="0.25">
      <c r="A21" s="89"/>
      <c r="B21" s="88" t="s">
        <v>176</v>
      </c>
      <c r="C21" s="133">
        <v>0</v>
      </c>
      <c r="D21" s="7"/>
      <c r="E21" s="263"/>
      <c r="F21" s="263"/>
      <c r="G21" s="263"/>
      <c r="H21" s="94"/>
      <c r="I21" s="94"/>
      <c r="J21" s="94"/>
    </row>
    <row r="22" spans="1:10" ht="15.75" customHeight="1" x14ac:dyDescent="0.25">
      <c r="A22" s="89"/>
      <c r="B22" s="88" t="s">
        <v>180</v>
      </c>
      <c r="C22" s="133">
        <v>0</v>
      </c>
      <c r="D22" s="7"/>
      <c r="E22" s="263"/>
      <c r="F22" s="263"/>
      <c r="G22" s="263"/>
      <c r="H22" s="94"/>
      <c r="I22" s="94"/>
      <c r="J22" s="94"/>
    </row>
    <row r="23" spans="1:10" ht="15.75" customHeight="1" x14ac:dyDescent="0.25">
      <c r="A23" s="89"/>
      <c r="B23" s="88" t="s">
        <v>181</v>
      </c>
      <c r="C23" s="133">
        <v>0</v>
      </c>
      <c r="D23" s="7"/>
      <c r="E23" s="263"/>
      <c r="F23" s="263"/>
      <c r="G23" s="263"/>
      <c r="H23" s="94"/>
      <c r="I23" s="94"/>
      <c r="J23" s="94"/>
    </row>
    <row r="24" spans="1:10" ht="15.75" customHeight="1" x14ac:dyDescent="0.25">
      <c r="A24" s="89"/>
      <c r="B24" s="88" t="s">
        <v>545</v>
      </c>
      <c r="C24" s="133">
        <v>0</v>
      </c>
      <c r="D24" s="7"/>
      <c r="E24" s="263"/>
      <c r="F24" s="263"/>
      <c r="G24" s="263"/>
      <c r="H24" s="94"/>
      <c r="I24" s="94"/>
      <c r="J24" s="94"/>
    </row>
    <row r="25" spans="1:10" ht="15.75" customHeight="1" x14ac:dyDescent="0.25">
      <c r="A25" s="89"/>
      <c r="B25" s="88" t="s">
        <v>183</v>
      </c>
      <c r="C25" s="133">
        <v>0</v>
      </c>
      <c r="D25" s="7"/>
      <c r="E25" s="263"/>
      <c r="F25" s="263"/>
      <c r="G25" s="263"/>
      <c r="H25" s="94"/>
      <c r="I25" s="94"/>
      <c r="J25" s="94"/>
    </row>
    <row r="26" spans="1:10" ht="15.75" customHeight="1" x14ac:dyDescent="0.25">
      <c r="A26" s="89"/>
      <c r="B26" s="88" t="s">
        <v>185</v>
      </c>
      <c r="C26" s="134">
        <v>0</v>
      </c>
      <c r="D26" s="7"/>
      <c r="E26" s="263"/>
      <c r="F26" s="263"/>
      <c r="G26" s="263"/>
      <c r="H26" s="94"/>
      <c r="I26" s="94"/>
      <c r="J26" s="94"/>
    </row>
    <row r="27" spans="1:10" ht="15.75" customHeight="1" x14ac:dyDescent="0.25">
      <c r="A27" s="89"/>
      <c r="B27" s="88" t="s">
        <v>187</v>
      </c>
      <c r="C27" s="134">
        <v>0</v>
      </c>
      <c r="D27" s="7"/>
      <c r="E27" s="263"/>
      <c r="F27" s="263"/>
      <c r="G27" s="263"/>
      <c r="H27" s="94"/>
      <c r="I27" s="94"/>
      <c r="J27" s="94"/>
    </row>
    <row r="28" spans="1:10" ht="15.75" customHeight="1" x14ac:dyDescent="0.25">
      <c r="A28" s="89"/>
      <c r="B28" s="88" t="s">
        <v>575</v>
      </c>
      <c r="C28" s="134">
        <v>0</v>
      </c>
      <c r="D28" s="7"/>
      <c r="E28" s="263"/>
      <c r="F28" s="263"/>
      <c r="G28" s="263"/>
      <c r="H28" s="94"/>
      <c r="I28" s="94"/>
      <c r="J28" s="94"/>
    </row>
    <row r="29" spans="1:10" ht="15.75" customHeight="1" thickBot="1" x14ac:dyDescent="0.3">
      <c r="A29" s="317" t="s">
        <v>317</v>
      </c>
      <c r="B29" s="318"/>
      <c r="C29" s="135">
        <v>0</v>
      </c>
      <c r="D29" s="7"/>
      <c r="E29" s="263"/>
      <c r="F29" s="263"/>
      <c r="G29" s="263"/>
      <c r="H29" s="94"/>
      <c r="I29" s="94"/>
      <c r="J29" s="94"/>
    </row>
    <row r="30" spans="1:10" ht="15.75" customHeight="1" thickBot="1" x14ac:dyDescent="0.3">
      <c r="A30" s="314"/>
      <c r="B30" s="314"/>
      <c r="C30" s="83"/>
      <c r="D30" s="7"/>
      <c r="E30" s="263"/>
      <c r="F30" s="263"/>
      <c r="G30" s="263"/>
      <c r="H30" s="94"/>
      <c r="I30" s="94"/>
      <c r="J30" s="94"/>
    </row>
    <row r="31" spans="1:10" ht="15.75" customHeight="1" thickBot="1" x14ac:dyDescent="0.3">
      <c r="A31" s="315" t="s">
        <v>318</v>
      </c>
      <c r="B31" s="316"/>
      <c r="C31" s="261">
        <f>SUM(C32:C38)</f>
        <v>5785175.3799999999</v>
      </c>
      <c r="D31" s="7"/>
      <c r="E31" s="263"/>
      <c r="F31" s="263"/>
      <c r="G31" s="263"/>
      <c r="H31" s="94"/>
      <c r="I31" s="94"/>
      <c r="J31" s="94"/>
    </row>
    <row r="32" spans="1:10" ht="15.75" customHeight="1" x14ac:dyDescent="0.25">
      <c r="A32" s="95"/>
      <c r="B32" s="85" t="s">
        <v>576</v>
      </c>
      <c r="C32" s="133">
        <v>4984981.24</v>
      </c>
      <c r="D32" s="7"/>
      <c r="E32" s="263"/>
      <c r="F32" s="263"/>
      <c r="G32" s="263"/>
      <c r="H32" s="94"/>
      <c r="I32" s="94"/>
      <c r="J32" s="94"/>
    </row>
    <row r="33" spans="1:10" ht="15.75" customHeight="1" x14ac:dyDescent="0.25">
      <c r="A33" s="89"/>
      <c r="B33" s="88" t="s">
        <v>96</v>
      </c>
      <c r="C33" s="134">
        <v>0</v>
      </c>
      <c r="D33" s="7"/>
      <c r="E33" s="263"/>
      <c r="F33" s="263"/>
      <c r="G33" s="263"/>
      <c r="H33" s="94"/>
      <c r="I33" s="94"/>
      <c r="J33" s="94"/>
    </row>
    <row r="34" spans="1:10" ht="15.75" customHeight="1" x14ac:dyDescent="0.25">
      <c r="A34" s="89"/>
      <c r="B34" s="88" t="s">
        <v>577</v>
      </c>
      <c r="C34" s="134">
        <v>0</v>
      </c>
      <c r="D34" s="7"/>
      <c r="E34" s="263"/>
      <c r="F34" s="263"/>
      <c r="G34" s="263"/>
      <c r="H34" s="94"/>
      <c r="I34" s="94"/>
      <c r="J34" s="94"/>
    </row>
    <row r="35" spans="1:10" x14ac:dyDescent="0.25">
      <c r="A35" s="89"/>
      <c r="B35" s="88" t="s">
        <v>97</v>
      </c>
      <c r="C35" s="134">
        <v>0</v>
      </c>
      <c r="D35" s="7"/>
      <c r="E35" s="263"/>
      <c r="F35" s="263"/>
      <c r="G35" s="263"/>
      <c r="H35" s="94"/>
      <c r="I35" s="94"/>
      <c r="J35" s="94"/>
    </row>
    <row r="36" spans="1:10" ht="15.75" customHeight="1" x14ac:dyDescent="0.25">
      <c r="A36" s="89"/>
      <c r="B36" s="88" t="s">
        <v>578</v>
      </c>
      <c r="C36" s="134">
        <v>0</v>
      </c>
      <c r="D36" s="7"/>
      <c r="E36" s="263"/>
      <c r="F36" s="263"/>
      <c r="G36" s="263"/>
      <c r="H36" s="94"/>
      <c r="I36" s="94"/>
      <c r="J36" s="94"/>
    </row>
    <row r="37" spans="1:10" ht="15.75" customHeight="1" x14ac:dyDescent="0.25">
      <c r="A37" s="89"/>
      <c r="B37" s="88" t="s">
        <v>574</v>
      </c>
      <c r="C37" s="134"/>
      <c r="D37" s="7"/>
      <c r="E37" s="263"/>
      <c r="F37" s="263"/>
      <c r="G37" s="263"/>
      <c r="H37" s="94"/>
      <c r="I37" s="94"/>
      <c r="J37" s="94"/>
    </row>
    <row r="38" spans="1:10" ht="15.75" customHeight="1" thickBot="1" x14ac:dyDescent="0.3">
      <c r="A38" s="317" t="s">
        <v>319</v>
      </c>
      <c r="B38" s="318"/>
      <c r="C38" s="135">
        <v>800194.14</v>
      </c>
      <c r="D38" s="7"/>
      <c r="E38" s="263"/>
      <c r="F38" s="263"/>
      <c r="G38" s="263"/>
      <c r="H38" s="94"/>
      <c r="I38" s="94"/>
      <c r="J38" s="94"/>
    </row>
    <row r="39" spans="1:10" ht="15.75" customHeight="1" thickBot="1" x14ac:dyDescent="0.3">
      <c r="A39" s="314"/>
      <c r="B39" s="314"/>
      <c r="C39" s="83"/>
      <c r="D39" s="7"/>
      <c r="E39" s="263"/>
      <c r="F39" s="263"/>
      <c r="G39" s="263"/>
      <c r="H39" s="94"/>
      <c r="I39" s="94"/>
      <c r="J39" s="94"/>
    </row>
    <row r="40" spans="1:10" ht="15.75" customHeight="1" thickBot="1" x14ac:dyDescent="0.3">
      <c r="A40" s="265" t="s">
        <v>320</v>
      </c>
      <c r="B40" s="266"/>
      <c r="C40" s="261">
        <f>(C6-C8)+C31</f>
        <v>53753018.910000004</v>
      </c>
      <c r="D40" s="7"/>
      <c r="E40" s="263"/>
      <c r="F40" s="263"/>
      <c r="G40" s="263"/>
      <c r="H40" s="94"/>
      <c r="I40" s="94"/>
      <c r="J40" s="94"/>
    </row>
    <row r="41" spans="1:10" ht="15.75" customHeight="1" x14ac:dyDescent="0.25">
      <c r="A41" s="209"/>
      <c r="B41"/>
      <c r="C41"/>
      <c r="D41" s="7"/>
      <c r="E41" s="263"/>
      <c r="F41" s="263"/>
      <c r="G41" s="263"/>
      <c r="H41" s="94"/>
      <c r="I41" s="94"/>
      <c r="J41" s="94"/>
    </row>
    <row r="42" spans="1:10" ht="15.75" customHeight="1" x14ac:dyDescent="0.25">
      <c r="A42" s="96"/>
      <c r="B42"/>
      <c r="C42" s="279"/>
      <c r="D42" s="7"/>
      <c r="E42" s="263"/>
      <c r="F42" s="263"/>
      <c r="G42" s="263"/>
      <c r="H42" s="94"/>
      <c r="I42" s="94"/>
      <c r="J42" s="94"/>
    </row>
    <row r="43" spans="1:10" ht="15.75" customHeight="1" x14ac:dyDescent="0.25">
      <c r="A43" s="96"/>
      <c r="B43"/>
      <c r="C43"/>
      <c r="D43" s="7"/>
      <c r="E43" s="263"/>
      <c r="F43" s="263"/>
      <c r="G43" s="263"/>
      <c r="H43" s="94"/>
      <c r="I43" s="94"/>
      <c r="J43" s="94"/>
    </row>
    <row r="44" spans="1:10" ht="15.75" customHeight="1" x14ac:dyDescent="0.25">
      <c r="A44" s="91"/>
      <c r="B44"/>
      <c r="C44"/>
      <c r="D44" s="7"/>
      <c r="E44" s="263"/>
      <c r="F44" s="263"/>
      <c r="G44" s="263"/>
      <c r="H44" s="94"/>
      <c r="I44" s="94"/>
      <c r="J44" s="94"/>
    </row>
    <row r="45" spans="1:10" ht="15.75" customHeight="1" x14ac:dyDescent="0.25">
      <c r="A45" s="92"/>
      <c r="B45" s="92"/>
      <c r="C45" s="92"/>
      <c r="E45" s="263"/>
      <c r="F45" s="263"/>
      <c r="G45" s="263"/>
      <c r="H45" s="94"/>
      <c r="I45" s="94"/>
      <c r="J45" s="94"/>
    </row>
    <row r="46" spans="1:10" ht="15.75" customHeight="1" x14ac:dyDescent="0.25">
      <c r="A46" s="92"/>
      <c r="B46" s="92"/>
      <c r="C46" s="92"/>
      <c r="E46" s="263"/>
      <c r="F46" s="263"/>
      <c r="G46" s="263"/>
      <c r="H46" s="94"/>
      <c r="I46" s="94"/>
      <c r="J46" s="94"/>
    </row>
    <row r="47" spans="1:10" ht="15.75" customHeight="1" x14ac:dyDescent="0.25">
      <c r="A47" s="92"/>
      <c r="B47" s="92"/>
      <c r="C47" s="92"/>
      <c r="E47" s="263"/>
      <c r="F47" s="263"/>
      <c r="G47" s="263"/>
      <c r="H47" s="94"/>
      <c r="I47" s="94"/>
      <c r="J47" s="94"/>
    </row>
    <row r="48" spans="1:10" x14ac:dyDescent="0.25">
      <c r="E48" s="263"/>
      <c r="F48" s="263"/>
      <c r="G48" s="263"/>
      <c r="H48" s="94"/>
      <c r="I48" s="94"/>
      <c r="J48" s="94"/>
    </row>
    <row r="49" spans="3:3" x14ac:dyDescent="0.25">
      <c r="C49" s="93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workbookViewId="0">
      <selection activeCell="D28" sqref="D28"/>
    </sheetView>
  </sheetViews>
  <sheetFormatPr baseColWidth="10" defaultRowHeight="12" x14ac:dyDescent="0.2"/>
  <cols>
    <col min="1" max="1" width="1.140625" style="211" customWidth="1"/>
    <col min="2" max="3" width="3.7109375" style="212" customWidth="1"/>
    <col min="4" max="4" width="54.7109375" style="212" customWidth="1"/>
    <col min="5" max="10" width="15.7109375" style="212" customWidth="1"/>
    <col min="11" max="16384" width="11.42578125" style="212"/>
  </cols>
  <sheetData>
    <row r="1" spans="1:11" ht="15" x14ac:dyDescent="0.25">
      <c r="B1" s="341" t="s">
        <v>324</v>
      </c>
      <c r="C1" s="341"/>
      <c r="D1" s="341"/>
      <c r="E1" s="341"/>
      <c r="F1" s="341"/>
      <c r="G1" s="341"/>
      <c r="H1" s="341"/>
      <c r="I1" s="341"/>
      <c r="J1" s="341"/>
    </row>
    <row r="2" spans="1:11" ht="15" x14ac:dyDescent="0.25">
      <c r="B2" s="341" t="s">
        <v>103</v>
      </c>
      <c r="C2" s="341"/>
      <c r="D2" s="341"/>
      <c r="E2" s="341"/>
      <c r="F2" s="341"/>
      <c r="G2" s="341"/>
      <c r="H2" s="341"/>
      <c r="I2" s="341"/>
      <c r="J2" s="341"/>
    </row>
    <row r="3" spans="1:11" ht="15" x14ac:dyDescent="0.25">
      <c r="B3" s="341" t="s">
        <v>570</v>
      </c>
      <c r="C3" s="341"/>
      <c r="D3" s="341"/>
      <c r="E3" s="341"/>
      <c r="F3" s="341"/>
      <c r="G3" s="341"/>
      <c r="H3" s="341"/>
      <c r="I3" s="341"/>
      <c r="J3" s="341"/>
    </row>
    <row r="4" spans="1:11" ht="15" x14ac:dyDescent="0.25">
      <c r="B4" s="210"/>
      <c r="C4" s="210"/>
      <c r="D4" s="210"/>
      <c r="E4" s="210"/>
      <c r="F4" s="210"/>
      <c r="G4" s="210"/>
      <c r="H4" s="210"/>
      <c r="I4" s="210"/>
      <c r="J4" s="210"/>
    </row>
    <row r="5" spans="1:11" ht="15" x14ac:dyDescent="0.25">
      <c r="B5" s="210"/>
      <c r="C5" s="210"/>
      <c r="D5" s="210"/>
      <c r="E5" s="210"/>
      <c r="F5" s="210"/>
      <c r="G5" s="210"/>
      <c r="H5" s="210"/>
      <c r="I5" s="210"/>
      <c r="J5" s="210"/>
    </row>
    <row r="6" spans="1:11" s="211" customFormat="1" x14ac:dyDescent="0.2">
      <c r="A6" s="213"/>
      <c r="B6" s="213"/>
      <c r="C6" s="213"/>
      <c r="D6" s="213"/>
      <c r="F6" s="214"/>
      <c r="G6" s="214"/>
      <c r="H6" s="214"/>
      <c r="I6" s="214"/>
      <c r="J6" s="214"/>
    </row>
    <row r="7" spans="1:11" ht="12" customHeight="1" x14ac:dyDescent="0.2">
      <c r="A7" s="215"/>
      <c r="B7" s="335" t="s">
        <v>104</v>
      </c>
      <c r="C7" s="335"/>
      <c r="D7" s="335"/>
      <c r="E7" s="335" t="s">
        <v>105</v>
      </c>
      <c r="F7" s="335"/>
      <c r="G7" s="335"/>
      <c r="H7" s="335"/>
      <c r="I7" s="335"/>
      <c r="J7" s="334" t="s">
        <v>106</v>
      </c>
    </row>
    <row r="8" spans="1:11" ht="24" x14ac:dyDescent="0.2">
      <c r="A8" s="213"/>
      <c r="B8" s="335"/>
      <c r="C8" s="335"/>
      <c r="D8" s="335"/>
      <c r="E8" s="216" t="s">
        <v>107</v>
      </c>
      <c r="F8" s="217" t="s">
        <v>108</v>
      </c>
      <c r="G8" s="216" t="s">
        <v>109</v>
      </c>
      <c r="H8" s="216" t="s">
        <v>110</v>
      </c>
      <c r="I8" s="216" t="s">
        <v>111</v>
      </c>
      <c r="J8" s="334"/>
    </row>
    <row r="9" spans="1:11" ht="12" customHeight="1" x14ac:dyDescent="0.2">
      <c r="A9" s="213"/>
      <c r="B9" s="335"/>
      <c r="C9" s="335"/>
      <c r="D9" s="335"/>
      <c r="E9" s="216" t="s">
        <v>112</v>
      </c>
      <c r="F9" s="216" t="s">
        <v>113</v>
      </c>
      <c r="G9" s="216" t="s">
        <v>114</v>
      </c>
      <c r="H9" s="216" t="s">
        <v>115</v>
      </c>
      <c r="I9" s="216" t="s">
        <v>116</v>
      </c>
      <c r="J9" s="216" t="s">
        <v>124</v>
      </c>
    </row>
    <row r="10" spans="1:11" ht="12" customHeight="1" x14ac:dyDescent="0.2">
      <c r="A10" s="218"/>
      <c r="B10" s="219"/>
      <c r="C10" s="220"/>
      <c r="D10" s="221"/>
      <c r="E10" s="222"/>
      <c r="F10" s="223"/>
      <c r="G10" s="223"/>
      <c r="H10" s="223"/>
      <c r="I10" s="223"/>
      <c r="J10" s="223"/>
    </row>
    <row r="11" spans="1:11" ht="12" customHeight="1" x14ac:dyDescent="0.2">
      <c r="A11" s="218"/>
      <c r="B11" s="336" t="s">
        <v>75</v>
      </c>
      <c r="C11" s="325"/>
      <c r="D11" s="326"/>
      <c r="E11" s="224">
        <v>0</v>
      </c>
      <c r="F11" s="224">
        <v>0</v>
      </c>
      <c r="G11" s="224">
        <f>+E11+F11</f>
        <v>0</v>
      </c>
      <c r="H11" s="224">
        <v>0</v>
      </c>
      <c r="I11" s="224">
        <v>0</v>
      </c>
      <c r="J11" s="224">
        <f>+I11-E11</f>
        <v>0</v>
      </c>
    </row>
    <row r="12" spans="1:11" ht="12" customHeight="1" x14ac:dyDescent="0.2">
      <c r="A12" s="218"/>
      <c r="B12" s="336" t="s">
        <v>102</v>
      </c>
      <c r="C12" s="325"/>
      <c r="D12" s="326"/>
      <c r="E12" s="224">
        <v>0</v>
      </c>
      <c r="F12" s="224">
        <v>0</v>
      </c>
      <c r="G12" s="224">
        <f t="shared" ref="G12:G20" si="0">+E12+F12</f>
        <v>0</v>
      </c>
      <c r="H12" s="224">
        <v>0</v>
      </c>
      <c r="I12" s="224">
        <v>0</v>
      </c>
      <c r="J12" s="224">
        <f t="shared" ref="J12:J20" si="1">+I12-E12</f>
        <v>0</v>
      </c>
    </row>
    <row r="13" spans="1:11" ht="12" customHeight="1" x14ac:dyDescent="0.2">
      <c r="A13" s="218"/>
      <c r="B13" s="336" t="s">
        <v>77</v>
      </c>
      <c r="C13" s="325"/>
      <c r="D13" s="326"/>
      <c r="E13" s="224">
        <v>0</v>
      </c>
      <c r="F13" s="224">
        <v>0</v>
      </c>
      <c r="G13" s="224">
        <f t="shared" si="0"/>
        <v>0</v>
      </c>
      <c r="H13" s="224">
        <v>0</v>
      </c>
      <c r="I13" s="224">
        <v>0</v>
      </c>
      <c r="J13" s="224">
        <f t="shared" si="1"/>
        <v>0</v>
      </c>
    </row>
    <row r="14" spans="1:11" ht="12" customHeight="1" x14ac:dyDescent="0.2">
      <c r="A14" s="218"/>
      <c r="B14" s="336" t="s">
        <v>79</v>
      </c>
      <c r="C14" s="325"/>
      <c r="D14" s="326"/>
      <c r="E14" s="224">
        <v>3104793.2</v>
      </c>
      <c r="F14" s="224">
        <v>0</v>
      </c>
      <c r="G14" s="224">
        <f t="shared" si="0"/>
        <v>3104793.2</v>
      </c>
      <c r="H14" s="224">
        <v>3922329.64</v>
      </c>
      <c r="I14" s="224">
        <v>3922329.64</v>
      </c>
      <c r="J14" s="224">
        <f t="shared" si="1"/>
        <v>817536.44</v>
      </c>
      <c r="K14" s="289"/>
    </row>
    <row r="15" spans="1:11" ht="12" customHeight="1" x14ac:dyDescent="0.2">
      <c r="A15" s="218"/>
      <c r="B15" s="336" t="s">
        <v>117</v>
      </c>
      <c r="C15" s="325"/>
      <c r="D15" s="326"/>
      <c r="E15" s="225">
        <v>27830736.48</v>
      </c>
      <c r="F15" s="224">
        <v>0</v>
      </c>
      <c r="G15" s="224">
        <f t="shared" si="0"/>
        <v>27830736.48</v>
      </c>
      <c r="H15" s="225">
        <v>46761264.039999999</v>
      </c>
      <c r="I15" s="225">
        <v>46761264.039999999</v>
      </c>
      <c r="J15" s="224">
        <f t="shared" si="1"/>
        <v>18930527.559999999</v>
      </c>
      <c r="K15" s="289"/>
    </row>
    <row r="16" spans="1:11" ht="12" customHeight="1" x14ac:dyDescent="0.2">
      <c r="A16" s="218"/>
      <c r="B16" s="336" t="s">
        <v>118</v>
      </c>
      <c r="C16" s="325"/>
      <c r="D16" s="326"/>
      <c r="E16" s="225">
        <v>6185057.71</v>
      </c>
      <c r="F16" s="224">
        <v>0</v>
      </c>
      <c r="G16" s="225">
        <f t="shared" si="0"/>
        <v>6185057.71</v>
      </c>
      <c r="H16" s="225">
        <v>5486357.7400000002</v>
      </c>
      <c r="I16" s="225">
        <v>5486357.7400000002</v>
      </c>
      <c r="J16" s="224">
        <f>+I16-E16</f>
        <v>-698699.96999999974</v>
      </c>
      <c r="K16" s="289"/>
    </row>
    <row r="17" spans="1:10" s="211" customFormat="1" x14ac:dyDescent="0.2">
      <c r="A17" s="218"/>
      <c r="B17" s="336" t="s">
        <v>526</v>
      </c>
      <c r="C17" s="325"/>
      <c r="D17" s="326"/>
      <c r="E17" s="225">
        <v>1476393.48</v>
      </c>
      <c r="F17" s="224">
        <v>0</v>
      </c>
      <c r="G17" s="225">
        <f t="shared" si="0"/>
        <v>1476393.48</v>
      </c>
      <c r="H17" s="225">
        <v>1947039.22</v>
      </c>
      <c r="I17" s="225">
        <v>1947039.22</v>
      </c>
      <c r="J17" s="224">
        <f>+I17-E17</f>
        <v>470645.74</v>
      </c>
    </row>
    <row r="18" spans="1:10" ht="30" customHeight="1" x14ac:dyDescent="0.2">
      <c r="A18" s="218"/>
      <c r="B18" s="336" t="s">
        <v>527</v>
      </c>
      <c r="C18" s="325"/>
      <c r="D18" s="326"/>
      <c r="E18" s="225">
        <v>0</v>
      </c>
      <c r="F18" s="224">
        <v>0</v>
      </c>
      <c r="G18" s="225">
        <f t="shared" si="0"/>
        <v>0</v>
      </c>
      <c r="H18" s="225">
        <v>0</v>
      </c>
      <c r="I18" s="225">
        <v>0</v>
      </c>
      <c r="J18" s="224">
        <f t="shared" si="1"/>
        <v>0</v>
      </c>
    </row>
    <row r="19" spans="1:10" s="211" customFormat="1" ht="24" customHeight="1" x14ac:dyDescent="0.2">
      <c r="A19" s="218"/>
      <c r="B19" s="336" t="s">
        <v>516</v>
      </c>
      <c r="C19" s="325"/>
      <c r="D19" s="326"/>
      <c r="E19" s="225">
        <v>0</v>
      </c>
      <c r="F19" s="224">
        <v>0</v>
      </c>
      <c r="G19" s="225">
        <f t="shared" si="0"/>
        <v>0</v>
      </c>
      <c r="H19" s="225">
        <v>0</v>
      </c>
      <c r="I19" s="225">
        <v>0</v>
      </c>
      <c r="J19" s="225">
        <f t="shared" si="1"/>
        <v>0</v>
      </c>
    </row>
    <row r="20" spans="1:10" s="211" customFormat="1" ht="12" customHeight="1" x14ac:dyDescent="0.2">
      <c r="A20" s="218"/>
      <c r="B20" s="336" t="s">
        <v>120</v>
      </c>
      <c r="C20" s="325"/>
      <c r="D20" s="326"/>
      <c r="E20" s="224">
        <v>0</v>
      </c>
      <c r="F20" s="224">
        <v>0</v>
      </c>
      <c r="G20" s="224">
        <f t="shared" si="0"/>
        <v>0</v>
      </c>
      <c r="H20" s="224">
        <v>0</v>
      </c>
      <c r="I20" s="224">
        <v>0</v>
      </c>
      <c r="J20" s="224">
        <f t="shared" si="1"/>
        <v>0</v>
      </c>
    </row>
    <row r="21" spans="1:10" ht="12" customHeight="1" x14ac:dyDescent="0.2">
      <c r="A21" s="218"/>
      <c r="B21" s="226"/>
      <c r="C21" s="227"/>
      <c r="D21" s="228"/>
      <c r="E21" s="229"/>
      <c r="F21" s="230"/>
      <c r="G21" s="230"/>
      <c r="H21" s="230"/>
      <c r="I21" s="230"/>
      <c r="J21" s="230"/>
    </row>
    <row r="22" spans="1:10" ht="12" customHeight="1" x14ac:dyDescent="0.2">
      <c r="A22" s="213"/>
      <c r="B22" s="231"/>
      <c r="C22" s="232"/>
      <c r="D22" s="233" t="s">
        <v>121</v>
      </c>
      <c r="E22" s="234">
        <f>SUM(E11+E12+E13+E14+E15+E16+E17+E18+E19+E20)</f>
        <v>38596980.869999997</v>
      </c>
      <c r="F22" s="234">
        <f>SUM(F11+F12+F13+F14+F15+F16+F17+F18+F19+F20)</f>
        <v>0</v>
      </c>
      <c r="G22" s="234">
        <f>SUM(G11+G12+G13+G14+G15+G16+G17+G18+G19+G20)</f>
        <v>38596980.869999997</v>
      </c>
      <c r="H22" s="234">
        <f>SUM(H11+H12+H13+H14+H15+H16+H17+H18+H19+H20)</f>
        <v>58116990.640000001</v>
      </c>
      <c r="I22" s="234">
        <f>SUM(I11+I12+I13+I14+I15+I16+I17+I18+I19+I20)</f>
        <v>58116990.640000001</v>
      </c>
      <c r="J22" s="337">
        <f>SUM(J14,J15,J16,J19,J17)</f>
        <v>19520009.77</v>
      </c>
    </row>
    <row r="23" spans="1:10" ht="12" customHeight="1" x14ac:dyDescent="0.2">
      <c r="A23" s="218"/>
      <c r="B23" s="235"/>
      <c r="C23" s="235"/>
      <c r="D23" s="235"/>
      <c r="E23" s="235"/>
      <c r="F23" s="235"/>
      <c r="G23" s="235"/>
      <c r="H23" s="339" t="s">
        <v>290</v>
      </c>
      <c r="I23" s="340"/>
      <c r="J23" s="338"/>
    </row>
    <row r="24" spans="1:10" ht="12" customHeight="1" x14ac:dyDescent="0.2">
      <c r="A24" s="213"/>
      <c r="B24" s="213"/>
      <c r="C24" s="213"/>
      <c r="D24" s="213"/>
      <c r="E24" s="214"/>
      <c r="F24" s="214"/>
      <c r="G24" s="214"/>
      <c r="H24" s="214"/>
      <c r="I24" s="214"/>
      <c r="J24" s="214"/>
    </row>
    <row r="25" spans="1:10" ht="12" customHeight="1" x14ac:dyDescent="0.2">
      <c r="A25" s="213"/>
      <c r="B25" s="334" t="s">
        <v>122</v>
      </c>
      <c r="C25" s="334"/>
      <c r="D25" s="334"/>
      <c r="E25" s="335" t="s">
        <v>105</v>
      </c>
      <c r="F25" s="335"/>
      <c r="G25" s="335"/>
      <c r="H25" s="335"/>
      <c r="I25" s="335"/>
      <c r="J25" s="334" t="s">
        <v>106</v>
      </c>
    </row>
    <row r="26" spans="1:10" ht="24" x14ac:dyDescent="0.2">
      <c r="A26" s="213"/>
      <c r="B26" s="334"/>
      <c r="C26" s="334"/>
      <c r="D26" s="334"/>
      <c r="E26" s="216" t="s">
        <v>107</v>
      </c>
      <c r="F26" s="217" t="s">
        <v>108</v>
      </c>
      <c r="G26" s="216" t="s">
        <v>109</v>
      </c>
      <c r="H26" s="216" t="s">
        <v>110</v>
      </c>
      <c r="I26" s="216" t="s">
        <v>111</v>
      </c>
      <c r="J26" s="334"/>
    </row>
    <row r="27" spans="1:10" ht="12" customHeight="1" x14ac:dyDescent="0.2">
      <c r="A27" s="213"/>
      <c r="B27" s="334"/>
      <c r="C27" s="334"/>
      <c r="D27" s="334"/>
      <c r="E27" s="216" t="s">
        <v>112</v>
      </c>
      <c r="F27" s="216" t="s">
        <v>113</v>
      </c>
      <c r="G27" s="216" t="s">
        <v>114</v>
      </c>
      <c r="H27" s="216" t="s">
        <v>115</v>
      </c>
      <c r="I27" s="216" t="s">
        <v>116</v>
      </c>
      <c r="J27" s="216" t="s">
        <v>124</v>
      </c>
    </row>
    <row r="28" spans="1:10" ht="12" customHeight="1" x14ac:dyDescent="0.2">
      <c r="A28" s="218"/>
      <c r="B28" s="219"/>
      <c r="C28" s="220"/>
      <c r="D28" s="221"/>
      <c r="E28" s="223"/>
      <c r="F28" s="223"/>
      <c r="G28" s="223"/>
      <c r="H28" s="223"/>
      <c r="I28" s="223"/>
      <c r="J28" s="223"/>
    </row>
    <row r="29" spans="1:10" ht="12" customHeight="1" x14ac:dyDescent="0.2">
      <c r="A29" s="218"/>
      <c r="B29" s="236" t="s">
        <v>517</v>
      </c>
      <c r="C29" s="237"/>
      <c r="D29" s="238"/>
      <c r="E29" s="239">
        <f t="shared" ref="E29:J29" si="2">+E30+E32+E33+E34+E35+E36+E37</f>
        <v>37120587.390000001</v>
      </c>
      <c r="F29" s="239">
        <f t="shared" si="2"/>
        <v>0</v>
      </c>
      <c r="G29" s="239">
        <f t="shared" si="2"/>
        <v>37120587.390000001</v>
      </c>
      <c r="H29" s="239">
        <f t="shared" si="2"/>
        <v>56169951.420000002</v>
      </c>
      <c r="I29" s="239">
        <f t="shared" si="2"/>
        <v>56169951.420000002</v>
      </c>
      <c r="J29" s="239">
        <f t="shared" si="2"/>
        <v>19049364.030000001</v>
      </c>
    </row>
    <row r="30" spans="1:10" ht="12" customHeight="1" x14ac:dyDescent="0.2">
      <c r="A30" s="218"/>
      <c r="B30" s="240"/>
      <c r="C30" s="325" t="s">
        <v>75</v>
      </c>
      <c r="D30" s="326"/>
      <c r="E30" s="224">
        <v>0</v>
      </c>
      <c r="F30" s="224">
        <v>0</v>
      </c>
      <c r="G30" s="224">
        <f>+E30+F30</f>
        <v>0</v>
      </c>
      <c r="H30" s="224">
        <v>0</v>
      </c>
      <c r="I30" s="224">
        <v>0</v>
      </c>
      <c r="J30" s="224">
        <f>+I30-E30</f>
        <v>0</v>
      </c>
    </row>
    <row r="31" spans="1:10" ht="12" customHeight="1" x14ac:dyDescent="0.2">
      <c r="A31" s="218"/>
      <c r="B31" s="240"/>
      <c r="C31" s="325" t="s">
        <v>518</v>
      </c>
      <c r="D31" s="326"/>
      <c r="E31" s="224"/>
      <c r="F31" s="224"/>
      <c r="G31" s="224"/>
      <c r="H31" s="224"/>
      <c r="I31" s="224"/>
      <c r="J31" s="224"/>
    </row>
    <row r="32" spans="1:10" ht="12" customHeight="1" x14ac:dyDescent="0.2">
      <c r="A32" s="218"/>
      <c r="B32" s="240"/>
      <c r="C32" s="325" t="s">
        <v>77</v>
      </c>
      <c r="D32" s="326"/>
      <c r="E32" s="224">
        <v>0</v>
      </c>
      <c r="F32" s="224">
        <v>0</v>
      </c>
      <c r="G32" s="224">
        <f t="shared" ref="G32:G43" si="3">+E32+F32</f>
        <v>0</v>
      </c>
      <c r="H32" s="224">
        <v>0</v>
      </c>
      <c r="I32" s="224">
        <v>0</v>
      </c>
      <c r="J32" s="224">
        <f t="shared" ref="J32:J46" si="4">+I32-E32</f>
        <v>0</v>
      </c>
    </row>
    <row r="33" spans="1:11" ht="12" customHeight="1" x14ac:dyDescent="0.2">
      <c r="A33" s="218"/>
      <c r="B33" s="240"/>
      <c r="C33" s="325" t="s">
        <v>79</v>
      </c>
      <c r="D33" s="326"/>
      <c r="E33" s="224">
        <f>E14</f>
        <v>3104793.2</v>
      </c>
      <c r="F33" s="224">
        <f>F14</f>
        <v>0</v>
      </c>
      <c r="G33" s="224">
        <f t="shared" si="3"/>
        <v>3104793.2</v>
      </c>
      <c r="H33" s="224">
        <f t="shared" ref="H33:I35" si="5">H14</f>
        <v>3922329.64</v>
      </c>
      <c r="I33" s="224">
        <f t="shared" si="5"/>
        <v>3922329.64</v>
      </c>
      <c r="J33" s="224">
        <f t="shared" si="4"/>
        <v>817536.44</v>
      </c>
    </row>
    <row r="34" spans="1:11" ht="12" customHeight="1" x14ac:dyDescent="0.2">
      <c r="A34" s="218"/>
      <c r="B34" s="240"/>
      <c r="C34" s="325" t="s">
        <v>519</v>
      </c>
      <c r="D34" s="326"/>
      <c r="E34" s="224">
        <f>E15</f>
        <v>27830736.48</v>
      </c>
      <c r="F34" s="224">
        <v>0</v>
      </c>
      <c r="G34" s="225">
        <f t="shared" si="3"/>
        <v>27830736.48</v>
      </c>
      <c r="H34" s="224">
        <f t="shared" si="5"/>
        <v>46761264.039999999</v>
      </c>
      <c r="I34" s="224">
        <f t="shared" si="5"/>
        <v>46761264.039999999</v>
      </c>
      <c r="J34" s="225">
        <f t="shared" si="4"/>
        <v>18930527.559999999</v>
      </c>
    </row>
    <row r="35" spans="1:11" ht="12" customHeight="1" x14ac:dyDescent="0.2">
      <c r="A35" s="218"/>
      <c r="B35" s="240"/>
      <c r="C35" s="325" t="s">
        <v>520</v>
      </c>
      <c r="D35" s="326"/>
      <c r="E35" s="224">
        <f>E16</f>
        <v>6185057.71</v>
      </c>
      <c r="F35" s="224">
        <f>F16</f>
        <v>0</v>
      </c>
      <c r="G35" s="225">
        <f t="shared" si="3"/>
        <v>6185057.71</v>
      </c>
      <c r="H35" s="224">
        <f t="shared" si="5"/>
        <v>5486357.7400000002</v>
      </c>
      <c r="I35" s="224">
        <f t="shared" si="5"/>
        <v>5486357.7400000002</v>
      </c>
      <c r="J35" s="224">
        <f t="shared" si="4"/>
        <v>-698699.96999999974</v>
      </c>
    </row>
    <row r="36" spans="1:11" s="211" customFormat="1" ht="30.75" customHeight="1" x14ac:dyDescent="0.2">
      <c r="A36" s="218"/>
      <c r="B36" s="240"/>
      <c r="C36" s="325" t="s">
        <v>527</v>
      </c>
      <c r="D36" s="326"/>
      <c r="E36" s="224">
        <v>0</v>
      </c>
      <c r="F36" s="224">
        <v>0</v>
      </c>
      <c r="G36" s="224">
        <f t="shared" si="3"/>
        <v>0</v>
      </c>
      <c r="H36" s="224">
        <v>0</v>
      </c>
      <c r="I36" s="224">
        <v>0</v>
      </c>
      <c r="J36" s="224">
        <f t="shared" si="4"/>
        <v>0</v>
      </c>
    </row>
    <row r="37" spans="1:11" s="211" customFormat="1" ht="12" customHeight="1" x14ac:dyDescent="0.2">
      <c r="A37" s="218"/>
      <c r="B37" s="240"/>
      <c r="C37" s="325" t="s">
        <v>119</v>
      </c>
      <c r="D37" s="326"/>
      <c r="E37" s="225">
        <v>0</v>
      </c>
      <c r="F37" s="225">
        <f>F19</f>
        <v>0</v>
      </c>
      <c r="G37" s="225">
        <f t="shared" si="3"/>
        <v>0</v>
      </c>
      <c r="H37" s="225">
        <f>H19</f>
        <v>0</v>
      </c>
      <c r="I37" s="225">
        <f>I19</f>
        <v>0</v>
      </c>
      <c r="J37" s="225">
        <f t="shared" si="4"/>
        <v>0</v>
      </c>
    </row>
    <row r="38" spans="1:11" ht="12" customHeight="1" x14ac:dyDescent="0.2">
      <c r="A38" s="218"/>
      <c r="B38" s="240"/>
      <c r="C38" s="241"/>
      <c r="D38" s="242"/>
      <c r="E38" s="224"/>
      <c r="F38" s="224"/>
      <c r="G38" s="243"/>
      <c r="H38" s="224"/>
      <c r="I38" s="224"/>
      <c r="J38" s="224"/>
    </row>
    <row r="39" spans="1:11" ht="40.5" customHeight="1" x14ac:dyDescent="0.2">
      <c r="A39" s="218"/>
      <c r="B39" s="331" t="s">
        <v>528</v>
      </c>
      <c r="C39" s="332"/>
      <c r="D39" s="333"/>
      <c r="E39" s="239">
        <f>+E40+E42+E43</f>
        <v>1476393.48</v>
      </c>
      <c r="F39" s="239">
        <f>+F40+F42+F43</f>
        <v>0</v>
      </c>
      <c r="G39" s="239">
        <f>+G40+G42+G43</f>
        <v>1476393.48</v>
      </c>
      <c r="H39" s="239">
        <f>+H40+H42+H43</f>
        <v>1947039.22</v>
      </c>
      <c r="I39" s="239">
        <f>+I40+I42+I43</f>
        <v>1947039.22</v>
      </c>
      <c r="J39" s="239">
        <f t="shared" si="4"/>
        <v>470645.74</v>
      </c>
    </row>
    <row r="40" spans="1:11" ht="12" customHeight="1" x14ac:dyDescent="0.2">
      <c r="A40" s="218"/>
      <c r="B40" s="236"/>
      <c r="C40" s="325" t="s">
        <v>102</v>
      </c>
      <c r="D40" s="326"/>
      <c r="E40" s="224">
        <v>0</v>
      </c>
      <c r="F40" s="224">
        <v>0</v>
      </c>
      <c r="G40" s="224">
        <f t="shared" si="3"/>
        <v>0</v>
      </c>
      <c r="H40" s="224">
        <v>0</v>
      </c>
      <c r="I40" s="224">
        <v>0</v>
      </c>
      <c r="J40" s="239">
        <f t="shared" si="4"/>
        <v>0</v>
      </c>
    </row>
    <row r="41" spans="1:11" ht="12" customHeight="1" x14ac:dyDescent="0.2">
      <c r="A41" s="218"/>
      <c r="B41" s="236"/>
      <c r="C41" s="325" t="s">
        <v>519</v>
      </c>
      <c r="D41" s="326"/>
      <c r="E41" s="224"/>
      <c r="F41" s="224"/>
      <c r="G41" s="224"/>
      <c r="H41" s="224"/>
      <c r="I41" s="224"/>
      <c r="J41" s="224"/>
    </row>
    <row r="42" spans="1:11" x14ac:dyDescent="0.2">
      <c r="A42" s="218"/>
      <c r="B42" s="240"/>
      <c r="C42" s="325" t="s">
        <v>529</v>
      </c>
      <c r="D42" s="326"/>
      <c r="E42" s="225">
        <f>E17</f>
        <v>1476393.48</v>
      </c>
      <c r="F42" s="224">
        <v>0</v>
      </c>
      <c r="G42" s="225">
        <f t="shared" si="3"/>
        <v>1476393.48</v>
      </c>
      <c r="H42" s="225">
        <f>H17</f>
        <v>1947039.22</v>
      </c>
      <c r="I42" s="225">
        <f>I17</f>
        <v>1947039.22</v>
      </c>
      <c r="J42" s="239">
        <f t="shared" si="4"/>
        <v>470645.74</v>
      </c>
    </row>
    <row r="43" spans="1:11" ht="25.5" customHeight="1" x14ac:dyDescent="0.2">
      <c r="A43" s="218"/>
      <c r="B43" s="240"/>
      <c r="C43" s="325" t="s">
        <v>516</v>
      </c>
      <c r="D43" s="326"/>
      <c r="E43" s="225">
        <f t="shared" ref="E43" si="6">E19</f>
        <v>0</v>
      </c>
      <c r="F43" s="225">
        <v>0</v>
      </c>
      <c r="G43" s="225">
        <f t="shared" si="3"/>
        <v>0</v>
      </c>
      <c r="H43" s="225">
        <f t="shared" ref="H43:I43" si="7">H19</f>
        <v>0</v>
      </c>
      <c r="I43" s="225">
        <f t="shared" si="7"/>
        <v>0</v>
      </c>
      <c r="J43" s="239">
        <f t="shared" si="4"/>
        <v>0</v>
      </c>
    </row>
    <row r="44" spans="1:11" s="248" customFormat="1" ht="12" customHeight="1" x14ac:dyDescent="0.2">
      <c r="A44" s="213"/>
      <c r="B44" s="244"/>
      <c r="C44" s="245"/>
      <c r="D44" s="246"/>
      <c r="E44" s="247"/>
      <c r="F44" s="247"/>
      <c r="G44" s="247"/>
      <c r="H44" s="247"/>
      <c r="I44" s="247"/>
      <c r="J44" s="247"/>
    </row>
    <row r="45" spans="1:11" ht="12" customHeight="1" x14ac:dyDescent="0.2">
      <c r="A45" s="218"/>
      <c r="B45" s="236" t="s">
        <v>123</v>
      </c>
      <c r="C45" s="249"/>
      <c r="D45" s="242"/>
      <c r="E45" s="250">
        <f>+E46</f>
        <v>0</v>
      </c>
      <c r="F45" s="250">
        <f>+F46</f>
        <v>0</v>
      </c>
      <c r="G45" s="250">
        <f>+G46</f>
        <v>0</v>
      </c>
      <c r="H45" s="250">
        <f>+H46</f>
        <v>0</v>
      </c>
      <c r="I45" s="250">
        <f>+I46</f>
        <v>0</v>
      </c>
      <c r="J45" s="250">
        <f t="shared" si="4"/>
        <v>0</v>
      </c>
    </row>
    <row r="46" spans="1:11" ht="12" customHeight="1" x14ac:dyDescent="0.2">
      <c r="A46" s="218"/>
      <c r="B46" s="240"/>
      <c r="C46" s="325" t="s">
        <v>120</v>
      </c>
      <c r="D46" s="326"/>
      <c r="E46" s="224">
        <v>0</v>
      </c>
      <c r="F46" s="224">
        <v>0</v>
      </c>
      <c r="G46" s="224">
        <f>+E46+F46</f>
        <v>0</v>
      </c>
      <c r="H46" s="224">
        <v>0</v>
      </c>
      <c r="I46" s="224">
        <v>0</v>
      </c>
      <c r="J46" s="224">
        <f t="shared" si="4"/>
        <v>0</v>
      </c>
      <c r="K46" s="251"/>
    </row>
    <row r="47" spans="1:11" ht="12" customHeight="1" x14ac:dyDescent="0.2">
      <c r="A47" s="218"/>
      <c r="B47" s="226"/>
      <c r="C47" s="227"/>
      <c r="D47" s="228"/>
      <c r="E47" s="252"/>
      <c r="F47" s="252"/>
      <c r="G47" s="252"/>
      <c r="H47" s="252"/>
      <c r="I47" s="252"/>
      <c r="J47" s="252"/>
    </row>
    <row r="48" spans="1:11" ht="12" customHeight="1" x14ac:dyDescent="0.2">
      <c r="A48" s="213"/>
      <c r="B48" s="231"/>
      <c r="C48" s="232"/>
      <c r="D48" s="253" t="s">
        <v>121</v>
      </c>
      <c r="E48" s="254">
        <f>+E30+E32+E33+E34+E35+E36+E37+E39+E45</f>
        <v>38596980.869999997</v>
      </c>
      <c r="F48" s="254">
        <f>+F30+F32+F33+F34+F35+F36+F37+F39+F45</f>
        <v>0</v>
      </c>
      <c r="G48" s="254">
        <f>+G30+G32+G33+G34+G35+G36+G37+G39+G45</f>
        <v>38596980.869999997</v>
      </c>
      <c r="H48" s="254">
        <f>+H30+H32+H33+H34+H35+H36+H37+H39+H45</f>
        <v>58116990.640000001</v>
      </c>
      <c r="I48" s="254">
        <f>+I30+I32+I33+I34+I35+I36+I37+I39+I45</f>
        <v>58116990.640000001</v>
      </c>
      <c r="J48" s="327">
        <f>+J29+J39+J45</f>
        <v>19520009.77</v>
      </c>
    </row>
    <row r="49" spans="1:10" ht="12" customHeight="1" x14ac:dyDescent="0.2">
      <c r="A49" s="218"/>
      <c r="B49" s="235"/>
      <c r="C49" s="235"/>
      <c r="D49" s="235"/>
      <c r="E49" s="255"/>
      <c r="F49" s="255"/>
      <c r="G49" s="255"/>
      <c r="H49" s="329" t="s">
        <v>290</v>
      </c>
      <c r="I49" s="330"/>
      <c r="J49" s="328"/>
    </row>
    <row r="50" spans="1:10" x14ac:dyDescent="0.2">
      <c r="B50" s="211" t="s">
        <v>521</v>
      </c>
      <c r="C50" s="211"/>
      <c r="D50" s="211"/>
      <c r="E50" s="211"/>
      <c r="F50" s="211"/>
      <c r="G50" s="211"/>
      <c r="H50" s="211"/>
      <c r="I50" s="211"/>
      <c r="J50" s="211"/>
    </row>
    <row r="51" spans="1:10" ht="13.5" x14ac:dyDescent="0.2">
      <c r="B51" s="211" t="s">
        <v>522</v>
      </c>
      <c r="C51" s="211"/>
      <c r="D51" s="211"/>
      <c r="E51" s="211"/>
      <c r="F51" s="211"/>
      <c r="G51" s="211"/>
      <c r="H51" s="211"/>
      <c r="I51" s="211"/>
      <c r="J51" s="211"/>
    </row>
    <row r="52" spans="1:10" ht="26.25" customHeight="1" x14ac:dyDescent="0.2">
      <c r="B52" s="324" t="s">
        <v>530</v>
      </c>
      <c r="C52" s="324"/>
      <c r="D52" s="324"/>
      <c r="E52" s="324"/>
      <c r="F52" s="324"/>
      <c r="G52" s="324"/>
      <c r="H52" s="324"/>
      <c r="I52" s="324"/>
      <c r="J52" s="324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J23"/>
    <mergeCell ref="H23:I23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52:J52"/>
    <mergeCell ref="C40:D40"/>
    <mergeCell ref="C41:D41"/>
    <mergeCell ref="C42:D42"/>
    <mergeCell ref="C43:D43"/>
    <mergeCell ref="C46:D46"/>
    <mergeCell ref="J48:J49"/>
    <mergeCell ref="H49:I49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7" sqref="A7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344"/>
      <c r="B2" s="344"/>
      <c r="C2" s="344"/>
      <c r="D2" s="344"/>
      <c r="E2" s="344"/>
      <c r="F2" s="344"/>
      <c r="G2" s="344"/>
      <c r="H2" s="344"/>
      <c r="I2"/>
    </row>
    <row r="3" spans="1:9" ht="15.75" x14ac:dyDescent="0.25">
      <c r="A3" s="344" t="s">
        <v>324</v>
      </c>
      <c r="B3" s="344"/>
      <c r="C3" s="344"/>
      <c r="D3" s="344"/>
      <c r="E3" s="344"/>
      <c r="F3" s="344"/>
      <c r="G3" s="344"/>
      <c r="H3" s="344"/>
      <c r="I3"/>
    </row>
    <row r="4" spans="1:9" x14ac:dyDescent="0.25">
      <c r="A4" s="341" t="s">
        <v>125</v>
      </c>
      <c r="B4" s="341"/>
      <c r="C4" s="341"/>
      <c r="D4" s="341"/>
      <c r="E4" s="341"/>
      <c r="F4" s="341"/>
      <c r="G4" s="341"/>
      <c r="H4" s="341"/>
      <c r="I4"/>
    </row>
    <row r="5" spans="1:9" x14ac:dyDescent="0.25">
      <c r="A5" s="341" t="s">
        <v>126</v>
      </c>
      <c r="B5" s="341"/>
      <c r="C5" s="341"/>
      <c r="D5" s="341"/>
      <c r="E5" s="341"/>
      <c r="F5" s="341"/>
      <c r="G5" s="341"/>
      <c r="H5" s="341"/>
      <c r="I5"/>
    </row>
    <row r="6" spans="1:9" x14ac:dyDescent="0.25">
      <c r="A6" s="341" t="s">
        <v>570</v>
      </c>
      <c r="B6" s="341"/>
      <c r="C6" s="341"/>
      <c r="D6" s="341"/>
      <c r="E6" s="341"/>
      <c r="F6" s="341"/>
      <c r="G6" s="341"/>
      <c r="H6" s="341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342" t="s">
        <v>73</v>
      </c>
      <c r="B8" s="342"/>
      <c r="C8" s="343" t="s">
        <v>127</v>
      </c>
      <c r="D8" s="343"/>
      <c r="E8" s="343"/>
      <c r="F8" s="343"/>
      <c r="G8" s="343"/>
      <c r="H8" s="343" t="s">
        <v>128</v>
      </c>
      <c r="I8"/>
    </row>
    <row r="9" spans="1:9" ht="22.5" x14ac:dyDescent="0.25">
      <c r="A9" s="342"/>
      <c r="B9" s="342"/>
      <c r="C9" s="99" t="s">
        <v>129</v>
      </c>
      <c r="D9" s="99" t="s">
        <v>130</v>
      </c>
      <c r="E9" s="99" t="s">
        <v>109</v>
      </c>
      <c r="F9" s="99" t="s">
        <v>110</v>
      </c>
      <c r="G9" s="99" t="s">
        <v>131</v>
      </c>
      <c r="H9" s="343"/>
      <c r="I9"/>
    </row>
    <row r="10" spans="1:9" x14ac:dyDescent="0.25">
      <c r="A10" s="342"/>
      <c r="B10" s="342"/>
      <c r="C10" s="99">
        <v>1</v>
      </c>
      <c r="D10" s="99">
        <v>2</v>
      </c>
      <c r="E10" s="99" t="s">
        <v>132</v>
      </c>
      <c r="F10" s="99">
        <v>4</v>
      </c>
      <c r="G10" s="99">
        <v>5</v>
      </c>
      <c r="H10" s="99" t="s">
        <v>133</v>
      </c>
      <c r="I10"/>
    </row>
    <row r="11" spans="1:9" x14ac:dyDescent="0.25">
      <c r="A11" s="20"/>
      <c r="B11" s="67"/>
      <c r="C11" s="22"/>
      <c r="D11" s="22"/>
      <c r="E11" s="22"/>
      <c r="F11" s="22"/>
      <c r="G11" s="22"/>
      <c r="H11" s="22"/>
      <c r="I11"/>
    </row>
    <row r="12" spans="1:9" ht="22.5" x14ac:dyDescent="0.25">
      <c r="A12" s="23"/>
      <c r="B12" s="24" t="s">
        <v>324</v>
      </c>
      <c r="C12" s="136">
        <f>COG!D81</f>
        <v>63446475</v>
      </c>
      <c r="D12" s="136">
        <f>COG!E81</f>
        <v>0</v>
      </c>
      <c r="E12" s="136">
        <f t="shared" ref="E12:E20" si="0">+C12+D12</f>
        <v>63446475</v>
      </c>
      <c r="F12" s="136">
        <f>COG!G81</f>
        <v>54911427.710000001</v>
      </c>
      <c r="G12" s="136">
        <f>COG!H81</f>
        <v>53136863.060000002</v>
      </c>
      <c r="H12" s="136">
        <f t="shared" ref="H12:H20" si="1">+E12-F12</f>
        <v>8535047.2899999991</v>
      </c>
      <c r="I12"/>
    </row>
    <row r="13" spans="1:9" x14ac:dyDescent="0.25">
      <c r="A13" s="23"/>
      <c r="B13" s="24" t="s">
        <v>278</v>
      </c>
      <c r="C13" s="146">
        <v>0</v>
      </c>
      <c r="D13" s="146">
        <v>0</v>
      </c>
      <c r="E13" s="146">
        <f t="shared" si="0"/>
        <v>0</v>
      </c>
      <c r="F13" s="146">
        <v>0</v>
      </c>
      <c r="G13" s="146">
        <v>0</v>
      </c>
      <c r="H13" s="146">
        <f t="shared" si="1"/>
        <v>0</v>
      </c>
      <c r="I13"/>
    </row>
    <row r="14" spans="1:9" x14ac:dyDescent="0.25">
      <c r="A14" s="23"/>
      <c r="B14" s="24" t="s">
        <v>279</v>
      </c>
      <c r="C14" s="146">
        <v>0</v>
      </c>
      <c r="D14" s="146">
        <v>0</v>
      </c>
      <c r="E14" s="146">
        <f t="shared" si="0"/>
        <v>0</v>
      </c>
      <c r="F14" s="146">
        <v>0</v>
      </c>
      <c r="G14" s="146">
        <v>0</v>
      </c>
      <c r="H14" s="146">
        <f t="shared" si="1"/>
        <v>0</v>
      </c>
      <c r="I14"/>
    </row>
    <row r="15" spans="1:9" x14ac:dyDescent="0.25">
      <c r="A15" s="23"/>
      <c r="B15" s="24" t="s">
        <v>280</v>
      </c>
      <c r="C15" s="146">
        <v>0</v>
      </c>
      <c r="D15" s="146">
        <v>0</v>
      </c>
      <c r="E15" s="146">
        <f t="shared" si="0"/>
        <v>0</v>
      </c>
      <c r="F15" s="146">
        <v>0</v>
      </c>
      <c r="G15" s="146">
        <v>0</v>
      </c>
      <c r="H15" s="146">
        <f t="shared" si="1"/>
        <v>0</v>
      </c>
      <c r="I15"/>
    </row>
    <row r="16" spans="1:9" x14ac:dyDescent="0.25">
      <c r="A16" s="23"/>
      <c r="B16" s="24" t="s">
        <v>281</v>
      </c>
      <c r="C16" s="146">
        <v>0</v>
      </c>
      <c r="D16" s="146">
        <v>0</v>
      </c>
      <c r="E16" s="146">
        <f t="shared" si="0"/>
        <v>0</v>
      </c>
      <c r="F16" s="146">
        <v>0</v>
      </c>
      <c r="G16" s="146">
        <v>0</v>
      </c>
      <c r="H16" s="146">
        <f t="shared" si="1"/>
        <v>0</v>
      </c>
      <c r="I16"/>
    </row>
    <row r="17" spans="1:9" x14ac:dyDescent="0.25">
      <c r="A17" s="23"/>
      <c r="B17" s="24" t="s">
        <v>282</v>
      </c>
      <c r="C17" s="146">
        <v>0</v>
      </c>
      <c r="D17" s="146">
        <v>0</v>
      </c>
      <c r="E17" s="146">
        <f t="shared" si="0"/>
        <v>0</v>
      </c>
      <c r="F17" s="146">
        <v>0</v>
      </c>
      <c r="G17" s="146">
        <v>0</v>
      </c>
      <c r="H17" s="146">
        <f t="shared" si="1"/>
        <v>0</v>
      </c>
    </row>
    <row r="18" spans="1:9" x14ac:dyDescent="0.25">
      <c r="A18" s="23"/>
      <c r="B18" s="24" t="s">
        <v>283</v>
      </c>
      <c r="C18" s="146">
        <v>0</v>
      </c>
      <c r="D18" s="146">
        <v>0</v>
      </c>
      <c r="E18" s="146">
        <f t="shared" si="0"/>
        <v>0</v>
      </c>
      <c r="F18" s="146">
        <v>0</v>
      </c>
      <c r="G18" s="146">
        <v>0</v>
      </c>
      <c r="H18" s="146">
        <f t="shared" si="1"/>
        <v>0</v>
      </c>
    </row>
    <row r="19" spans="1:9" x14ac:dyDescent="0.25">
      <c r="A19" s="23"/>
      <c r="B19" s="24" t="s">
        <v>284</v>
      </c>
      <c r="C19" s="146">
        <v>0</v>
      </c>
      <c r="D19" s="146">
        <v>0</v>
      </c>
      <c r="E19" s="146">
        <f t="shared" si="0"/>
        <v>0</v>
      </c>
      <c r="F19" s="146">
        <v>0</v>
      </c>
      <c r="G19" s="146">
        <v>0</v>
      </c>
      <c r="H19" s="146">
        <f t="shared" si="1"/>
        <v>0</v>
      </c>
    </row>
    <row r="20" spans="1:9" x14ac:dyDescent="0.25">
      <c r="A20" s="23"/>
      <c r="B20" s="24" t="s">
        <v>285</v>
      </c>
      <c r="C20" s="146">
        <v>0</v>
      </c>
      <c r="D20" s="146">
        <v>0</v>
      </c>
      <c r="E20" s="146">
        <f t="shared" si="0"/>
        <v>0</v>
      </c>
      <c r="F20" s="146">
        <v>0</v>
      </c>
      <c r="G20" s="146">
        <v>0</v>
      </c>
      <c r="H20" s="146">
        <f t="shared" si="1"/>
        <v>0</v>
      </c>
    </row>
    <row r="21" spans="1:9" x14ac:dyDescent="0.25">
      <c r="A21" s="25"/>
      <c r="B21" s="26"/>
      <c r="C21" s="137"/>
      <c r="D21" s="137"/>
      <c r="E21" s="137"/>
      <c r="F21" s="137"/>
      <c r="G21" s="137"/>
      <c r="H21" s="137"/>
    </row>
    <row r="22" spans="1:9" s="30" customFormat="1" x14ac:dyDescent="0.25">
      <c r="A22" s="28"/>
      <c r="B22" s="29" t="s">
        <v>134</v>
      </c>
      <c r="C22" s="138">
        <f>SUM(C12:C20)</f>
        <v>63446475</v>
      </c>
      <c r="D22" s="138">
        <f>SUM(D12:D20)</f>
        <v>0</v>
      </c>
      <c r="E22" s="138">
        <f>SUM(E12:E20)</f>
        <v>63446475</v>
      </c>
      <c r="F22" s="138">
        <f>SUM(F12:F20)</f>
        <v>54911427.710000001</v>
      </c>
      <c r="G22" s="138">
        <f>SUM(G12:G20)</f>
        <v>53136863.060000002</v>
      </c>
      <c r="H22" s="138">
        <f>SUM(COG!I81)</f>
        <v>8535047.2899999991</v>
      </c>
      <c r="I22" s="27"/>
    </row>
    <row r="23" spans="1:9" x14ac:dyDescent="0.25">
      <c r="A23" s="98"/>
      <c r="B23" s="98"/>
      <c r="C23" s="98"/>
      <c r="D23" s="98"/>
      <c r="E23" s="98"/>
      <c r="F23" s="98"/>
      <c r="G23" s="98"/>
      <c r="H23" s="98"/>
    </row>
    <row r="24" spans="1:9" x14ac:dyDescent="0.25">
      <c r="A24" s="98"/>
      <c r="B24" s="98"/>
      <c r="C24" s="203"/>
      <c r="D24" s="203"/>
      <c r="E24" s="203"/>
      <c r="F24" s="203"/>
      <c r="G24" s="203"/>
      <c r="H24" s="203"/>
    </row>
    <row r="25" spans="1:9" x14ac:dyDescent="0.25">
      <c r="A25" s="98"/>
      <c r="B25" s="98"/>
      <c r="C25" s="204"/>
      <c r="D25" s="204"/>
      <c r="E25" s="204"/>
      <c r="F25" s="204"/>
      <c r="G25" s="204"/>
      <c r="H25" s="204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7" sqref="B7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344"/>
      <c r="C2" s="344"/>
      <c r="D2" s="344"/>
      <c r="E2" s="344"/>
      <c r="F2" s="344"/>
      <c r="G2" s="344"/>
      <c r="H2" s="344"/>
      <c r="I2" s="344"/>
    </row>
    <row r="3" spans="2:9" ht="15.75" x14ac:dyDescent="0.25">
      <c r="B3" s="344" t="s">
        <v>324</v>
      </c>
      <c r="C3" s="344"/>
      <c r="D3" s="344"/>
      <c r="E3" s="344"/>
      <c r="F3" s="344"/>
      <c r="G3" s="344"/>
      <c r="H3" s="344"/>
      <c r="I3" s="344"/>
    </row>
    <row r="4" spans="2:9" x14ac:dyDescent="0.25">
      <c r="B4" s="352" t="s">
        <v>125</v>
      </c>
      <c r="C4" s="352"/>
      <c r="D4" s="352"/>
      <c r="E4" s="352"/>
      <c r="F4" s="352"/>
      <c r="G4" s="352"/>
      <c r="H4" s="352"/>
      <c r="I4" s="352"/>
    </row>
    <row r="5" spans="2:9" x14ac:dyDescent="0.25">
      <c r="B5" s="352" t="s">
        <v>135</v>
      </c>
      <c r="C5" s="352"/>
      <c r="D5" s="352"/>
      <c r="E5" s="352"/>
      <c r="F5" s="352"/>
      <c r="G5" s="352"/>
      <c r="H5" s="352"/>
      <c r="I5" s="352"/>
    </row>
    <row r="6" spans="2:9" x14ac:dyDescent="0.25">
      <c r="B6" s="352" t="s">
        <v>571</v>
      </c>
      <c r="C6" s="352"/>
      <c r="D6" s="352"/>
      <c r="E6" s="352"/>
      <c r="F6" s="352"/>
      <c r="G6" s="352"/>
      <c r="H6" s="352"/>
      <c r="I6" s="352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345" t="s">
        <v>73</v>
      </c>
      <c r="C8" s="346"/>
      <c r="D8" s="351" t="s">
        <v>136</v>
      </c>
      <c r="E8" s="351"/>
      <c r="F8" s="351"/>
      <c r="G8" s="351"/>
      <c r="H8" s="351"/>
      <c r="I8" s="351" t="s">
        <v>128</v>
      </c>
    </row>
    <row r="9" spans="2:9" ht="22.5" x14ac:dyDescent="0.25">
      <c r="B9" s="347"/>
      <c r="C9" s="348"/>
      <c r="D9" s="100" t="s">
        <v>129</v>
      </c>
      <c r="E9" s="100" t="s">
        <v>130</v>
      </c>
      <c r="F9" s="100" t="s">
        <v>109</v>
      </c>
      <c r="G9" s="100" t="s">
        <v>110</v>
      </c>
      <c r="H9" s="100" t="s">
        <v>131</v>
      </c>
      <c r="I9" s="351"/>
    </row>
    <row r="10" spans="2:9" x14ac:dyDescent="0.25">
      <c r="B10" s="349"/>
      <c r="C10" s="350"/>
      <c r="D10" s="100">
        <v>1</v>
      </c>
      <c r="E10" s="100">
        <v>2</v>
      </c>
      <c r="F10" s="100" t="s">
        <v>132</v>
      </c>
      <c r="G10" s="100">
        <v>4</v>
      </c>
      <c r="H10" s="100">
        <v>5</v>
      </c>
      <c r="I10" s="100" t="s">
        <v>133</v>
      </c>
    </row>
    <row r="11" spans="2:9" x14ac:dyDescent="0.25">
      <c r="B11" s="31"/>
      <c r="C11" s="32"/>
      <c r="D11" s="33"/>
      <c r="E11" s="33"/>
      <c r="F11" s="33"/>
      <c r="G11" s="33"/>
      <c r="H11" s="33"/>
      <c r="I11" s="33"/>
    </row>
    <row r="12" spans="2:9" x14ac:dyDescent="0.25">
      <c r="B12" s="20"/>
      <c r="C12" s="34" t="s">
        <v>137</v>
      </c>
      <c r="D12" s="142">
        <f>SUM(COG!D9,COG!D17,COG!D27)-PDA_ESPECIFICA!F39</f>
        <v>55373853</v>
      </c>
      <c r="E12" s="142">
        <f>SUM(COG!E9,COG!E17,COG!E27)-PDA_ESPECIFICA!G39</f>
        <v>-204671</v>
      </c>
      <c r="F12" s="142">
        <f>SUM(COG!F9,COG!F17,COG!F27)-PDA_ESPECIFICA!H39</f>
        <v>55169182</v>
      </c>
      <c r="G12" s="142">
        <f>SUM(COG!G9,COG!G17,COG!G27)-PDA_ESPECIFICA!I39</f>
        <v>46910176.530000001</v>
      </c>
      <c r="H12" s="142">
        <f>SUM(COG!H9,COG!H17,COG!H27)-PDA_ESPECIFICA!J39</f>
        <v>45571138.950000003</v>
      </c>
      <c r="I12" s="139">
        <f>+F12-G12</f>
        <v>8259005.4699999988</v>
      </c>
    </row>
    <row r="13" spans="2:9" x14ac:dyDescent="0.25">
      <c r="B13" s="20"/>
      <c r="C13" s="97"/>
      <c r="D13" s="128"/>
      <c r="E13" s="128"/>
      <c r="F13" s="128"/>
      <c r="G13" s="128"/>
      <c r="H13" s="128"/>
      <c r="I13" s="128"/>
    </row>
    <row r="14" spans="2:9" x14ac:dyDescent="0.25">
      <c r="B14" s="35"/>
      <c r="C14" s="34" t="s">
        <v>138</v>
      </c>
      <c r="D14" s="128">
        <f>SUM(COG!D47)</f>
        <v>7178000</v>
      </c>
      <c r="E14" s="128">
        <f>SUM(COG!E47)</f>
        <v>41626</v>
      </c>
      <c r="F14" s="128">
        <f>SUM(COG!F47)</f>
        <v>7219626</v>
      </c>
      <c r="G14" s="128">
        <f>SUM(COG!G47)</f>
        <v>6943584.1799999997</v>
      </c>
      <c r="H14" s="128">
        <f>SUM(COG!H47)</f>
        <v>6508057.1100000003</v>
      </c>
      <c r="I14" s="128">
        <f>SUM(COG!I47)</f>
        <v>276041.8200000003</v>
      </c>
    </row>
    <row r="15" spans="2:9" x14ac:dyDescent="0.25">
      <c r="B15" s="20"/>
      <c r="C15" s="97"/>
      <c r="D15" s="128"/>
      <c r="E15" s="128"/>
      <c r="F15" s="128"/>
      <c r="G15" s="128"/>
      <c r="H15" s="128"/>
      <c r="I15" s="128"/>
    </row>
    <row r="16" spans="2:9" x14ac:dyDescent="0.25">
      <c r="B16" s="35"/>
      <c r="C16" s="34" t="s">
        <v>139</v>
      </c>
      <c r="D16" s="128">
        <v>0</v>
      </c>
      <c r="E16" s="128">
        <v>0</v>
      </c>
      <c r="F16" s="128">
        <f>+D16+E16</f>
        <v>0</v>
      </c>
      <c r="G16" s="128">
        <v>0</v>
      </c>
      <c r="H16" s="128">
        <v>0</v>
      </c>
      <c r="I16" s="128">
        <f>+F16-G16</f>
        <v>0</v>
      </c>
    </row>
    <row r="17" spans="2:9" x14ac:dyDescent="0.25">
      <c r="B17" s="35"/>
      <c r="C17" s="34"/>
      <c r="D17" s="128"/>
      <c r="E17" s="128"/>
      <c r="F17" s="128"/>
      <c r="G17" s="128"/>
      <c r="H17" s="128"/>
      <c r="I17" s="128"/>
    </row>
    <row r="18" spans="2:9" x14ac:dyDescent="0.25">
      <c r="B18" s="35"/>
      <c r="C18" s="34" t="s">
        <v>84</v>
      </c>
      <c r="D18" s="128">
        <f>SUM(PDA_ESPECIFICA!F39)</f>
        <v>894622</v>
      </c>
      <c r="E18" s="128">
        <f>SUM(PDA_ESPECIFICA!G39)</f>
        <v>163045</v>
      </c>
      <c r="F18" s="128">
        <f>SUM(PDA_ESPECIFICA!H39)</f>
        <v>1057667</v>
      </c>
      <c r="G18" s="128">
        <f>SUM(PDA_ESPECIFICA!I39)</f>
        <v>1057667</v>
      </c>
      <c r="H18" s="128">
        <f>SUM(PDA_ESPECIFICA!J39)</f>
        <v>1057667</v>
      </c>
      <c r="I18" s="128">
        <f>+F18-G18</f>
        <v>0</v>
      </c>
    </row>
    <row r="19" spans="2:9" x14ac:dyDescent="0.25">
      <c r="B19" s="35"/>
      <c r="C19" s="34"/>
      <c r="D19" s="128"/>
      <c r="E19" s="128"/>
      <c r="F19" s="128"/>
      <c r="G19" s="128"/>
      <c r="H19" s="128"/>
      <c r="I19" s="128"/>
    </row>
    <row r="20" spans="2:9" x14ac:dyDescent="0.25">
      <c r="B20" s="35"/>
      <c r="C20" s="34" t="s">
        <v>89</v>
      </c>
      <c r="D20" s="128"/>
      <c r="E20" s="128"/>
      <c r="F20" s="128"/>
      <c r="G20" s="128"/>
      <c r="H20" s="128"/>
      <c r="I20" s="128"/>
    </row>
    <row r="21" spans="2:9" x14ac:dyDescent="0.25">
      <c r="B21" s="35"/>
      <c r="C21" s="34"/>
      <c r="D21" s="128"/>
      <c r="E21" s="128"/>
      <c r="F21" s="128"/>
      <c r="G21" s="128"/>
      <c r="H21" s="128"/>
      <c r="I21" s="128"/>
    </row>
    <row r="22" spans="2:9" s="101" customFormat="1" x14ac:dyDescent="0.25">
      <c r="B22" s="42"/>
      <c r="C22" s="43" t="s">
        <v>134</v>
      </c>
      <c r="D22" s="140">
        <f>+D12+D14+D16+D18</f>
        <v>63446475</v>
      </c>
      <c r="E22" s="140">
        <f t="shared" ref="E22:I22" si="0">+E12+E14+E16+E18</f>
        <v>0</v>
      </c>
      <c r="F22" s="140">
        <f t="shared" si="0"/>
        <v>63446475</v>
      </c>
      <c r="G22" s="140">
        <f t="shared" si="0"/>
        <v>54911427.710000001</v>
      </c>
      <c r="H22" s="140">
        <f t="shared" si="0"/>
        <v>53136863.060000002</v>
      </c>
      <c r="I22" s="140">
        <f t="shared" si="0"/>
        <v>8535047.2899999991</v>
      </c>
    </row>
    <row r="23" spans="2:9" x14ac:dyDescent="0.25">
      <c r="B23" s="98"/>
      <c r="C23" s="98"/>
      <c r="D23" s="207"/>
      <c r="E23" s="207"/>
      <c r="F23" s="207"/>
      <c r="G23" s="207"/>
      <c r="H23" s="207"/>
      <c r="I23" s="207"/>
    </row>
    <row r="24" spans="2:9" x14ac:dyDescent="0.25">
      <c r="B24" s="98"/>
      <c r="C24" s="98"/>
      <c r="D24" s="208"/>
      <c r="E24" s="208"/>
      <c r="F24" s="208"/>
      <c r="G24" s="208"/>
      <c r="H24" s="208"/>
      <c r="I24" s="208"/>
    </row>
    <row r="25" spans="2:9" x14ac:dyDescent="0.25">
      <c r="B25" s="98"/>
      <c r="C25" s="98"/>
      <c r="D25" s="208"/>
      <c r="E25" s="208"/>
      <c r="F25" s="208"/>
      <c r="G25" s="208"/>
      <c r="H25" s="208"/>
      <c r="I25" s="208"/>
    </row>
    <row r="26" spans="2:9" x14ac:dyDescent="0.25">
      <c r="B26" s="98"/>
      <c r="C26" s="98"/>
      <c r="D26" s="207"/>
      <c r="E26" s="207"/>
      <c r="F26" s="207"/>
      <c r="G26" s="207"/>
      <c r="H26" s="207"/>
      <c r="I26" s="207"/>
    </row>
    <row r="27" spans="2:9" x14ac:dyDescent="0.25">
      <c r="D27" s="39" t="str">
        <f>IF(D22=CAdmon!C22," ","ERROR")</f>
        <v xml:space="preserve"> </v>
      </c>
      <c r="E27" s="39" t="str">
        <f>IF(E22=CAdmon!D22," ","ERROR")</f>
        <v xml:space="preserve"> </v>
      </c>
      <c r="F27" s="39" t="str">
        <f>IF(F22=CAdmon!E22," ","ERROR")</f>
        <v xml:space="preserve"> </v>
      </c>
      <c r="G27" s="39"/>
      <c r="H27" s="39"/>
      <c r="I27" s="39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workbookViewId="0">
      <selection activeCell="A82" sqref="A82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344" t="s">
        <v>324</v>
      </c>
      <c r="C1" s="344"/>
      <c r="D1" s="344"/>
      <c r="E1" s="344"/>
      <c r="F1" s="344"/>
      <c r="G1" s="344"/>
      <c r="H1" s="344"/>
      <c r="I1" s="344"/>
    </row>
    <row r="2" spans="2:12" x14ac:dyDescent="0.25">
      <c r="B2" s="352" t="s">
        <v>125</v>
      </c>
      <c r="C2" s="352"/>
      <c r="D2" s="352"/>
      <c r="E2" s="352"/>
      <c r="F2" s="352"/>
      <c r="G2" s="352"/>
      <c r="H2" s="352"/>
      <c r="I2" s="352"/>
    </row>
    <row r="3" spans="2:12" x14ac:dyDescent="0.25">
      <c r="B3" s="352" t="s">
        <v>322</v>
      </c>
      <c r="C3" s="352"/>
      <c r="D3" s="352"/>
      <c r="E3" s="352"/>
      <c r="F3" s="352"/>
      <c r="G3" s="352"/>
      <c r="H3" s="352"/>
      <c r="I3" s="352"/>
    </row>
    <row r="4" spans="2:12" x14ac:dyDescent="0.25">
      <c r="B4" s="352" t="s">
        <v>571</v>
      </c>
      <c r="C4" s="352"/>
      <c r="D4" s="352"/>
      <c r="E4" s="352"/>
      <c r="F4" s="352"/>
      <c r="G4" s="352"/>
      <c r="H4" s="352"/>
      <c r="I4" s="352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342" t="s">
        <v>73</v>
      </c>
      <c r="C6" s="342"/>
      <c r="D6" s="343" t="s">
        <v>127</v>
      </c>
      <c r="E6" s="343"/>
      <c r="F6" s="343"/>
      <c r="G6" s="343"/>
      <c r="H6" s="343"/>
      <c r="I6" s="343" t="s">
        <v>128</v>
      </c>
    </row>
    <row r="7" spans="2:12" ht="22.5" x14ac:dyDescent="0.25">
      <c r="B7" s="342"/>
      <c r="C7" s="342"/>
      <c r="D7" s="99" t="s">
        <v>129</v>
      </c>
      <c r="E7" s="99" t="s">
        <v>130</v>
      </c>
      <c r="F7" s="99" t="s">
        <v>109</v>
      </c>
      <c r="G7" s="99" t="s">
        <v>110</v>
      </c>
      <c r="H7" s="99" t="s">
        <v>131</v>
      </c>
      <c r="I7" s="343"/>
    </row>
    <row r="8" spans="2:12" ht="11.25" customHeight="1" x14ac:dyDescent="0.25">
      <c r="B8" s="342"/>
      <c r="C8" s="342"/>
      <c r="D8" s="99">
        <v>1</v>
      </c>
      <c r="E8" s="99">
        <v>2</v>
      </c>
      <c r="F8" s="99" t="s">
        <v>132</v>
      </c>
      <c r="G8" s="99">
        <v>4</v>
      </c>
      <c r="H8" s="99">
        <v>5</v>
      </c>
      <c r="I8" s="99" t="s">
        <v>133</v>
      </c>
    </row>
    <row r="9" spans="2:12" x14ac:dyDescent="0.25">
      <c r="B9" s="353" t="s">
        <v>100</v>
      </c>
      <c r="C9" s="354"/>
      <c r="D9" s="141">
        <f>SUM(D10:D16)</f>
        <v>42064121</v>
      </c>
      <c r="E9" s="141">
        <f>SUM(E10:E16)</f>
        <v>0</v>
      </c>
      <c r="F9" s="141">
        <f t="shared" ref="F9:F17" si="0">+D9+E9</f>
        <v>42064121</v>
      </c>
      <c r="G9" s="141">
        <f>SUM(G10:G16)</f>
        <v>35266355.509999998</v>
      </c>
      <c r="H9" s="141">
        <f>SUM(H10:H16)</f>
        <v>34943230.93</v>
      </c>
      <c r="I9" s="141">
        <f t="shared" ref="I9:I46" si="1">+F9-G9</f>
        <v>6797765.4900000021</v>
      </c>
      <c r="L9" s="201"/>
    </row>
    <row r="10" spans="2:12" x14ac:dyDescent="0.25">
      <c r="B10" s="40"/>
      <c r="C10" s="41" t="s">
        <v>140</v>
      </c>
      <c r="D10" s="142">
        <f>SUM(PDA_ESPECIFICA!F13)</f>
        <v>5763830</v>
      </c>
      <c r="E10" s="142">
        <f>SUM(PDA_ESPECIFICA!G13)</f>
        <v>327004</v>
      </c>
      <c r="F10" s="143">
        <f t="shared" ref="F10:F16" si="2">D10+E10</f>
        <v>6090834</v>
      </c>
      <c r="G10" s="142">
        <f>SUM(PDA_ESPECIFICA!I13)</f>
        <v>6090834</v>
      </c>
      <c r="H10" s="142">
        <f>SUM(PDA_ESPECIFICA!J13)</f>
        <v>6090834</v>
      </c>
      <c r="I10" s="142">
        <f t="shared" si="1"/>
        <v>0</v>
      </c>
    </row>
    <row r="11" spans="2:12" x14ac:dyDescent="0.25">
      <c r="B11" s="40"/>
      <c r="C11" s="41" t="s">
        <v>141</v>
      </c>
      <c r="D11" s="142">
        <f>SUM(PDA_ESPECIFICA!F18)</f>
        <v>0</v>
      </c>
      <c r="E11" s="142">
        <v>0</v>
      </c>
      <c r="F11" s="143">
        <f t="shared" si="2"/>
        <v>0</v>
      </c>
      <c r="G11" s="142">
        <v>0</v>
      </c>
      <c r="H11" s="142">
        <v>0</v>
      </c>
      <c r="I11" s="142">
        <f t="shared" si="1"/>
        <v>0</v>
      </c>
    </row>
    <row r="12" spans="2:12" x14ac:dyDescent="0.25">
      <c r="B12" s="40"/>
      <c r="C12" s="41" t="s">
        <v>142</v>
      </c>
      <c r="D12" s="142">
        <f>SUM(PDA_ESPECIFICA!F25)</f>
        <v>9109427</v>
      </c>
      <c r="E12" s="142">
        <f>SUM(PDA_ESPECIFICA!G25)</f>
        <v>-150149</v>
      </c>
      <c r="F12" s="143">
        <f t="shared" si="2"/>
        <v>8959278</v>
      </c>
      <c r="G12" s="142">
        <f>SUM(PDA_ESPECIFICA!I25)</f>
        <v>7624803.6399999997</v>
      </c>
      <c r="H12" s="142">
        <f>SUM(PDA_ESPECIFICA!J25)</f>
        <v>7361351.9199999999</v>
      </c>
      <c r="I12" s="142">
        <f t="shared" si="1"/>
        <v>1334474.3600000003</v>
      </c>
    </row>
    <row r="13" spans="2:12" x14ac:dyDescent="0.25">
      <c r="B13" s="40"/>
      <c r="C13" s="41" t="s">
        <v>143</v>
      </c>
      <c r="D13" s="142">
        <f>SUM(PDA_ESPECIFICA!F36)</f>
        <v>1754195</v>
      </c>
      <c r="E13" s="142">
        <f>SUM(PDA_ESPECIFICA!G36)</f>
        <v>241140</v>
      </c>
      <c r="F13" s="143">
        <f t="shared" si="2"/>
        <v>1995335</v>
      </c>
      <c r="G13" s="142">
        <f>SUM(PDA_ESPECIFICA!I36)</f>
        <v>1995335</v>
      </c>
      <c r="H13" s="142">
        <f>SUM(PDA_ESPECIFICA!J36)</f>
        <v>1993214.45</v>
      </c>
      <c r="I13" s="142">
        <f t="shared" si="1"/>
        <v>0</v>
      </c>
    </row>
    <row r="14" spans="2:12" x14ac:dyDescent="0.25">
      <c r="B14" s="40"/>
      <c r="C14" s="41" t="s">
        <v>144</v>
      </c>
      <c r="D14" s="142">
        <f>SUM(PDA_ESPECIFICA!F45)</f>
        <v>3572468</v>
      </c>
      <c r="E14" s="142">
        <f>SUM(PDA_ESPECIFICA!G45)</f>
        <v>443706</v>
      </c>
      <c r="F14" s="143">
        <f t="shared" si="2"/>
        <v>4016174</v>
      </c>
      <c r="G14" s="142">
        <f>SUM(PDA_ESPECIFICA!I45)</f>
        <v>3781869.26</v>
      </c>
      <c r="H14" s="142">
        <f>SUM(PDA_ESPECIFICA!J45)</f>
        <v>3781869.26</v>
      </c>
      <c r="I14" s="142">
        <f t="shared" si="1"/>
        <v>234304.74000000022</v>
      </c>
    </row>
    <row r="15" spans="2:12" x14ac:dyDescent="0.25">
      <c r="B15" s="40"/>
      <c r="C15" s="41" t="s">
        <v>145</v>
      </c>
      <c r="D15" s="142">
        <f>SUM(PDA_ESPECIFICA!F64)</f>
        <v>861701</v>
      </c>
      <c r="E15" s="142">
        <f>SUM(PDA_ESPECIFICA!G64)</f>
        <v>-861701</v>
      </c>
      <c r="F15" s="143">
        <f t="shared" si="2"/>
        <v>0</v>
      </c>
      <c r="G15" s="142">
        <f>SUM(PDA_ESPECIFICA!I64)</f>
        <v>0</v>
      </c>
      <c r="H15" s="142">
        <f>SUM(PDA_ESPECIFICA!J64)</f>
        <v>0</v>
      </c>
      <c r="I15" s="142">
        <f t="shared" si="1"/>
        <v>0</v>
      </c>
    </row>
    <row r="16" spans="2:12" x14ac:dyDescent="0.25">
      <c r="B16" s="40"/>
      <c r="C16" s="41" t="s">
        <v>146</v>
      </c>
      <c r="D16" s="142">
        <f>SUM(PDA_ESPECIFICA!F67)</f>
        <v>21002500</v>
      </c>
      <c r="E16" s="142">
        <f>SUM(PDA_ESPECIFICA!G67)</f>
        <v>0</v>
      </c>
      <c r="F16" s="143">
        <f t="shared" si="2"/>
        <v>21002500</v>
      </c>
      <c r="G16" s="142">
        <f>SUM(PDA_ESPECIFICA!I67)</f>
        <v>15773513.609999999</v>
      </c>
      <c r="H16" s="142">
        <f>SUM(PDA_ESPECIFICA!J67)</f>
        <v>15715961.300000001</v>
      </c>
      <c r="I16" s="142">
        <f t="shared" si="1"/>
        <v>5228986.3900000006</v>
      </c>
    </row>
    <row r="17" spans="2:11" x14ac:dyDescent="0.25">
      <c r="B17" s="353" t="s">
        <v>76</v>
      </c>
      <c r="C17" s="354"/>
      <c r="D17" s="141">
        <f>SUM(D18:D26)</f>
        <v>370250</v>
      </c>
      <c r="E17" s="141">
        <f>SUM(E18:E26)</f>
        <v>280370</v>
      </c>
      <c r="F17" s="141">
        <f t="shared" si="0"/>
        <v>650620</v>
      </c>
      <c r="G17" s="141">
        <f>SUM(G18:G26)</f>
        <v>480478.29</v>
      </c>
      <c r="H17" s="141">
        <f>SUM(H18:H26)</f>
        <v>400966.89</v>
      </c>
      <c r="I17" s="141">
        <f t="shared" si="1"/>
        <v>170141.71000000002</v>
      </c>
    </row>
    <row r="18" spans="2:11" x14ac:dyDescent="0.25">
      <c r="B18" s="40"/>
      <c r="C18" s="41" t="s">
        <v>147</v>
      </c>
      <c r="D18" s="143">
        <f>SUM(PDA_ESPECIFICA!F72)</f>
        <v>115000</v>
      </c>
      <c r="E18" s="143">
        <f>SUM(PDA_ESPECIFICA!G72)</f>
        <v>113000</v>
      </c>
      <c r="F18" s="143">
        <f t="shared" ref="F18" si="3">D18+E18</f>
        <v>228000</v>
      </c>
      <c r="G18" s="143">
        <f>SUM(PDA_ESPECIFICA!I72)</f>
        <v>196213.63</v>
      </c>
      <c r="H18" s="143">
        <f>SUM(PDA_ESPECIFICA!J72)</f>
        <v>196213.63</v>
      </c>
      <c r="I18" s="142">
        <f t="shared" si="1"/>
        <v>31786.369999999995</v>
      </c>
    </row>
    <row r="19" spans="2:11" x14ac:dyDescent="0.25">
      <c r="B19" s="40"/>
      <c r="C19" s="41" t="s">
        <v>148</v>
      </c>
      <c r="D19" s="143">
        <f>SUM(PDA_ESPECIFICA!F89)</f>
        <v>115000</v>
      </c>
      <c r="E19" s="143">
        <f>SUM(PDA_ESPECIFICA!G89)</f>
        <v>0</v>
      </c>
      <c r="F19" s="143">
        <f t="shared" ref="F19:F26" si="4">D19+E19</f>
        <v>115000</v>
      </c>
      <c r="G19" s="143">
        <f>SUM(PDA_ESPECIFICA!I89)</f>
        <v>24656.93</v>
      </c>
      <c r="H19" s="143">
        <f>SUM(PDA_ESPECIFICA!J89)</f>
        <v>24656.93</v>
      </c>
      <c r="I19" s="142">
        <f t="shared" si="1"/>
        <v>90343.07</v>
      </c>
    </row>
    <row r="20" spans="2:11" x14ac:dyDescent="0.25">
      <c r="B20" s="40"/>
      <c r="C20" s="41" t="s">
        <v>149</v>
      </c>
      <c r="D20" s="143">
        <v>0</v>
      </c>
      <c r="E20" s="143">
        <v>0</v>
      </c>
      <c r="F20" s="143">
        <f t="shared" si="4"/>
        <v>0</v>
      </c>
      <c r="G20" s="143">
        <v>0</v>
      </c>
      <c r="H20" s="143">
        <v>0</v>
      </c>
      <c r="I20" s="142">
        <v>0</v>
      </c>
    </row>
    <row r="21" spans="2:11" x14ac:dyDescent="0.25">
      <c r="B21" s="40"/>
      <c r="C21" s="41" t="s">
        <v>150</v>
      </c>
      <c r="D21" s="143">
        <f>SUM(PDA_ESPECIFICA!F96)</f>
        <v>12000</v>
      </c>
      <c r="E21" s="143">
        <f>SUM(PDA_ESPECIFICA!G96)</f>
        <v>0</v>
      </c>
      <c r="F21" s="143">
        <f t="shared" si="4"/>
        <v>12000</v>
      </c>
      <c r="G21" s="143">
        <f>SUM(PDA_ESPECIFICA!I96)</f>
        <v>0</v>
      </c>
      <c r="H21" s="143">
        <f>SUM(PDA_ESPECIFICA!J96)</f>
        <v>0</v>
      </c>
      <c r="I21" s="142">
        <f t="shared" si="1"/>
        <v>12000</v>
      </c>
    </row>
    <row r="22" spans="2:11" x14ac:dyDescent="0.25">
      <c r="B22" s="40"/>
      <c r="C22" s="41" t="s">
        <v>151</v>
      </c>
      <c r="D22" s="143">
        <f>SUM(PDA_ESPECIFICA!F113)</f>
        <v>26250</v>
      </c>
      <c r="E22" s="143">
        <v>0</v>
      </c>
      <c r="F22" s="143">
        <f t="shared" si="4"/>
        <v>26250</v>
      </c>
      <c r="G22" s="143">
        <f>SUM(PDA_ESPECIFICA!I113)</f>
        <v>0</v>
      </c>
      <c r="H22" s="143">
        <f>SUM(PDA_ESPECIFICA!J113)</f>
        <v>0</v>
      </c>
      <c r="I22" s="142">
        <f t="shared" si="1"/>
        <v>26250</v>
      </c>
    </row>
    <row r="23" spans="2:11" x14ac:dyDescent="0.25">
      <c r="B23" s="40"/>
      <c r="C23" s="41" t="s">
        <v>152</v>
      </c>
      <c r="D23" s="143">
        <f>SUM(PDA_ESPECIFICA!F122)</f>
        <v>88000</v>
      </c>
      <c r="E23" s="143">
        <f>SUM(PDA_ESPECIFICA!G122)</f>
        <v>0</v>
      </c>
      <c r="F23" s="143">
        <f t="shared" si="4"/>
        <v>88000</v>
      </c>
      <c r="G23" s="143">
        <f>SUM(PDA_ESPECIFICA!I122)</f>
        <v>87259.93</v>
      </c>
      <c r="H23" s="143">
        <f>SUM(PDA_ESPECIFICA!J122)</f>
        <v>87259.93</v>
      </c>
      <c r="I23" s="142">
        <f t="shared" si="1"/>
        <v>740.07000000000698</v>
      </c>
    </row>
    <row r="24" spans="2:11" x14ac:dyDescent="0.25">
      <c r="B24" s="40"/>
      <c r="C24" s="41" t="s">
        <v>153</v>
      </c>
      <c r="D24" s="143">
        <v>0</v>
      </c>
      <c r="E24" s="143">
        <v>0</v>
      </c>
      <c r="F24" s="143">
        <f t="shared" si="4"/>
        <v>0</v>
      </c>
      <c r="G24" s="143">
        <v>0</v>
      </c>
      <c r="H24" s="143">
        <v>0</v>
      </c>
      <c r="I24" s="142">
        <f t="shared" si="1"/>
        <v>0</v>
      </c>
    </row>
    <row r="25" spans="2:11" x14ac:dyDescent="0.25">
      <c r="B25" s="40"/>
      <c r="C25" s="41" t="s">
        <v>154</v>
      </c>
      <c r="D25" s="143">
        <v>0</v>
      </c>
      <c r="E25" s="143">
        <v>0</v>
      </c>
      <c r="F25" s="143">
        <f t="shared" si="4"/>
        <v>0</v>
      </c>
      <c r="G25" s="143">
        <v>0</v>
      </c>
      <c r="H25" s="143">
        <v>0</v>
      </c>
      <c r="I25" s="142">
        <f t="shared" si="1"/>
        <v>0</v>
      </c>
    </row>
    <row r="26" spans="2:11" x14ac:dyDescent="0.25">
      <c r="B26" s="40"/>
      <c r="C26" s="41" t="s">
        <v>155</v>
      </c>
      <c r="D26" s="143">
        <f>SUM(PDA_ESPECIFICA!F134)</f>
        <v>14000</v>
      </c>
      <c r="E26" s="143">
        <f>SUM(PDA_ESPECIFICA!G134)</f>
        <v>167370</v>
      </c>
      <c r="F26" s="143">
        <f t="shared" si="4"/>
        <v>181370</v>
      </c>
      <c r="G26" s="143">
        <f>SUM(PDA_ESPECIFICA!I134)</f>
        <v>172347.8</v>
      </c>
      <c r="H26" s="143">
        <f>SUM(PDA_ESPECIFICA!J134)</f>
        <v>92836.4</v>
      </c>
      <c r="I26" s="142">
        <f t="shared" si="1"/>
        <v>9022.2000000000116</v>
      </c>
    </row>
    <row r="27" spans="2:11" x14ac:dyDescent="0.25">
      <c r="B27" s="353" t="s">
        <v>78</v>
      </c>
      <c r="C27" s="354"/>
      <c r="D27" s="141">
        <f>SUM(D28:D36)</f>
        <v>13834104</v>
      </c>
      <c r="E27" s="141">
        <f>SUM(E28:E36)</f>
        <v>-321996</v>
      </c>
      <c r="F27" s="141">
        <f>SUM(F28:F36)</f>
        <v>13512108</v>
      </c>
      <c r="G27" s="141">
        <f>SUM(G28:G36)</f>
        <v>12221009.730000002</v>
      </c>
      <c r="H27" s="141">
        <f>SUM(H28:H36)</f>
        <v>11284608.130000001</v>
      </c>
      <c r="I27" s="141">
        <f t="shared" si="1"/>
        <v>1291098.2699999977</v>
      </c>
      <c r="K27" s="200"/>
    </row>
    <row r="28" spans="2:11" x14ac:dyDescent="0.25">
      <c r="B28" s="40"/>
      <c r="C28" s="41" t="s">
        <v>156</v>
      </c>
      <c r="D28" s="143">
        <f>SUM(PDA_ESPECIFICA!F151)</f>
        <v>0</v>
      </c>
      <c r="E28" s="143">
        <f>SUM(PDA_ESPECIFICA!G151)</f>
        <v>0</v>
      </c>
      <c r="F28" s="143">
        <f t="shared" ref="F28:F34" si="5">D28+E28</f>
        <v>0</v>
      </c>
      <c r="G28" s="143">
        <f>SUM(PDA_ESPECIFICA!I151)</f>
        <v>0</v>
      </c>
      <c r="H28" s="143">
        <f>SUM(PDA_ESPECIFICA!J151)</f>
        <v>0</v>
      </c>
      <c r="I28" s="143">
        <f t="shared" si="1"/>
        <v>0</v>
      </c>
    </row>
    <row r="29" spans="2:11" x14ac:dyDescent="0.25">
      <c r="B29" s="40"/>
      <c r="C29" s="41" t="s">
        <v>157</v>
      </c>
      <c r="D29" s="143">
        <f>SUM(PDA_ESPECIFICA!F168)</f>
        <v>4320000</v>
      </c>
      <c r="E29" s="143">
        <f>SUM(PDA_ESPECIFICA!G168)</f>
        <v>91004</v>
      </c>
      <c r="F29" s="143">
        <f t="shared" si="5"/>
        <v>4411004</v>
      </c>
      <c r="G29" s="143">
        <f>SUM(PDA_ESPECIFICA!I168)</f>
        <v>4334224.8999999994</v>
      </c>
      <c r="H29" s="143">
        <f>SUM(PDA_ESPECIFICA!J168)</f>
        <v>3579585.34</v>
      </c>
      <c r="I29" s="143">
        <f t="shared" si="1"/>
        <v>76779.100000000559</v>
      </c>
    </row>
    <row r="30" spans="2:11" x14ac:dyDescent="0.25">
      <c r="B30" s="40"/>
      <c r="C30" s="41" t="s">
        <v>158</v>
      </c>
      <c r="D30" s="143">
        <f>SUM(PDA_ESPECIFICA!F179)</f>
        <v>7220000</v>
      </c>
      <c r="E30" s="143">
        <f>SUM(PDA_ESPECIFICA!G179)</f>
        <v>-554000</v>
      </c>
      <c r="F30" s="143">
        <f t="shared" si="5"/>
        <v>6666000</v>
      </c>
      <c r="G30" s="143">
        <f>SUM(PDA_ESPECIFICA!I179)</f>
        <v>5951124.1699999999</v>
      </c>
      <c r="H30" s="143">
        <f>SUM(PDA_ESPECIFICA!J179)</f>
        <v>5908302.1699999999</v>
      </c>
      <c r="I30" s="143">
        <f t="shared" si="1"/>
        <v>714875.83000000007</v>
      </c>
    </row>
    <row r="31" spans="2:11" x14ac:dyDescent="0.25">
      <c r="B31" s="40"/>
      <c r="C31" s="41" t="s">
        <v>159</v>
      </c>
      <c r="D31" s="143">
        <f>SUM(PDA_ESPECIFICA!F195)</f>
        <v>1245000</v>
      </c>
      <c r="E31" s="143">
        <f>SUM(PDA_ESPECIFICA!G195)</f>
        <v>0</v>
      </c>
      <c r="F31" s="143">
        <f t="shared" si="5"/>
        <v>1245000</v>
      </c>
      <c r="G31" s="143">
        <f>SUM(PDA_ESPECIFICA!I195)</f>
        <v>1135763.3999999999</v>
      </c>
      <c r="H31" s="143">
        <f>SUM(PDA_ESPECIFICA!J195)</f>
        <v>1135763.3999999999</v>
      </c>
      <c r="I31" s="143">
        <f t="shared" si="1"/>
        <v>109236.60000000009</v>
      </c>
    </row>
    <row r="32" spans="2:11" x14ac:dyDescent="0.25">
      <c r="B32" s="40"/>
      <c r="C32" s="41" t="s">
        <v>160</v>
      </c>
      <c r="D32" s="143">
        <f>SUM(PDA_ESPECIFICA!F205)</f>
        <v>272000</v>
      </c>
      <c r="E32" s="143">
        <f>SUM(PDA_ESPECIFICA!G205)</f>
        <v>0</v>
      </c>
      <c r="F32" s="143">
        <f t="shared" si="5"/>
        <v>272000</v>
      </c>
      <c r="G32" s="143">
        <f>SUM(PDA_ESPECIFICA!I205)</f>
        <v>251699.38</v>
      </c>
      <c r="H32" s="143">
        <f>SUM(PDA_ESPECIFICA!J205)</f>
        <v>128015.32</v>
      </c>
      <c r="I32" s="143">
        <f t="shared" si="1"/>
        <v>20300.619999999995</v>
      </c>
    </row>
    <row r="33" spans="2:9" x14ac:dyDescent="0.25">
      <c r="B33" s="40"/>
      <c r="C33" s="41" t="s">
        <v>161</v>
      </c>
      <c r="D33" s="143">
        <v>0</v>
      </c>
      <c r="E33" s="143">
        <v>0</v>
      </c>
      <c r="F33" s="143">
        <f t="shared" si="5"/>
        <v>0</v>
      </c>
      <c r="G33" s="143">
        <v>0</v>
      </c>
      <c r="H33" s="143">
        <v>0</v>
      </c>
      <c r="I33" s="143">
        <f t="shared" si="1"/>
        <v>0</v>
      </c>
    </row>
    <row r="34" spans="2:9" x14ac:dyDescent="0.25">
      <c r="B34" s="40"/>
      <c r="C34" s="41" t="s">
        <v>162</v>
      </c>
      <c r="D34" s="143">
        <f>SUM(PDA_ESPECIFICA!F231)</f>
        <v>712104</v>
      </c>
      <c r="E34" s="143">
        <f>SUM(PDA_ESPECIFICA!G231)</f>
        <v>141000</v>
      </c>
      <c r="F34" s="143">
        <f t="shared" si="5"/>
        <v>853104</v>
      </c>
      <c r="G34" s="143">
        <f>SUM(PDA_ESPECIFICA!I231)</f>
        <v>496755.07</v>
      </c>
      <c r="H34" s="143">
        <f>SUM(PDA_ESPECIFICA!J231)</f>
        <v>481499.08999999997</v>
      </c>
      <c r="I34" s="143">
        <f t="shared" si="1"/>
        <v>356348.93</v>
      </c>
    </row>
    <row r="35" spans="2:9" x14ac:dyDescent="0.25">
      <c r="B35" s="40"/>
      <c r="C35" s="41" t="s">
        <v>163</v>
      </c>
      <c r="D35" s="143">
        <f>SUM(PDA_ESPECIFICA!F248)</f>
        <v>65000</v>
      </c>
      <c r="E35" s="143">
        <f>SUM(PDA_ESPECIFICA!G248)</f>
        <v>0</v>
      </c>
      <c r="F35" s="143">
        <f t="shared" ref="F35" si="6">D35+E35</f>
        <v>65000</v>
      </c>
      <c r="G35" s="143">
        <f>SUM(PDA_ESPECIFICA!I248)</f>
        <v>51442.81</v>
      </c>
      <c r="H35" s="143">
        <f>SUM(PDA_ESPECIFICA!J248)</f>
        <v>51442.81</v>
      </c>
      <c r="I35" s="143">
        <f t="shared" si="1"/>
        <v>13557.190000000002</v>
      </c>
    </row>
    <row r="36" spans="2:9" x14ac:dyDescent="0.25">
      <c r="B36" s="40"/>
      <c r="C36" s="41" t="s">
        <v>164</v>
      </c>
      <c r="D36" s="143"/>
      <c r="E36" s="143"/>
      <c r="F36" s="143"/>
      <c r="G36" s="143"/>
      <c r="H36" s="143"/>
      <c r="I36" s="143"/>
    </row>
    <row r="37" spans="2:9" x14ac:dyDescent="0.25">
      <c r="B37" s="353" t="s">
        <v>119</v>
      </c>
      <c r="C37" s="354"/>
      <c r="D37" s="141">
        <f>SUM(D38:D46)</f>
        <v>0</v>
      </c>
      <c r="E37" s="141">
        <f>SUM(E38:E46)</f>
        <v>0</v>
      </c>
      <c r="F37" s="141">
        <f>SUM(F38:F46)</f>
        <v>0</v>
      </c>
      <c r="G37" s="141">
        <f>SUM(G38:G46)</f>
        <v>0</v>
      </c>
      <c r="H37" s="141">
        <f>SUM(H38:H46)</f>
        <v>0</v>
      </c>
      <c r="I37" s="141">
        <f t="shared" si="1"/>
        <v>0</v>
      </c>
    </row>
    <row r="38" spans="2:9" x14ac:dyDescent="0.25">
      <c r="B38" s="40"/>
      <c r="C38" s="41" t="s">
        <v>80</v>
      </c>
      <c r="D38" s="143">
        <v>0</v>
      </c>
      <c r="E38" s="143">
        <v>0</v>
      </c>
      <c r="F38" s="143">
        <f t="shared" ref="F38:F46" si="7">D38+E38</f>
        <v>0</v>
      </c>
      <c r="G38" s="143">
        <v>0</v>
      </c>
      <c r="H38" s="143">
        <v>0</v>
      </c>
      <c r="I38" s="143">
        <f t="shared" si="1"/>
        <v>0</v>
      </c>
    </row>
    <row r="39" spans="2:9" x14ac:dyDescent="0.25">
      <c r="B39" s="40"/>
      <c r="C39" s="41" t="s">
        <v>81</v>
      </c>
      <c r="D39" s="143">
        <v>0</v>
      </c>
      <c r="E39" s="143">
        <v>0</v>
      </c>
      <c r="F39" s="143">
        <f t="shared" si="7"/>
        <v>0</v>
      </c>
      <c r="G39" s="143">
        <v>0</v>
      </c>
      <c r="H39" s="143">
        <v>0</v>
      </c>
      <c r="I39" s="143">
        <f t="shared" si="1"/>
        <v>0</v>
      </c>
    </row>
    <row r="40" spans="2:9" x14ac:dyDescent="0.25">
      <c r="B40" s="40"/>
      <c r="C40" s="41" t="s">
        <v>82</v>
      </c>
      <c r="D40" s="143">
        <v>0</v>
      </c>
      <c r="E40" s="143">
        <v>0</v>
      </c>
      <c r="F40" s="143">
        <f t="shared" si="7"/>
        <v>0</v>
      </c>
      <c r="G40" s="143">
        <v>0</v>
      </c>
      <c r="H40" s="143">
        <v>0</v>
      </c>
      <c r="I40" s="143">
        <f t="shared" si="1"/>
        <v>0</v>
      </c>
    </row>
    <row r="41" spans="2:9" x14ac:dyDescent="0.25">
      <c r="B41" s="40"/>
      <c r="C41" s="41" t="s">
        <v>83</v>
      </c>
      <c r="D41" s="143">
        <v>0</v>
      </c>
      <c r="E41" s="143">
        <v>0</v>
      </c>
      <c r="F41" s="143">
        <f t="shared" si="7"/>
        <v>0</v>
      </c>
      <c r="G41" s="143">
        <v>0</v>
      </c>
      <c r="H41" s="143">
        <v>0</v>
      </c>
      <c r="I41" s="143">
        <f t="shared" si="1"/>
        <v>0</v>
      </c>
    </row>
    <row r="42" spans="2:9" x14ac:dyDescent="0.25">
      <c r="B42" s="40"/>
      <c r="C42" s="41" t="s">
        <v>84</v>
      </c>
      <c r="D42" s="143">
        <v>0</v>
      </c>
      <c r="E42" s="143">
        <v>0</v>
      </c>
      <c r="F42" s="143">
        <f t="shared" si="7"/>
        <v>0</v>
      </c>
      <c r="G42" s="143">
        <v>0</v>
      </c>
      <c r="H42" s="143">
        <v>0</v>
      </c>
      <c r="I42" s="143">
        <f t="shared" si="1"/>
        <v>0</v>
      </c>
    </row>
    <row r="43" spans="2:9" x14ac:dyDescent="0.25">
      <c r="B43" s="40"/>
      <c r="C43" s="41" t="s">
        <v>165</v>
      </c>
      <c r="D43" s="143">
        <v>0</v>
      </c>
      <c r="E43" s="143">
        <v>0</v>
      </c>
      <c r="F43" s="143">
        <f t="shared" si="7"/>
        <v>0</v>
      </c>
      <c r="G43" s="143">
        <v>0</v>
      </c>
      <c r="H43" s="143">
        <v>0</v>
      </c>
      <c r="I43" s="143">
        <f t="shared" si="1"/>
        <v>0</v>
      </c>
    </row>
    <row r="44" spans="2:9" x14ac:dyDescent="0.25">
      <c r="B44" s="40"/>
      <c r="C44" s="41" t="s">
        <v>86</v>
      </c>
      <c r="D44" s="143">
        <v>0</v>
      </c>
      <c r="E44" s="143">
        <v>0</v>
      </c>
      <c r="F44" s="143">
        <f t="shared" si="7"/>
        <v>0</v>
      </c>
      <c r="G44" s="143">
        <v>0</v>
      </c>
      <c r="H44" s="143">
        <v>0</v>
      </c>
      <c r="I44" s="143">
        <f t="shared" si="1"/>
        <v>0</v>
      </c>
    </row>
    <row r="45" spans="2:9" x14ac:dyDescent="0.25">
      <c r="B45" s="40"/>
      <c r="C45" s="41" t="s">
        <v>87</v>
      </c>
      <c r="D45" s="143">
        <v>0</v>
      </c>
      <c r="E45" s="143">
        <v>0</v>
      </c>
      <c r="F45" s="143">
        <f t="shared" si="7"/>
        <v>0</v>
      </c>
      <c r="G45" s="143">
        <v>0</v>
      </c>
      <c r="H45" s="143">
        <v>0</v>
      </c>
      <c r="I45" s="143">
        <f t="shared" si="1"/>
        <v>0</v>
      </c>
    </row>
    <row r="46" spans="2:9" x14ac:dyDescent="0.25">
      <c r="B46" s="40"/>
      <c r="C46" s="41" t="s">
        <v>88</v>
      </c>
      <c r="D46" s="143">
        <v>0</v>
      </c>
      <c r="E46" s="143">
        <v>0</v>
      </c>
      <c r="F46" s="143">
        <f t="shared" si="7"/>
        <v>0</v>
      </c>
      <c r="G46" s="143">
        <v>0</v>
      </c>
      <c r="H46" s="143">
        <v>0</v>
      </c>
      <c r="I46" s="143">
        <f t="shared" si="1"/>
        <v>0</v>
      </c>
    </row>
    <row r="47" spans="2:9" x14ac:dyDescent="0.25">
      <c r="B47" s="353" t="s">
        <v>166</v>
      </c>
      <c r="C47" s="354"/>
      <c r="D47" s="141">
        <f>SUM(D48:D56)</f>
        <v>7178000</v>
      </c>
      <c r="E47" s="141">
        <f>SUM(E48:E56)</f>
        <v>41626</v>
      </c>
      <c r="F47" s="141">
        <f t="shared" ref="F47:F69" si="8">+D47+E47</f>
        <v>7219626</v>
      </c>
      <c r="G47" s="141">
        <f>SUM(G48:G56)</f>
        <v>6943584.1799999997</v>
      </c>
      <c r="H47" s="141">
        <f>SUM(H48:H56)</f>
        <v>6508057.1100000003</v>
      </c>
      <c r="I47" s="141">
        <f t="shared" ref="I47:I80" si="9">+F47-G47</f>
        <v>276041.8200000003</v>
      </c>
    </row>
    <row r="48" spans="2:9" x14ac:dyDescent="0.25">
      <c r="B48" s="40"/>
      <c r="C48" s="41" t="s">
        <v>167</v>
      </c>
      <c r="D48" s="143">
        <f>SUM(PDA_ESPECIFICA!F269)</f>
        <v>7176000</v>
      </c>
      <c r="E48" s="143">
        <f>SUM(PDA_ESPECIFICA!G269)</f>
        <v>-265418</v>
      </c>
      <c r="F48" s="143">
        <f t="shared" ref="F48:F53" si="10">D48+E48</f>
        <v>6910582</v>
      </c>
      <c r="G48" s="143">
        <f>SUM(PDA_ESPECIFICA!I269)</f>
        <v>6722782</v>
      </c>
      <c r="H48" s="143">
        <f>SUM(PDA_ESPECIFICA!J269)</f>
        <v>6410194.9000000004</v>
      </c>
      <c r="I48" s="142">
        <f t="shared" si="9"/>
        <v>187800</v>
      </c>
    </row>
    <row r="49" spans="2:9" x14ac:dyDescent="0.25">
      <c r="B49" s="40"/>
      <c r="C49" s="41" t="s">
        <v>168</v>
      </c>
      <c r="D49" s="143">
        <f>SUM(PDA_ESPECIFICA!F280)</f>
        <v>2000</v>
      </c>
      <c r="E49" s="143">
        <v>0</v>
      </c>
      <c r="F49" s="143">
        <f t="shared" si="10"/>
        <v>2000</v>
      </c>
      <c r="G49" s="143">
        <f>SUM(PDA_ESPECIFICA!I280)</f>
        <v>0</v>
      </c>
      <c r="H49" s="143">
        <f>SUM(PDA_ESPECIFICA!J280)</f>
        <v>0</v>
      </c>
      <c r="I49" s="142">
        <f t="shared" si="9"/>
        <v>2000</v>
      </c>
    </row>
    <row r="50" spans="2:9" x14ac:dyDescent="0.25">
      <c r="B50" s="40"/>
      <c r="C50" s="41" t="s">
        <v>169</v>
      </c>
      <c r="D50" s="143">
        <v>0</v>
      </c>
      <c r="E50" s="143">
        <v>0</v>
      </c>
      <c r="F50" s="143">
        <f t="shared" si="10"/>
        <v>0</v>
      </c>
      <c r="G50" s="143">
        <v>0</v>
      </c>
      <c r="H50" s="143">
        <v>0</v>
      </c>
      <c r="I50" s="142">
        <f t="shared" si="9"/>
        <v>0</v>
      </c>
    </row>
    <row r="51" spans="2:9" x14ac:dyDescent="0.25">
      <c r="B51" s="40"/>
      <c r="C51" s="41" t="s">
        <v>170</v>
      </c>
      <c r="D51" s="143">
        <v>0</v>
      </c>
      <c r="E51" s="143">
        <v>0</v>
      </c>
      <c r="F51" s="143">
        <f t="shared" si="10"/>
        <v>0</v>
      </c>
      <c r="G51" s="143">
        <v>0</v>
      </c>
      <c r="H51" s="143">
        <v>0</v>
      </c>
      <c r="I51" s="142">
        <f t="shared" si="9"/>
        <v>0</v>
      </c>
    </row>
    <row r="52" spans="2:9" x14ac:dyDescent="0.25">
      <c r="B52" s="40"/>
      <c r="C52" s="41" t="s">
        <v>171</v>
      </c>
      <c r="D52" s="143">
        <v>0</v>
      </c>
      <c r="E52" s="143">
        <v>0</v>
      </c>
      <c r="F52" s="143">
        <f t="shared" si="10"/>
        <v>0</v>
      </c>
      <c r="G52" s="143">
        <v>0</v>
      </c>
      <c r="H52" s="143">
        <v>0</v>
      </c>
      <c r="I52" s="142">
        <f t="shared" si="9"/>
        <v>0</v>
      </c>
    </row>
    <row r="53" spans="2:9" x14ac:dyDescent="0.25">
      <c r="B53" s="40"/>
      <c r="C53" s="41" t="s">
        <v>172</v>
      </c>
      <c r="D53" s="143">
        <v>0</v>
      </c>
      <c r="E53" s="143">
        <f>SUM(PDA_ESPECIFICA!G294)</f>
        <v>307044</v>
      </c>
      <c r="F53" s="143">
        <f t="shared" si="10"/>
        <v>307044</v>
      </c>
      <c r="G53" s="143">
        <f>SUM(PDA_ESPECIFICA!I294)</f>
        <v>220802.18</v>
      </c>
      <c r="H53" s="143">
        <f>SUM(PDA_ESPECIFICA!J294)</f>
        <v>97862.21</v>
      </c>
      <c r="I53" s="142">
        <f t="shared" si="9"/>
        <v>86241.82</v>
      </c>
    </row>
    <row r="54" spans="2:9" x14ac:dyDescent="0.25">
      <c r="B54" s="40"/>
      <c r="C54" s="41" t="s">
        <v>173</v>
      </c>
      <c r="D54" s="143">
        <v>0</v>
      </c>
      <c r="E54" s="143">
        <v>0</v>
      </c>
      <c r="F54" s="143">
        <f t="shared" ref="F54:F56" si="11">D54+E54</f>
        <v>0</v>
      </c>
      <c r="G54" s="143">
        <v>0</v>
      </c>
      <c r="H54" s="143">
        <v>0</v>
      </c>
      <c r="I54" s="142">
        <f t="shared" si="9"/>
        <v>0</v>
      </c>
    </row>
    <row r="55" spans="2:9" x14ac:dyDescent="0.25">
      <c r="B55" s="40"/>
      <c r="C55" s="41" t="s">
        <v>174</v>
      </c>
      <c r="D55" s="143">
        <v>0</v>
      </c>
      <c r="E55" s="143">
        <v>0</v>
      </c>
      <c r="F55" s="143">
        <f t="shared" si="11"/>
        <v>0</v>
      </c>
      <c r="G55" s="143">
        <v>0</v>
      </c>
      <c r="H55" s="143">
        <v>0</v>
      </c>
      <c r="I55" s="142">
        <f t="shared" si="9"/>
        <v>0</v>
      </c>
    </row>
    <row r="56" spans="2:9" x14ac:dyDescent="0.25">
      <c r="B56" s="40"/>
      <c r="C56" s="41" t="s">
        <v>35</v>
      </c>
      <c r="D56" s="143">
        <v>0</v>
      </c>
      <c r="E56" s="143">
        <v>0</v>
      </c>
      <c r="F56" s="143">
        <f t="shared" si="11"/>
        <v>0</v>
      </c>
      <c r="G56" s="143">
        <v>0</v>
      </c>
      <c r="H56" s="143">
        <v>0</v>
      </c>
      <c r="I56" s="142">
        <f t="shared" si="9"/>
        <v>0</v>
      </c>
    </row>
    <row r="57" spans="2:9" x14ac:dyDescent="0.25">
      <c r="B57" s="353" t="s">
        <v>98</v>
      </c>
      <c r="C57" s="354"/>
      <c r="D57" s="141">
        <f>SUM(D58:D60)</f>
        <v>0</v>
      </c>
      <c r="E57" s="141">
        <f>SUM(E58:E60)</f>
        <v>0</v>
      </c>
      <c r="F57" s="141">
        <f t="shared" si="8"/>
        <v>0</v>
      </c>
      <c r="G57" s="141">
        <f>SUM(G58:G60)</f>
        <v>0</v>
      </c>
      <c r="H57" s="141">
        <f>SUM(H58:H60)</f>
        <v>0</v>
      </c>
      <c r="I57" s="141">
        <f t="shared" si="9"/>
        <v>0</v>
      </c>
    </row>
    <row r="58" spans="2:9" x14ac:dyDescent="0.25">
      <c r="B58" s="40"/>
      <c r="C58" s="41" t="s">
        <v>175</v>
      </c>
      <c r="D58" s="143">
        <v>0</v>
      </c>
      <c r="E58" s="143">
        <v>0</v>
      </c>
      <c r="F58" s="143">
        <f t="shared" ref="F58:F60" si="12">D58+E58</f>
        <v>0</v>
      </c>
      <c r="G58" s="143">
        <v>0</v>
      </c>
      <c r="H58" s="143">
        <v>0</v>
      </c>
      <c r="I58" s="142">
        <f t="shared" si="9"/>
        <v>0</v>
      </c>
    </row>
    <row r="59" spans="2:9" x14ac:dyDescent="0.25">
      <c r="B59" s="40"/>
      <c r="C59" s="41" t="s">
        <v>176</v>
      </c>
      <c r="D59" s="143">
        <v>0</v>
      </c>
      <c r="E59" s="143">
        <v>0</v>
      </c>
      <c r="F59" s="143">
        <f t="shared" si="12"/>
        <v>0</v>
      </c>
      <c r="G59" s="143">
        <v>0</v>
      </c>
      <c r="H59" s="143">
        <v>0</v>
      </c>
      <c r="I59" s="142">
        <f t="shared" si="9"/>
        <v>0</v>
      </c>
    </row>
    <row r="60" spans="2:9" x14ac:dyDescent="0.25">
      <c r="B60" s="40"/>
      <c r="C60" s="41" t="s">
        <v>177</v>
      </c>
      <c r="D60" s="143">
        <v>0</v>
      </c>
      <c r="E60" s="143">
        <v>0</v>
      </c>
      <c r="F60" s="143">
        <f t="shared" si="12"/>
        <v>0</v>
      </c>
      <c r="G60" s="143">
        <v>0</v>
      </c>
      <c r="H60" s="143">
        <v>0</v>
      </c>
      <c r="I60" s="142">
        <f t="shared" si="9"/>
        <v>0</v>
      </c>
    </row>
    <row r="61" spans="2:9" x14ac:dyDescent="0.25">
      <c r="B61" s="353" t="s">
        <v>178</v>
      </c>
      <c r="C61" s="354"/>
      <c r="D61" s="141">
        <f>SUM(D62:D68)</f>
        <v>0</v>
      </c>
      <c r="E61" s="141">
        <f>SUM(E62:E68)</f>
        <v>0</v>
      </c>
      <c r="F61" s="141">
        <f t="shared" si="8"/>
        <v>0</v>
      </c>
      <c r="G61" s="141">
        <f>SUM(G62:G68)</f>
        <v>0</v>
      </c>
      <c r="H61" s="141">
        <f>SUM(H62:H68)</f>
        <v>0</v>
      </c>
      <c r="I61" s="141">
        <f t="shared" si="9"/>
        <v>0</v>
      </c>
    </row>
    <row r="62" spans="2:9" x14ac:dyDescent="0.25">
      <c r="B62" s="40"/>
      <c r="C62" s="41" t="s">
        <v>179</v>
      </c>
      <c r="D62" s="143">
        <v>0</v>
      </c>
      <c r="E62" s="143">
        <v>0</v>
      </c>
      <c r="F62" s="143">
        <f t="shared" ref="F62:F68" si="13">D62+E62</f>
        <v>0</v>
      </c>
      <c r="G62" s="143">
        <v>0</v>
      </c>
      <c r="H62" s="143">
        <v>0</v>
      </c>
      <c r="I62" s="142">
        <f t="shared" si="9"/>
        <v>0</v>
      </c>
    </row>
    <row r="63" spans="2:9" x14ac:dyDescent="0.25">
      <c r="B63" s="40"/>
      <c r="C63" s="41" t="s">
        <v>180</v>
      </c>
      <c r="D63" s="143">
        <v>0</v>
      </c>
      <c r="E63" s="143">
        <v>0</v>
      </c>
      <c r="F63" s="143">
        <f t="shared" si="13"/>
        <v>0</v>
      </c>
      <c r="G63" s="143">
        <v>0</v>
      </c>
      <c r="H63" s="143">
        <v>0</v>
      </c>
      <c r="I63" s="142">
        <f t="shared" si="9"/>
        <v>0</v>
      </c>
    </row>
    <row r="64" spans="2:9" x14ac:dyDescent="0.25">
      <c r="B64" s="40"/>
      <c r="C64" s="41" t="s">
        <v>181</v>
      </c>
      <c r="D64" s="143">
        <v>0</v>
      </c>
      <c r="E64" s="143">
        <v>0</v>
      </c>
      <c r="F64" s="143">
        <f t="shared" si="13"/>
        <v>0</v>
      </c>
      <c r="G64" s="143">
        <v>0</v>
      </c>
      <c r="H64" s="143">
        <v>0</v>
      </c>
      <c r="I64" s="142">
        <f t="shared" si="9"/>
        <v>0</v>
      </c>
    </row>
    <row r="65" spans="2:9" x14ac:dyDescent="0.25">
      <c r="B65" s="40"/>
      <c r="C65" s="41" t="s">
        <v>182</v>
      </c>
      <c r="D65" s="143">
        <v>0</v>
      </c>
      <c r="E65" s="143">
        <v>0</v>
      </c>
      <c r="F65" s="143">
        <f t="shared" si="13"/>
        <v>0</v>
      </c>
      <c r="G65" s="143">
        <v>0</v>
      </c>
      <c r="H65" s="143">
        <v>0</v>
      </c>
      <c r="I65" s="142">
        <f t="shared" si="9"/>
        <v>0</v>
      </c>
    </row>
    <row r="66" spans="2:9" x14ac:dyDescent="0.25">
      <c r="B66" s="40"/>
      <c r="C66" s="41" t="s">
        <v>183</v>
      </c>
      <c r="D66" s="143">
        <v>0</v>
      </c>
      <c r="E66" s="143">
        <v>0</v>
      </c>
      <c r="F66" s="143">
        <f t="shared" si="13"/>
        <v>0</v>
      </c>
      <c r="G66" s="143">
        <v>0</v>
      </c>
      <c r="H66" s="143">
        <v>0</v>
      </c>
      <c r="I66" s="142">
        <f t="shared" si="9"/>
        <v>0</v>
      </c>
    </row>
    <row r="67" spans="2:9" x14ac:dyDescent="0.25">
      <c r="B67" s="40"/>
      <c r="C67" s="41" t="s">
        <v>184</v>
      </c>
      <c r="D67" s="143">
        <v>0</v>
      </c>
      <c r="E67" s="143">
        <v>0</v>
      </c>
      <c r="F67" s="143">
        <f t="shared" si="13"/>
        <v>0</v>
      </c>
      <c r="G67" s="143">
        <v>0</v>
      </c>
      <c r="H67" s="143">
        <v>0</v>
      </c>
      <c r="I67" s="142">
        <f t="shared" si="9"/>
        <v>0</v>
      </c>
    </row>
    <row r="68" spans="2:9" x14ac:dyDescent="0.25">
      <c r="B68" s="40"/>
      <c r="C68" s="41" t="s">
        <v>185</v>
      </c>
      <c r="D68" s="143">
        <v>0</v>
      </c>
      <c r="E68" s="143">
        <v>0</v>
      </c>
      <c r="F68" s="143">
        <f t="shared" si="13"/>
        <v>0</v>
      </c>
      <c r="G68" s="143">
        <v>0</v>
      </c>
      <c r="H68" s="143">
        <v>0</v>
      </c>
      <c r="I68" s="142">
        <f t="shared" si="9"/>
        <v>0</v>
      </c>
    </row>
    <row r="69" spans="2:9" x14ac:dyDescent="0.25">
      <c r="B69" s="355" t="s">
        <v>85</v>
      </c>
      <c r="C69" s="356"/>
      <c r="D69" s="141">
        <f>SUM(D70:D72)</f>
        <v>0</v>
      </c>
      <c r="E69" s="141">
        <f>SUM(E70:E72)</f>
        <v>0</v>
      </c>
      <c r="F69" s="141">
        <f t="shared" si="8"/>
        <v>0</v>
      </c>
      <c r="G69" s="141">
        <f>SUM(G70:G72)</f>
        <v>0</v>
      </c>
      <c r="H69" s="141">
        <f>SUM(H70:H72)</f>
        <v>0</v>
      </c>
      <c r="I69" s="141">
        <f t="shared" si="9"/>
        <v>0</v>
      </c>
    </row>
    <row r="70" spans="2:9" x14ac:dyDescent="0.25">
      <c r="B70" s="40"/>
      <c r="C70" s="41" t="s">
        <v>89</v>
      </c>
      <c r="D70" s="143">
        <v>0</v>
      </c>
      <c r="E70" s="143">
        <v>0</v>
      </c>
      <c r="F70" s="143">
        <f t="shared" ref="F70:F72" si="14">D70+E70</f>
        <v>0</v>
      </c>
      <c r="G70" s="143">
        <v>0</v>
      </c>
      <c r="H70" s="143">
        <v>0</v>
      </c>
      <c r="I70" s="142">
        <f t="shared" si="9"/>
        <v>0</v>
      </c>
    </row>
    <row r="71" spans="2:9" x14ac:dyDescent="0.25">
      <c r="B71" s="40"/>
      <c r="C71" s="41" t="s">
        <v>48</v>
      </c>
      <c r="D71" s="143">
        <v>0</v>
      </c>
      <c r="E71" s="143">
        <v>0</v>
      </c>
      <c r="F71" s="143">
        <f t="shared" si="14"/>
        <v>0</v>
      </c>
      <c r="G71" s="143">
        <v>0</v>
      </c>
      <c r="H71" s="143">
        <v>0</v>
      </c>
      <c r="I71" s="142">
        <f t="shared" si="9"/>
        <v>0</v>
      </c>
    </row>
    <row r="72" spans="2:9" x14ac:dyDescent="0.25">
      <c r="B72" s="40"/>
      <c r="C72" s="41" t="s">
        <v>90</v>
      </c>
      <c r="D72" s="143">
        <v>0</v>
      </c>
      <c r="E72" s="143">
        <v>0</v>
      </c>
      <c r="F72" s="143">
        <f t="shared" si="14"/>
        <v>0</v>
      </c>
      <c r="G72" s="143">
        <v>0</v>
      </c>
      <c r="H72" s="143">
        <v>0</v>
      </c>
      <c r="I72" s="142">
        <f t="shared" si="9"/>
        <v>0</v>
      </c>
    </row>
    <row r="73" spans="2:9" x14ac:dyDescent="0.25">
      <c r="B73" s="353" t="s">
        <v>186</v>
      </c>
      <c r="C73" s="354"/>
      <c r="D73" s="141">
        <f>SUM(D74:D80)</f>
        <v>0</v>
      </c>
      <c r="E73" s="141">
        <f>SUM(E74:E80)</f>
        <v>0</v>
      </c>
      <c r="F73" s="141">
        <f t="shared" ref="F73" si="15">+D73+E73</f>
        <v>0</v>
      </c>
      <c r="G73" s="141">
        <f>SUM(G74:G80)</f>
        <v>0</v>
      </c>
      <c r="H73" s="141">
        <f>SUM(H74:H80)</f>
        <v>0</v>
      </c>
      <c r="I73" s="141">
        <f t="shared" ref="I73" si="16">+F73-G73</f>
        <v>0</v>
      </c>
    </row>
    <row r="74" spans="2:9" x14ac:dyDescent="0.25">
      <c r="B74" s="40"/>
      <c r="C74" s="41" t="s">
        <v>187</v>
      </c>
      <c r="D74" s="143">
        <v>0</v>
      </c>
      <c r="E74" s="143">
        <v>0</v>
      </c>
      <c r="F74" s="143">
        <f>D74+E74</f>
        <v>0</v>
      </c>
      <c r="G74" s="143">
        <v>0</v>
      </c>
      <c r="H74" s="143">
        <v>0</v>
      </c>
      <c r="I74" s="142">
        <f t="shared" si="9"/>
        <v>0</v>
      </c>
    </row>
    <row r="75" spans="2:9" x14ac:dyDescent="0.25">
      <c r="B75" s="40"/>
      <c r="C75" s="41" t="s">
        <v>91</v>
      </c>
      <c r="D75" s="143">
        <v>0</v>
      </c>
      <c r="E75" s="143">
        <v>0</v>
      </c>
      <c r="F75" s="143">
        <f t="shared" ref="F75:F80" si="17">D75+E75</f>
        <v>0</v>
      </c>
      <c r="G75" s="143">
        <v>0</v>
      </c>
      <c r="H75" s="143">
        <v>0</v>
      </c>
      <c r="I75" s="142">
        <f t="shared" si="9"/>
        <v>0</v>
      </c>
    </row>
    <row r="76" spans="2:9" x14ac:dyDescent="0.25">
      <c r="B76" s="40"/>
      <c r="C76" s="41" t="s">
        <v>92</v>
      </c>
      <c r="D76" s="143">
        <v>0</v>
      </c>
      <c r="E76" s="143">
        <v>0</v>
      </c>
      <c r="F76" s="143">
        <f t="shared" si="17"/>
        <v>0</v>
      </c>
      <c r="G76" s="143">
        <v>0</v>
      </c>
      <c r="H76" s="143">
        <v>0</v>
      </c>
      <c r="I76" s="142">
        <f t="shared" si="9"/>
        <v>0</v>
      </c>
    </row>
    <row r="77" spans="2:9" x14ac:dyDescent="0.25">
      <c r="B77" s="40"/>
      <c r="C77" s="41" t="s">
        <v>93</v>
      </c>
      <c r="D77" s="143">
        <v>0</v>
      </c>
      <c r="E77" s="143">
        <v>0</v>
      </c>
      <c r="F77" s="143">
        <f t="shared" si="17"/>
        <v>0</v>
      </c>
      <c r="G77" s="143">
        <v>0</v>
      </c>
      <c r="H77" s="143">
        <v>0</v>
      </c>
      <c r="I77" s="142">
        <f t="shared" si="9"/>
        <v>0</v>
      </c>
    </row>
    <row r="78" spans="2:9" x14ac:dyDescent="0.25">
      <c r="B78" s="40"/>
      <c r="C78" s="41" t="s">
        <v>94</v>
      </c>
      <c r="D78" s="143">
        <v>0</v>
      </c>
      <c r="E78" s="143">
        <v>0</v>
      </c>
      <c r="F78" s="143">
        <f t="shared" si="17"/>
        <v>0</v>
      </c>
      <c r="G78" s="143">
        <v>0</v>
      </c>
      <c r="H78" s="143">
        <v>0</v>
      </c>
      <c r="I78" s="142">
        <f t="shared" si="9"/>
        <v>0</v>
      </c>
    </row>
    <row r="79" spans="2:9" x14ac:dyDescent="0.25">
      <c r="B79" s="40"/>
      <c r="C79" s="41" t="s">
        <v>95</v>
      </c>
      <c r="D79" s="143">
        <v>0</v>
      </c>
      <c r="E79" s="143">
        <v>0</v>
      </c>
      <c r="F79" s="143">
        <f t="shared" si="17"/>
        <v>0</v>
      </c>
      <c r="G79" s="143">
        <v>0</v>
      </c>
      <c r="H79" s="143">
        <v>0</v>
      </c>
      <c r="I79" s="142">
        <f t="shared" si="9"/>
        <v>0</v>
      </c>
    </row>
    <row r="80" spans="2:9" x14ac:dyDescent="0.25">
      <c r="B80" s="40"/>
      <c r="C80" s="41" t="s">
        <v>188</v>
      </c>
      <c r="D80" s="143">
        <v>0</v>
      </c>
      <c r="E80" s="143">
        <v>0</v>
      </c>
      <c r="F80" s="143">
        <f t="shared" si="17"/>
        <v>0</v>
      </c>
      <c r="G80" s="143">
        <v>0</v>
      </c>
      <c r="H80" s="143">
        <v>0</v>
      </c>
      <c r="I80" s="142">
        <f t="shared" si="9"/>
        <v>0</v>
      </c>
    </row>
    <row r="81" spans="2:12" s="101" customFormat="1" x14ac:dyDescent="0.25">
      <c r="B81" s="42"/>
      <c r="C81" s="43" t="s">
        <v>134</v>
      </c>
      <c r="D81" s="144">
        <f>+D9+D17+D27+D37+D47+D57+D61+D69+D73</f>
        <v>63446475</v>
      </c>
      <c r="E81" s="144">
        <f t="shared" ref="E81:I81" si="18">+E9+E17+E27+E37+E47+E57+E61+E69+E73</f>
        <v>0</v>
      </c>
      <c r="F81" s="144">
        <f t="shared" si="18"/>
        <v>63446475</v>
      </c>
      <c r="G81" s="144">
        <f t="shared" si="18"/>
        <v>54911427.710000001</v>
      </c>
      <c r="H81" s="144">
        <f t="shared" si="18"/>
        <v>53136863.060000002</v>
      </c>
      <c r="I81" s="144">
        <f t="shared" si="18"/>
        <v>8535047.2899999991</v>
      </c>
      <c r="K81" s="200"/>
      <c r="L81" s="202"/>
    </row>
    <row r="82" spans="2:12" x14ac:dyDescent="0.25">
      <c r="G82" s="286"/>
      <c r="H82" s="286"/>
      <c r="I82" s="286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:C8"/>
    <mergeCell ref="D6:H6"/>
    <mergeCell ref="I6:I7"/>
    <mergeCell ref="B1:I1"/>
    <mergeCell ref="B2:I2"/>
    <mergeCell ref="B3:I3"/>
    <mergeCell ref="B4:I4"/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6" sqref="B6"/>
    </sheetView>
  </sheetViews>
  <sheetFormatPr baseColWidth="10" defaultRowHeight="15" x14ac:dyDescent="0.25"/>
  <cols>
    <col min="1" max="1" width="1.5703125" style="19" customWidth="1"/>
    <col min="2" max="2" width="4.5703125" style="53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98"/>
      <c r="C1" s="98"/>
      <c r="D1" s="98"/>
      <c r="E1" s="98"/>
      <c r="F1" s="98"/>
      <c r="G1" s="98"/>
      <c r="H1" s="98"/>
      <c r="I1" s="98"/>
    </row>
    <row r="2" spans="1:9" ht="15.75" x14ac:dyDescent="0.25">
      <c r="A2" s="7"/>
      <c r="B2" s="344" t="s">
        <v>324</v>
      </c>
      <c r="C2" s="344"/>
      <c r="D2" s="344"/>
      <c r="E2" s="344"/>
      <c r="F2" s="344"/>
      <c r="G2" s="344"/>
      <c r="H2" s="344"/>
      <c r="I2" s="344"/>
    </row>
    <row r="3" spans="1:9" x14ac:dyDescent="0.25">
      <c r="A3" s="7"/>
      <c r="B3" s="352" t="s">
        <v>125</v>
      </c>
      <c r="C3" s="352"/>
      <c r="D3" s="352"/>
      <c r="E3" s="352"/>
      <c r="F3" s="352"/>
      <c r="G3" s="352"/>
      <c r="H3" s="352"/>
      <c r="I3" s="352"/>
    </row>
    <row r="4" spans="1:9" x14ac:dyDescent="0.25">
      <c r="A4" s="7"/>
      <c r="B4" s="352" t="s">
        <v>189</v>
      </c>
      <c r="C4" s="352"/>
      <c r="D4" s="352"/>
      <c r="E4" s="352"/>
      <c r="F4" s="352"/>
      <c r="G4" s="352"/>
      <c r="H4" s="352"/>
      <c r="I4" s="352"/>
    </row>
    <row r="5" spans="1:9" x14ac:dyDescent="0.25">
      <c r="A5" s="7"/>
      <c r="B5" s="352" t="s">
        <v>571</v>
      </c>
      <c r="C5" s="352"/>
      <c r="D5" s="352"/>
      <c r="E5" s="352"/>
      <c r="F5" s="352"/>
      <c r="G5" s="352"/>
      <c r="H5" s="352"/>
      <c r="I5" s="352"/>
    </row>
    <row r="6" spans="1:9" ht="9" customHeight="1" x14ac:dyDescent="0.25">
      <c r="A6" s="7"/>
      <c r="B6" s="98"/>
      <c r="C6" s="98"/>
      <c r="D6" s="98"/>
      <c r="E6" s="98"/>
      <c r="F6" s="98"/>
      <c r="G6" s="98"/>
      <c r="H6" s="98"/>
      <c r="I6" s="98"/>
    </row>
    <row r="7" spans="1:9" x14ac:dyDescent="0.25">
      <c r="B7" s="359" t="s">
        <v>73</v>
      </c>
      <c r="C7" s="359"/>
      <c r="D7" s="351" t="s">
        <v>127</v>
      </c>
      <c r="E7" s="351"/>
      <c r="F7" s="351"/>
      <c r="G7" s="351"/>
      <c r="H7" s="351"/>
      <c r="I7" s="351" t="s">
        <v>128</v>
      </c>
    </row>
    <row r="8" spans="1:9" ht="22.5" x14ac:dyDescent="0.25">
      <c r="B8" s="359"/>
      <c r="C8" s="359"/>
      <c r="D8" s="100" t="s">
        <v>129</v>
      </c>
      <c r="E8" s="100" t="s">
        <v>130</v>
      </c>
      <c r="F8" s="100" t="s">
        <v>109</v>
      </c>
      <c r="G8" s="100" t="s">
        <v>110</v>
      </c>
      <c r="H8" s="100" t="s">
        <v>131</v>
      </c>
      <c r="I8" s="351"/>
    </row>
    <row r="9" spans="1:9" x14ac:dyDescent="0.25">
      <c r="B9" s="359"/>
      <c r="C9" s="359"/>
      <c r="D9" s="100">
        <v>1</v>
      </c>
      <c r="E9" s="100">
        <v>2</v>
      </c>
      <c r="F9" s="100" t="s">
        <v>132</v>
      </c>
      <c r="G9" s="100">
        <v>4</v>
      </c>
      <c r="H9" s="100">
        <v>5</v>
      </c>
      <c r="I9" s="100" t="s">
        <v>133</v>
      </c>
    </row>
    <row r="10" spans="1:9" ht="3" customHeight="1" x14ac:dyDescent="0.25">
      <c r="B10" s="44"/>
      <c r="C10" s="32"/>
      <c r="D10" s="33"/>
      <c r="E10" s="33"/>
      <c r="F10" s="33"/>
      <c r="G10" s="33"/>
      <c r="H10" s="33"/>
      <c r="I10" s="33"/>
    </row>
    <row r="11" spans="1:9" s="102" customFormat="1" x14ac:dyDescent="0.25">
      <c r="A11" s="45"/>
      <c r="B11" s="357" t="s">
        <v>190</v>
      </c>
      <c r="C11" s="358"/>
      <c r="D11" s="145">
        <f t="shared" ref="D11:I11" si="0">SUM(D12:D19)</f>
        <v>63446475</v>
      </c>
      <c r="E11" s="145">
        <f t="shared" si="0"/>
        <v>0</v>
      </c>
      <c r="F11" s="145">
        <f t="shared" si="0"/>
        <v>63446475</v>
      </c>
      <c r="G11" s="145">
        <f t="shared" si="0"/>
        <v>54911427.710000001</v>
      </c>
      <c r="H11" s="145">
        <f t="shared" si="0"/>
        <v>53136863.060000002</v>
      </c>
      <c r="I11" s="145">
        <f t="shared" si="0"/>
        <v>8535047.2899999991</v>
      </c>
    </row>
    <row r="12" spans="1:9" s="102" customFormat="1" x14ac:dyDescent="0.25">
      <c r="A12" s="45"/>
      <c r="B12" s="46"/>
      <c r="C12" s="47" t="s">
        <v>191</v>
      </c>
      <c r="D12" s="146"/>
      <c r="E12" s="146"/>
      <c r="F12" s="146">
        <f t="shared" ref="F12:F19" si="1">+D12+E12</f>
        <v>0</v>
      </c>
      <c r="G12" s="146"/>
      <c r="H12" s="146"/>
      <c r="I12" s="146">
        <f t="shared" ref="I12:I19" si="2">+F12-G12</f>
        <v>0</v>
      </c>
    </row>
    <row r="13" spans="1:9" s="102" customFormat="1" x14ac:dyDescent="0.25">
      <c r="A13" s="45"/>
      <c r="B13" s="46"/>
      <c r="C13" s="47" t="s">
        <v>192</v>
      </c>
      <c r="D13" s="147">
        <f>COG!D81</f>
        <v>63446475</v>
      </c>
      <c r="E13" s="147">
        <f>COG!E81</f>
        <v>0</v>
      </c>
      <c r="F13" s="147">
        <f t="shared" si="1"/>
        <v>63446475</v>
      </c>
      <c r="G13" s="147">
        <f>COG!G81</f>
        <v>54911427.710000001</v>
      </c>
      <c r="H13" s="147">
        <f>COG!H81</f>
        <v>53136863.060000002</v>
      </c>
      <c r="I13" s="147">
        <f t="shared" si="2"/>
        <v>8535047.2899999991</v>
      </c>
    </row>
    <row r="14" spans="1:9" s="102" customFormat="1" x14ac:dyDescent="0.25">
      <c r="A14" s="45"/>
      <c r="B14" s="46"/>
      <c r="C14" s="47" t="s">
        <v>193</v>
      </c>
      <c r="D14" s="147">
        <v>0</v>
      </c>
      <c r="E14" s="147">
        <v>0</v>
      </c>
      <c r="F14" s="146">
        <f t="shared" si="1"/>
        <v>0</v>
      </c>
      <c r="G14" s="147">
        <v>0</v>
      </c>
      <c r="H14" s="147">
        <v>0</v>
      </c>
      <c r="I14" s="146">
        <f t="shared" si="2"/>
        <v>0</v>
      </c>
    </row>
    <row r="15" spans="1:9" s="102" customFormat="1" x14ac:dyDescent="0.25">
      <c r="A15" s="45"/>
      <c r="B15" s="46"/>
      <c r="C15" s="47" t="s">
        <v>194</v>
      </c>
      <c r="D15" s="147">
        <v>0</v>
      </c>
      <c r="E15" s="147">
        <v>0</v>
      </c>
      <c r="F15" s="146">
        <f t="shared" si="1"/>
        <v>0</v>
      </c>
      <c r="G15" s="147">
        <v>0</v>
      </c>
      <c r="H15" s="147">
        <v>0</v>
      </c>
      <c r="I15" s="146">
        <f t="shared" si="2"/>
        <v>0</v>
      </c>
    </row>
    <row r="16" spans="1:9" s="102" customFormat="1" x14ac:dyDescent="0.25">
      <c r="A16" s="45"/>
      <c r="B16" s="46"/>
      <c r="C16" s="47" t="s">
        <v>195</v>
      </c>
      <c r="D16" s="147">
        <v>0</v>
      </c>
      <c r="E16" s="147">
        <v>0</v>
      </c>
      <c r="F16" s="146">
        <f t="shared" si="1"/>
        <v>0</v>
      </c>
      <c r="G16" s="147">
        <v>0</v>
      </c>
      <c r="H16" s="147">
        <v>0</v>
      </c>
      <c r="I16" s="146">
        <f t="shared" si="2"/>
        <v>0</v>
      </c>
    </row>
    <row r="17" spans="1:9" s="102" customFormat="1" x14ac:dyDescent="0.25">
      <c r="A17" s="45"/>
      <c r="B17" s="46"/>
      <c r="C17" s="47" t="s">
        <v>196</v>
      </c>
      <c r="D17" s="147">
        <v>0</v>
      </c>
      <c r="E17" s="147">
        <v>0</v>
      </c>
      <c r="F17" s="146">
        <f t="shared" si="1"/>
        <v>0</v>
      </c>
      <c r="G17" s="147">
        <v>0</v>
      </c>
      <c r="H17" s="147">
        <v>0</v>
      </c>
      <c r="I17" s="146">
        <f t="shared" si="2"/>
        <v>0</v>
      </c>
    </row>
    <row r="18" spans="1:9" s="102" customFormat="1" x14ac:dyDescent="0.25">
      <c r="A18" s="45"/>
      <c r="B18" s="46"/>
      <c r="C18" s="47" t="s">
        <v>197</v>
      </c>
      <c r="D18" s="147">
        <v>0</v>
      </c>
      <c r="E18" s="147">
        <v>0</v>
      </c>
      <c r="F18" s="146">
        <f t="shared" si="1"/>
        <v>0</v>
      </c>
      <c r="G18" s="147">
        <v>0</v>
      </c>
      <c r="H18" s="147">
        <v>0</v>
      </c>
      <c r="I18" s="146">
        <f t="shared" si="2"/>
        <v>0</v>
      </c>
    </row>
    <row r="19" spans="1:9" s="102" customFormat="1" x14ac:dyDescent="0.25">
      <c r="A19" s="45"/>
      <c r="B19" s="46"/>
      <c r="C19" s="47" t="s">
        <v>164</v>
      </c>
      <c r="D19" s="147">
        <v>0</v>
      </c>
      <c r="E19" s="147">
        <v>0</v>
      </c>
      <c r="F19" s="146">
        <f t="shared" si="1"/>
        <v>0</v>
      </c>
      <c r="G19" s="147">
        <v>0</v>
      </c>
      <c r="H19" s="147">
        <v>0</v>
      </c>
      <c r="I19" s="146">
        <f t="shared" si="2"/>
        <v>0</v>
      </c>
    </row>
    <row r="20" spans="1:9" s="102" customFormat="1" x14ac:dyDescent="0.25">
      <c r="A20" s="45"/>
      <c r="B20" s="46"/>
      <c r="C20" s="47"/>
      <c r="D20" s="146"/>
      <c r="E20" s="146"/>
      <c r="F20" s="146"/>
      <c r="G20" s="146"/>
      <c r="H20" s="146"/>
      <c r="I20" s="146"/>
    </row>
    <row r="21" spans="1:9" s="103" customFormat="1" x14ac:dyDescent="0.25">
      <c r="A21" s="48"/>
      <c r="B21" s="357" t="s">
        <v>198</v>
      </c>
      <c r="C21" s="358"/>
      <c r="D21" s="145">
        <f>SUM(D22:D28)</f>
        <v>0</v>
      </c>
      <c r="E21" s="145">
        <f>SUM(E22:E28)</f>
        <v>0</v>
      </c>
      <c r="F21" s="145">
        <f t="shared" ref="F21:F28" si="3">+D21+E21</f>
        <v>0</v>
      </c>
      <c r="G21" s="145">
        <f>SUM(G22:G28)</f>
        <v>0</v>
      </c>
      <c r="H21" s="145">
        <f>SUM(H22:H28)</f>
        <v>0</v>
      </c>
      <c r="I21" s="145">
        <f t="shared" ref="I21:I28" si="4">+F21-G21</f>
        <v>0</v>
      </c>
    </row>
    <row r="22" spans="1:9" s="102" customFormat="1" x14ac:dyDescent="0.25">
      <c r="A22" s="45"/>
      <c r="B22" s="46"/>
      <c r="C22" s="47" t="s">
        <v>199</v>
      </c>
      <c r="D22" s="147">
        <v>0</v>
      </c>
      <c r="E22" s="147">
        <v>0</v>
      </c>
      <c r="F22" s="146">
        <f t="shared" si="3"/>
        <v>0</v>
      </c>
      <c r="G22" s="147">
        <v>0</v>
      </c>
      <c r="H22" s="147">
        <v>0</v>
      </c>
      <c r="I22" s="146">
        <f t="shared" si="4"/>
        <v>0</v>
      </c>
    </row>
    <row r="23" spans="1:9" s="102" customFormat="1" x14ac:dyDescent="0.25">
      <c r="A23" s="45"/>
      <c r="B23" s="46"/>
      <c r="C23" s="47" t="s">
        <v>200</v>
      </c>
      <c r="D23" s="147">
        <v>0</v>
      </c>
      <c r="E23" s="147">
        <v>0</v>
      </c>
      <c r="F23" s="146">
        <f t="shared" si="3"/>
        <v>0</v>
      </c>
      <c r="G23" s="147">
        <v>0</v>
      </c>
      <c r="H23" s="147">
        <v>0</v>
      </c>
      <c r="I23" s="146">
        <f t="shared" si="4"/>
        <v>0</v>
      </c>
    </row>
    <row r="24" spans="1:9" s="102" customFormat="1" x14ac:dyDescent="0.25">
      <c r="A24" s="45"/>
      <c r="B24" s="46"/>
      <c r="C24" s="47" t="s">
        <v>201</v>
      </c>
      <c r="D24" s="147">
        <v>0</v>
      </c>
      <c r="E24" s="147">
        <v>0</v>
      </c>
      <c r="F24" s="146">
        <f t="shared" si="3"/>
        <v>0</v>
      </c>
      <c r="G24" s="147">
        <v>0</v>
      </c>
      <c r="H24" s="147">
        <v>0</v>
      </c>
      <c r="I24" s="146">
        <f t="shared" si="4"/>
        <v>0</v>
      </c>
    </row>
    <row r="25" spans="1:9" s="102" customFormat="1" x14ac:dyDescent="0.25">
      <c r="A25" s="45"/>
      <c r="B25" s="46"/>
      <c r="C25" s="47" t="s">
        <v>202</v>
      </c>
      <c r="D25" s="147">
        <v>0</v>
      </c>
      <c r="E25" s="147">
        <v>0</v>
      </c>
      <c r="F25" s="146">
        <f t="shared" si="3"/>
        <v>0</v>
      </c>
      <c r="G25" s="147">
        <v>0</v>
      </c>
      <c r="H25" s="147">
        <v>0</v>
      </c>
      <c r="I25" s="146">
        <f t="shared" si="4"/>
        <v>0</v>
      </c>
    </row>
    <row r="26" spans="1:9" s="102" customFormat="1" x14ac:dyDescent="0.25">
      <c r="A26" s="45"/>
      <c r="B26" s="46"/>
      <c r="C26" s="47" t="s">
        <v>203</v>
      </c>
      <c r="D26" s="147">
        <v>0</v>
      </c>
      <c r="E26" s="147">
        <v>0</v>
      </c>
      <c r="F26" s="146">
        <f t="shared" si="3"/>
        <v>0</v>
      </c>
      <c r="G26" s="147">
        <v>0</v>
      </c>
      <c r="H26" s="147">
        <v>0</v>
      </c>
      <c r="I26" s="146">
        <f t="shared" si="4"/>
        <v>0</v>
      </c>
    </row>
    <row r="27" spans="1:9" s="102" customFormat="1" x14ac:dyDescent="0.25">
      <c r="A27" s="45"/>
      <c r="B27" s="46"/>
      <c r="C27" s="47" t="s">
        <v>204</v>
      </c>
      <c r="D27" s="147">
        <v>0</v>
      </c>
      <c r="E27" s="147">
        <v>0</v>
      </c>
      <c r="F27" s="146">
        <f t="shared" si="3"/>
        <v>0</v>
      </c>
      <c r="G27" s="147">
        <v>0</v>
      </c>
      <c r="H27" s="147">
        <v>0</v>
      </c>
      <c r="I27" s="146">
        <f t="shared" si="4"/>
        <v>0</v>
      </c>
    </row>
    <row r="28" spans="1:9" s="102" customFormat="1" x14ac:dyDescent="0.25">
      <c r="A28" s="45"/>
      <c r="B28" s="46"/>
      <c r="C28" s="47" t="s">
        <v>205</v>
      </c>
      <c r="D28" s="147">
        <v>0</v>
      </c>
      <c r="E28" s="147">
        <v>0</v>
      </c>
      <c r="F28" s="146">
        <f t="shared" si="3"/>
        <v>0</v>
      </c>
      <c r="G28" s="147">
        <v>0</v>
      </c>
      <c r="H28" s="147">
        <v>0</v>
      </c>
      <c r="I28" s="146">
        <f t="shared" si="4"/>
        <v>0</v>
      </c>
    </row>
    <row r="29" spans="1:9" s="102" customFormat="1" x14ac:dyDescent="0.25">
      <c r="A29" s="45"/>
      <c r="B29" s="46"/>
      <c r="C29" s="47"/>
      <c r="D29" s="148"/>
      <c r="E29" s="148"/>
      <c r="F29" s="148"/>
      <c r="G29" s="148"/>
      <c r="H29" s="148"/>
      <c r="I29" s="148"/>
    </row>
    <row r="30" spans="1:9" s="103" customFormat="1" x14ac:dyDescent="0.25">
      <c r="A30" s="48"/>
      <c r="B30" s="357" t="s">
        <v>206</v>
      </c>
      <c r="C30" s="358"/>
      <c r="D30" s="149">
        <f>SUM(D31:D39)</f>
        <v>0</v>
      </c>
      <c r="E30" s="149">
        <f>SUM(E31:E39)</f>
        <v>0</v>
      </c>
      <c r="F30" s="149">
        <f t="shared" ref="F30:F39" si="5">+D30+E30</f>
        <v>0</v>
      </c>
      <c r="G30" s="149">
        <f>SUM(G31:G39)</f>
        <v>0</v>
      </c>
      <c r="H30" s="149">
        <f>SUM(H31:H39)</f>
        <v>0</v>
      </c>
      <c r="I30" s="149">
        <f t="shared" ref="I30:I39" si="6">+F30-G30</f>
        <v>0</v>
      </c>
    </row>
    <row r="31" spans="1:9" s="102" customFormat="1" x14ac:dyDescent="0.25">
      <c r="A31" s="45"/>
      <c r="B31" s="46"/>
      <c r="C31" s="47" t="s">
        <v>207</v>
      </c>
      <c r="D31" s="147">
        <v>0</v>
      </c>
      <c r="E31" s="147">
        <v>0</v>
      </c>
      <c r="F31" s="146">
        <f t="shared" si="5"/>
        <v>0</v>
      </c>
      <c r="G31" s="147">
        <v>0</v>
      </c>
      <c r="H31" s="147">
        <v>0</v>
      </c>
      <c r="I31" s="148">
        <f t="shared" si="6"/>
        <v>0</v>
      </c>
    </row>
    <row r="32" spans="1:9" s="102" customFormat="1" x14ac:dyDescent="0.25">
      <c r="A32" s="45"/>
      <c r="B32" s="46"/>
      <c r="C32" s="47" t="s">
        <v>208</v>
      </c>
      <c r="D32" s="147">
        <v>0</v>
      </c>
      <c r="E32" s="147">
        <v>0</v>
      </c>
      <c r="F32" s="146">
        <f t="shared" si="5"/>
        <v>0</v>
      </c>
      <c r="G32" s="147">
        <v>0</v>
      </c>
      <c r="H32" s="147">
        <v>0</v>
      </c>
      <c r="I32" s="148">
        <f t="shared" si="6"/>
        <v>0</v>
      </c>
    </row>
    <row r="33" spans="1:9" s="102" customFormat="1" x14ac:dyDescent="0.25">
      <c r="A33" s="45"/>
      <c r="B33" s="46"/>
      <c r="C33" s="47" t="s">
        <v>209</v>
      </c>
      <c r="D33" s="147">
        <v>0</v>
      </c>
      <c r="E33" s="147">
        <v>0</v>
      </c>
      <c r="F33" s="146">
        <f t="shared" si="5"/>
        <v>0</v>
      </c>
      <c r="G33" s="147">
        <v>0</v>
      </c>
      <c r="H33" s="147">
        <v>0</v>
      </c>
      <c r="I33" s="148">
        <f t="shared" si="6"/>
        <v>0</v>
      </c>
    </row>
    <row r="34" spans="1:9" s="102" customFormat="1" x14ac:dyDescent="0.25">
      <c r="A34" s="45"/>
      <c r="B34" s="46"/>
      <c r="C34" s="47" t="s">
        <v>210</v>
      </c>
      <c r="D34" s="147">
        <v>0</v>
      </c>
      <c r="E34" s="147">
        <v>0</v>
      </c>
      <c r="F34" s="146">
        <f t="shared" si="5"/>
        <v>0</v>
      </c>
      <c r="G34" s="147">
        <v>0</v>
      </c>
      <c r="H34" s="147">
        <v>0</v>
      </c>
      <c r="I34" s="148">
        <f t="shared" si="6"/>
        <v>0</v>
      </c>
    </row>
    <row r="35" spans="1:9" s="102" customFormat="1" x14ac:dyDescent="0.25">
      <c r="A35" s="45"/>
      <c r="B35" s="46"/>
      <c r="C35" s="47" t="s">
        <v>211</v>
      </c>
      <c r="D35" s="147">
        <v>0</v>
      </c>
      <c r="E35" s="147">
        <v>0</v>
      </c>
      <c r="F35" s="146">
        <f t="shared" si="5"/>
        <v>0</v>
      </c>
      <c r="G35" s="147">
        <v>0</v>
      </c>
      <c r="H35" s="147">
        <v>0</v>
      </c>
      <c r="I35" s="148">
        <f t="shared" si="6"/>
        <v>0</v>
      </c>
    </row>
    <row r="36" spans="1:9" s="102" customFormat="1" x14ac:dyDescent="0.25">
      <c r="A36" s="45"/>
      <c r="B36" s="46"/>
      <c r="C36" s="47" t="s">
        <v>212</v>
      </c>
      <c r="D36" s="147">
        <v>0</v>
      </c>
      <c r="E36" s="147">
        <v>0</v>
      </c>
      <c r="F36" s="146">
        <f t="shared" si="5"/>
        <v>0</v>
      </c>
      <c r="G36" s="147">
        <v>0</v>
      </c>
      <c r="H36" s="147">
        <v>0</v>
      </c>
      <c r="I36" s="148">
        <f t="shared" si="6"/>
        <v>0</v>
      </c>
    </row>
    <row r="37" spans="1:9" s="102" customFormat="1" x14ac:dyDescent="0.25">
      <c r="A37" s="45"/>
      <c r="B37" s="46"/>
      <c r="C37" s="47" t="s">
        <v>213</v>
      </c>
      <c r="D37" s="147">
        <v>0</v>
      </c>
      <c r="E37" s="147">
        <v>0</v>
      </c>
      <c r="F37" s="146">
        <f t="shared" si="5"/>
        <v>0</v>
      </c>
      <c r="G37" s="147">
        <v>0</v>
      </c>
      <c r="H37" s="147">
        <v>0</v>
      </c>
      <c r="I37" s="148">
        <f t="shared" si="6"/>
        <v>0</v>
      </c>
    </row>
    <row r="38" spans="1:9" s="102" customFormat="1" x14ac:dyDescent="0.25">
      <c r="A38" s="45"/>
      <c r="B38" s="46"/>
      <c r="C38" s="47" t="s">
        <v>214</v>
      </c>
      <c r="D38" s="147">
        <v>0</v>
      </c>
      <c r="E38" s="147">
        <v>0</v>
      </c>
      <c r="F38" s="146">
        <f t="shared" si="5"/>
        <v>0</v>
      </c>
      <c r="G38" s="147">
        <v>0</v>
      </c>
      <c r="H38" s="147">
        <v>0</v>
      </c>
      <c r="I38" s="148">
        <f t="shared" si="6"/>
        <v>0</v>
      </c>
    </row>
    <row r="39" spans="1:9" s="102" customFormat="1" x14ac:dyDescent="0.25">
      <c r="A39" s="45"/>
      <c r="B39" s="46"/>
      <c r="C39" s="47" t="s">
        <v>215</v>
      </c>
      <c r="D39" s="147">
        <v>0</v>
      </c>
      <c r="E39" s="147">
        <v>0</v>
      </c>
      <c r="F39" s="146">
        <f t="shared" si="5"/>
        <v>0</v>
      </c>
      <c r="G39" s="147">
        <v>0</v>
      </c>
      <c r="H39" s="147">
        <v>0</v>
      </c>
      <c r="I39" s="148">
        <f t="shared" si="6"/>
        <v>0</v>
      </c>
    </row>
    <row r="40" spans="1:9" s="102" customFormat="1" x14ac:dyDescent="0.25">
      <c r="A40" s="45"/>
      <c r="B40" s="46"/>
      <c r="C40" s="47"/>
      <c r="D40" s="148"/>
      <c r="E40" s="148"/>
      <c r="F40" s="148"/>
      <c r="G40" s="148"/>
      <c r="H40" s="148"/>
      <c r="I40" s="148"/>
    </row>
    <row r="41" spans="1:9" s="103" customFormat="1" x14ac:dyDescent="0.25">
      <c r="A41" s="48"/>
      <c r="B41" s="357" t="s">
        <v>216</v>
      </c>
      <c r="C41" s="358"/>
      <c r="D41" s="149">
        <f>SUM(D42:D45)</f>
        <v>0</v>
      </c>
      <c r="E41" s="149">
        <f>SUM(E42:E45)</f>
        <v>0</v>
      </c>
      <c r="F41" s="149">
        <f>+D41+E41</f>
        <v>0</v>
      </c>
      <c r="G41" s="149">
        <f>SUM(G42:G45)</f>
        <v>0</v>
      </c>
      <c r="H41" s="149">
        <f>SUM(H42:H45)</f>
        <v>0</v>
      </c>
      <c r="I41" s="149">
        <f>+F41-G41</f>
        <v>0</v>
      </c>
    </row>
    <row r="42" spans="1:9" s="102" customFormat="1" x14ac:dyDescent="0.25">
      <c r="A42" s="45"/>
      <c r="B42" s="46"/>
      <c r="C42" s="47" t="s">
        <v>217</v>
      </c>
      <c r="D42" s="147">
        <v>0</v>
      </c>
      <c r="E42" s="147">
        <v>0</v>
      </c>
      <c r="F42" s="146">
        <f t="shared" ref="F42:F45" si="7">+D42+E42</f>
        <v>0</v>
      </c>
      <c r="G42" s="147">
        <v>0</v>
      </c>
      <c r="H42" s="147">
        <v>0</v>
      </c>
      <c r="I42" s="148">
        <f>+F42-G42</f>
        <v>0</v>
      </c>
    </row>
    <row r="43" spans="1:9" s="102" customFormat="1" ht="22.5" x14ac:dyDescent="0.25">
      <c r="A43" s="45"/>
      <c r="B43" s="46"/>
      <c r="C43" s="47" t="s">
        <v>218</v>
      </c>
      <c r="D43" s="147">
        <v>0</v>
      </c>
      <c r="E43" s="147">
        <v>0</v>
      </c>
      <c r="F43" s="146">
        <f t="shared" si="7"/>
        <v>0</v>
      </c>
      <c r="G43" s="147">
        <v>0</v>
      </c>
      <c r="H43" s="147">
        <v>0</v>
      </c>
      <c r="I43" s="148">
        <f>+F43-G43</f>
        <v>0</v>
      </c>
    </row>
    <row r="44" spans="1:9" s="102" customFormat="1" x14ac:dyDescent="0.25">
      <c r="A44" s="45"/>
      <c r="B44" s="46"/>
      <c r="C44" s="47" t="s">
        <v>219</v>
      </c>
      <c r="D44" s="147">
        <v>0</v>
      </c>
      <c r="E44" s="147">
        <v>0</v>
      </c>
      <c r="F44" s="146">
        <f t="shared" si="7"/>
        <v>0</v>
      </c>
      <c r="G44" s="147">
        <v>0</v>
      </c>
      <c r="H44" s="147">
        <v>0</v>
      </c>
      <c r="I44" s="148">
        <f>+F44-G44</f>
        <v>0</v>
      </c>
    </row>
    <row r="45" spans="1:9" s="102" customFormat="1" x14ac:dyDescent="0.25">
      <c r="A45" s="45"/>
      <c r="B45" s="46"/>
      <c r="C45" s="47" t="s">
        <v>220</v>
      </c>
      <c r="D45" s="147">
        <v>0</v>
      </c>
      <c r="E45" s="147">
        <v>0</v>
      </c>
      <c r="F45" s="146">
        <f t="shared" si="7"/>
        <v>0</v>
      </c>
      <c r="G45" s="147">
        <v>0</v>
      </c>
      <c r="H45" s="147">
        <v>0</v>
      </c>
      <c r="I45" s="148">
        <f>+F45-G45</f>
        <v>0</v>
      </c>
    </row>
    <row r="46" spans="1:9" s="102" customFormat="1" x14ac:dyDescent="0.25">
      <c r="A46" s="45"/>
      <c r="B46" s="49"/>
      <c r="C46" s="50"/>
      <c r="D46" s="150"/>
      <c r="E46" s="150"/>
      <c r="F46" s="150"/>
      <c r="G46" s="150"/>
      <c r="H46" s="150"/>
      <c r="I46" s="150"/>
    </row>
    <row r="47" spans="1:9" s="103" customFormat="1" ht="24" customHeight="1" x14ac:dyDescent="0.25">
      <c r="A47" s="48"/>
      <c r="B47" s="51"/>
      <c r="C47" s="52" t="s">
        <v>134</v>
      </c>
      <c r="D47" s="151">
        <f t="shared" ref="D47:I47" si="8">+D11+D21+D30+D41</f>
        <v>63446475</v>
      </c>
      <c r="E47" s="151">
        <f t="shared" si="8"/>
        <v>0</v>
      </c>
      <c r="F47" s="151">
        <f t="shared" si="8"/>
        <v>63446475</v>
      </c>
      <c r="G47" s="151">
        <f t="shared" si="8"/>
        <v>54911427.710000001</v>
      </c>
      <c r="H47" s="151">
        <f t="shared" si="8"/>
        <v>53136863.060000002</v>
      </c>
      <c r="I47" s="151">
        <f t="shared" si="8"/>
        <v>8535047.2899999991</v>
      </c>
    </row>
    <row r="48" spans="1:9" x14ac:dyDescent="0.25">
      <c r="A48" s="7"/>
      <c r="B48" s="104"/>
      <c r="C48" s="98"/>
      <c r="D48" s="276"/>
      <c r="E48" s="276"/>
      <c r="F48" s="276"/>
      <c r="G48" s="276"/>
      <c r="H48" s="276"/>
      <c r="I48" s="276"/>
    </row>
    <row r="49" spans="1:9" x14ac:dyDescent="0.25">
      <c r="A49" s="7"/>
      <c r="B49" s="104"/>
      <c r="C49" s="98"/>
      <c r="D49" s="277"/>
      <c r="E49" s="277"/>
      <c r="F49" s="277"/>
      <c r="G49" s="277"/>
      <c r="H49" s="277"/>
      <c r="I49" s="277"/>
    </row>
    <row r="50" spans="1:9" x14ac:dyDescent="0.25">
      <c r="A50" s="7"/>
      <c r="B50" s="104"/>
      <c r="C50" s="98"/>
      <c r="D50" s="98"/>
      <c r="E50" s="98"/>
      <c r="F50" s="98"/>
      <c r="G50" s="98"/>
      <c r="H50" s="98"/>
      <c r="I50" s="98"/>
    </row>
    <row r="51" spans="1:9" x14ac:dyDescent="0.25">
      <c r="A51" s="7"/>
      <c r="B51" s="104"/>
      <c r="C51" s="98"/>
      <c r="D51" s="98"/>
      <c r="E51" s="98"/>
      <c r="F51" s="98"/>
      <c r="G51" s="98"/>
      <c r="H51" s="98"/>
      <c r="I51" s="98"/>
    </row>
    <row r="52" spans="1:9" x14ac:dyDescent="0.25">
      <c r="A52" s="7"/>
      <c r="B52" s="104"/>
      <c r="C52" s="98"/>
      <c r="D52" s="98"/>
      <c r="E52" s="98"/>
      <c r="F52" s="98"/>
      <c r="G52" s="98"/>
      <c r="H52" s="98"/>
      <c r="I52" s="98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" bottom="0.35433070866141736" header="0.23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6" sqref="B6"/>
    </sheetView>
  </sheetViews>
  <sheetFormatPr baseColWidth="10" defaultRowHeight="14.25" x14ac:dyDescent="0.2"/>
  <cols>
    <col min="1" max="1" width="3" style="105" customWidth="1"/>
    <col min="2" max="2" width="18.5703125" style="62" customWidth="1"/>
    <col min="3" max="3" width="19" style="62" customWidth="1"/>
    <col min="4" max="7" width="11.42578125" style="62"/>
    <col min="8" max="8" width="13.42578125" style="62" customWidth="1"/>
    <col min="9" max="9" width="10" style="62" customWidth="1"/>
    <col min="10" max="10" width="3" style="105" customWidth="1"/>
    <col min="11" max="16384" width="11.42578125" style="62"/>
  </cols>
  <sheetData>
    <row r="1" spans="2:9" s="105" customFormat="1" x14ac:dyDescent="0.2"/>
    <row r="2" spans="2:9" s="105" customFormat="1" ht="15.75" x14ac:dyDescent="0.25">
      <c r="B2" s="344"/>
      <c r="C2" s="344"/>
      <c r="D2" s="344"/>
      <c r="E2" s="344"/>
      <c r="F2" s="344"/>
      <c r="G2" s="344"/>
      <c r="H2" s="344"/>
      <c r="I2" s="344"/>
    </row>
    <row r="3" spans="2:9" ht="15.75" x14ac:dyDescent="0.25">
      <c r="B3" s="344" t="s">
        <v>543</v>
      </c>
      <c r="C3" s="344"/>
      <c r="D3" s="344"/>
      <c r="E3" s="344"/>
      <c r="F3" s="344"/>
      <c r="G3" s="344"/>
      <c r="H3" s="344"/>
      <c r="I3" s="344"/>
    </row>
    <row r="4" spans="2:9" ht="15.75" x14ac:dyDescent="0.25">
      <c r="B4" s="344" t="s">
        <v>101</v>
      </c>
      <c r="C4" s="344"/>
      <c r="D4" s="344"/>
      <c r="E4" s="344"/>
      <c r="F4" s="344"/>
      <c r="G4" s="344"/>
      <c r="H4" s="344"/>
      <c r="I4" s="344"/>
    </row>
    <row r="5" spans="2:9" ht="15.75" x14ac:dyDescent="0.25">
      <c r="B5" s="344" t="s">
        <v>571</v>
      </c>
      <c r="C5" s="344"/>
      <c r="D5" s="344"/>
      <c r="E5" s="344"/>
      <c r="F5" s="344"/>
      <c r="G5" s="344"/>
      <c r="H5" s="344"/>
      <c r="I5" s="344"/>
    </row>
    <row r="6" spans="2:9" x14ac:dyDescent="0.2">
      <c r="B6" s="105"/>
      <c r="C6" s="105"/>
      <c r="D6" s="105"/>
      <c r="E6" s="105"/>
      <c r="F6" s="105"/>
      <c r="G6" s="105"/>
      <c r="H6" s="105"/>
      <c r="I6" s="105"/>
    </row>
    <row r="7" spans="2:9" x14ac:dyDescent="0.2">
      <c r="B7" s="360" t="s">
        <v>221</v>
      </c>
      <c r="C7" s="360"/>
      <c r="D7" s="360" t="s">
        <v>222</v>
      </c>
      <c r="E7" s="360"/>
      <c r="F7" s="360" t="s">
        <v>223</v>
      </c>
      <c r="G7" s="360"/>
      <c r="H7" s="360" t="s">
        <v>224</v>
      </c>
      <c r="I7" s="360"/>
    </row>
    <row r="8" spans="2:9" x14ac:dyDescent="0.2">
      <c r="B8" s="360"/>
      <c r="C8" s="360"/>
      <c r="D8" s="360" t="s">
        <v>225</v>
      </c>
      <c r="E8" s="360"/>
      <c r="F8" s="360" t="s">
        <v>226</v>
      </c>
      <c r="G8" s="360"/>
      <c r="H8" s="360" t="s">
        <v>227</v>
      </c>
      <c r="I8" s="360"/>
    </row>
    <row r="9" spans="2:9" x14ac:dyDescent="0.2">
      <c r="B9" s="365" t="s">
        <v>228</v>
      </c>
      <c r="C9" s="366"/>
      <c r="D9" s="366"/>
      <c r="E9" s="366"/>
      <c r="F9" s="366"/>
      <c r="G9" s="366"/>
      <c r="H9" s="366"/>
      <c r="I9" s="367"/>
    </row>
    <row r="10" spans="2:9" x14ac:dyDescent="0.2">
      <c r="B10" s="361"/>
      <c r="C10" s="361"/>
      <c r="D10" s="362">
        <v>0</v>
      </c>
      <c r="E10" s="362"/>
      <c r="F10" s="362">
        <v>0</v>
      </c>
      <c r="G10" s="362"/>
      <c r="H10" s="363">
        <f>+D10-F10</f>
        <v>0</v>
      </c>
      <c r="I10" s="364"/>
    </row>
    <row r="11" spans="2:9" x14ac:dyDescent="0.2">
      <c r="B11" s="361"/>
      <c r="C11" s="361"/>
      <c r="D11" s="362">
        <v>0</v>
      </c>
      <c r="E11" s="362"/>
      <c r="F11" s="362">
        <v>0</v>
      </c>
      <c r="G11" s="362"/>
      <c r="H11" s="363">
        <f t="shared" ref="H11:H19" si="0">+D11-F11</f>
        <v>0</v>
      </c>
      <c r="I11" s="364"/>
    </row>
    <row r="12" spans="2:9" x14ac:dyDescent="0.2">
      <c r="B12" s="361"/>
      <c r="C12" s="361"/>
      <c r="D12" s="362">
        <v>0</v>
      </c>
      <c r="E12" s="362"/>
      <c r="F12" s="362">
        <v>0</v>
      </c>
      <c r="G12" s="362"/>
      <c r="H12" s="363">
        <f t="shared" si="0"/>
        <v>0</v>
      </c>
      <c r="I12" s="364"/>
    </row>
    <row r="13" spans="2:9" x14ac:dyDescent="0.2">
      <c r="B13" s="361"/>
      <c r="C13" s="361"/>
      <c r="D13" s="362">
        <v>0</v>
      </c>
      <c r="E13" s="362"/>
      <c r="F13" s="362">
        <v>0</v>
      </c>
      <c r="G13" s="362"/>
      <c r="H13" s="363">
        <f t="shared" si="0"/>
        <v>0</v>
      </c>
      <c r="I13" s="364"/>
    </row>
    <row r="14" spans="2:9" x14ac:dyDescent="0.2">
      <c r="B14" s="361"/>
      <c r="C14" s="361"/>
      <c r="D14" s="362">
        <v>0</v>
      </c>
      <c r="E14" s="362"/>
      <c r="F14" s="362">
        <v>0</v>
      </c>
      <c r="G14" s="362"/>
      <c r="H14" s="363">
        <f t="shared" si="0"/>
        <v>0</v>
      </c>
      <c r="I14" s="364"/>
    </row>
    <row r="15" spans="2:9" x14ac:dyDescent="0.2">
      <c r="B15" s="361"/>
      <c r="C15" s="361"/>
      <c r="D15" s="362">
        <v>0</v>
      </c>
      <c r="E15" s="362"/>
      <c r="F15" s="362">
        <v>0</v>
      </c>
      <c r="G15" s="362"/>
      <c r="H15" s="363">
        <f t="shared" si="0"/>
        <v>0</v>
      </c>
      <c r="I15" s="364"/>
    </row>
    <row r="16" spans="2:9" x14ac:dyDescent="0.2">
      <c r="B16" s="361"/>
      <c r="C16" s="361"/>
      <c r="D16" s="362">
        <v>0</v>
      </c>
      <c r="E16" s="362"/>
      <c r="F16" s="362">
        <v>0</v>
      </c>
      <c r="G16" s="362"/>
      <c r="H16" s="363">
        <f t="shared" si="0"/>
        <v>0</v>
      </c>
      <c r="I16" s="364"/>
    </row>
    <row r="17" spans="2:9" x14ac:dyDescent="0.2">
      <c r="B17" s="361"/>
      <c r="C17" s="361"/>
      <c r="D17" s="362">
        <v>0</v>
      </c>
      <c r="E17" s="362"/>
      <c r="F17" s="362">
        <v>0</v>
      </c>
      <c r="G17" s="362"/>
      <c r="H17" s="363">
        <f t="shared" si="0"/>
        <v>0</v>
      </c>
      <c r="I17" s="364"/>
    </row>
    <row r="18" spans="2:9" x14ac:dyDescent="0.2">
      <c r="B18" s="361"/>
      <c r="C18" s="361"/>
      <c r="D18" s="362">
        <v>0</v>
      </c>
      <c r="E18" s="362"/>
      <c r="F18" s="362">
        <v>0</v>
      </c>
      <c r="G18" s="362"/>
      <c r="H18" s="363">
        <f t="shared" si="0"/>
        <v>0</v>
      </c>
      <c r="I18" s="364"/>
    </row>
    <row r="19" spans="2:9" x14ac:dyDescent="0.2">
      <c r="B19" s="361" t="s">
        <v>229</v>
      </c>
      <c r="C19" s="361"/>
      <c r="D19" s="362">
        <f>SUM(D10:E18)</f>
        <v>0</v>
      </c>
      <c r="E19" s="362"/>
      <c r="F19" s="362">
        <f>SUM(F10:G18)</f>
        <v>0</v>
      </c>
      <c r="G19" s="362"/>
      <c r="H19" s="363">
        <f t="shared" si="0"/>
        <v>0</v>
      </c>
      <c r="I19" s="364"/>
    </row>
    <row r="20" spans="2:9" x14ac:dyDescent="0.2">
      <c r="B20" s="361"/>
      <c r="C20" s="361"/>
      <c r="D20" s="361"/>
      <c r="E20" s="361"/>
      <c r="F20" s="361"/>
      <c r="G20" s="361"/>
      <c r="H20" s="361"/>
      <c r="I20" s="361"/>
    </row>
    <row r="21" spans="2:9" x14ac:dyDescent="0.2">
      <c r="B21" s="365" t="s">
        <v>230</v>
      </c>
      <c r="C21" s="366"/>
      <c r="D21" s="366"/>
      <c r="E21" s="366"/>
      <c r="F21" s="366"/>
      <c r="G21" s="366"/>
      <c r="H21" s="366"/>
      <c r="I21" s="367"/>
    </row>
    <row r="22" spans="2:9" x14ac:dyDescent="0.2">
      <c r="B22" s="361"/>
      <c r="C22" s="361"/>
      <c r="D22" s="361"/>
      <c r="E22" s="361"/>
      <c r="F22" s="361"/>
      <c r="G22" s="361"/>
      <c r="H22" s="361"/>
      <c r="I22" s="361"/>
    </row>
    <row r="23" spans="2:9" x14ac:dyDescent="0.2">
      <c r="B23" s="361"/>
      <c r="C23" s="361"/>
      <c r="D23" s="362">
        <v>0</v>
      </c>
      <c r="E23" s="362"/>
      <c r="F23" s="362">
        <v>0</v>
      </c>
      <c r="G23" s="362"/>
      <c r="H23" s="363">
        <f>+D23-F23</f>
        <v>0</v>
      </c>
      <c r="I23" s="364"/>
    </row>
    <row r="24" spans="2:9" x14ac:dyDescent="0.2">
      <c r="B24" s="361"/>
      <c r="C24" s="361"/>
      <c r="D24" s="362">
        <v>0</v>
      </c>
      <c r="E24" s="362"/>
      <c r="F24" s="362">
        <v>0</v>
      </c>
      <c r="G24" s="362"/>
      <c r="H24" s="363">
        <f>+D24-F24</f>
        <v>0</v>
      </c>
      <c r="I24" s="364"/>
    </row>
    <row r="25" spans="2:9" x14ac:dyDescent="0.2">
      <c r="B25" s="361"/>
      <c r="C25" s="361"/>
      <c r="D25" s="362">
        <v>0</v>
      </c>
      <c r="E25" s="362"/>
      <c r="F25" s="362">
        <v>0</v>
      </c>
      <c r="G25" s="362"/>
      <c r="H25" s="363">
        <f t="shared" ref="H25:H30" si="1">+D25-F25</f>
        <v>0</v>
      </c>
      <c r="I25" s="364"/>
    </row>
    <row r="26" spans="2:9" x14ac:dyDescent="0.2">
      <c r="B26" s="361"/>
      <c r="C26" s="361"/>
      <c r="D26" s="362">
        <v>0</v>
      </c>
      <c r="E26" s="362"/>
      <c r="F26" s="362">
        <v>0</v>
      </c>
      <c r="G26" s="362"/>
      <c r="H26" s="363">
        <f t="shared" si="1"/>
        <v>0</v>
      </c>
      <c r="I26" s="364"/>
    </row>
    <row r="27" spans="2:9" x14ac:dyDescent="0.2">
      <c r="B27" s="361"/>
      <c r="C27" s="361"/>
      <c r="D27" s="362">
        <v>0</v>
      </c>
      <c r="E27" s="362"/>
      <c r="F27" s="362">
        <v>0</v>
      </c>
      <c r="G27" s="362"/>
      <c r="H27" s="363">
        <f t="shared" si="1"/>
        <v>0</v>
      </c>
      <c r="I27" s="364"/>
    </row>
    <row r="28" spans="2:9" x14ac:dyDescent="0.2">
      <c r="B28" s="361"/>
      <c r="C28" s="361"/>
      <c r="D28" s="362">
        <v>0</v>
      </c>
      <c r="E28" s="362"/>
      <c r="F28" s="362">
        <v>0</v>
      </c>
      <c r="G28" s="362"/>
      <c r="H28" s="363">
        <f t="shared" si="1"/>
        <v>0</v>
      </c>
      <c r="I28" s="364"/>
    </row>
    <row r="29" spans="2:9" x14ac:dyDescent="0.2">
      <c r="B29" s="361"/>
      <c r="C29" s="361"/>
      <c r="D29" s="362">
        <v>0</v>
      </c>
      <c r="E29" s="362"/>
      <c r="F29" s="362">
        <v>0</v>
      </c>
      <c r="G29" s="362"/>
      <c r="H29" s="363">
        <f t="shared" si="1"/>
        <v>0</v>
      </c>
      <c r="I29" s="364"/>
    </row>
    <row r="30" spans="2:9" x14ac:dyDescent="0.2">
      <c r="B30" s="361"/>
      <c r="C30" s="361"/>
      <c r="D30" s="362">
        <v>0</v>
      </c>
      <c r="E30" s="362"/>
      <c r="F30" s="362">
        <v>0</v>
      </c>
      <c r="G30" s="362"/>
      <c r="H30" s="363">
        <f t="shared" si="1"/>
        <v>0</v>
      </c>
      <c r="I30" s="364"/>
    </row>
    <row r="31" spans="2:9" x14ac:dyDescent="0.2">
      <c r="B31" s="361" t="s">
        <v>231</v>
      </c>
      <c r="C31" s="361"/>
      <c r="D31" s="362">
        <f>SUM(D22:E30)</f>
        <v>0</v>
      </c>
      <c r="E31" s="362"/>
      <c r="F31" s="362">
        <f>SUM(F22:G30)</f>
        <v>0</v>
      </c>
      <c r="G31" s="362"/>
      <c r="H31" s="362">
        <f>+D31-F31</f>
        <v>0</v>
      </c>
      <c r="I31" s="362"/>
    </row>
    <row r="32" spans="2:9" x14ac:dyDescent="0.2">
      <c r="B32" s="361"/>
      <c r="C32" s="361"/>
      <c r="D32" s="362"/>
      <c r="E32" s="362"/>
      <c r="F32" s="362"/>
      <c r="G32" s="362"/>
      <c r="H32" s="362"/>
      <c r="I32" s="362"/>
    </row>
    <row r="33" spans="2:9" x14ac:dyDescent="0.2">
      <c r="B33" s="368" t="s">
        <v>99</v>
      </c>
      <c r="C33" s="369"/>
      <c r="D33" s="363">
        <f>+D19+D31</f>
        <v>0</v>
      </c>
      <c r="E33" s="364"/>
      <c r="F33" s="363">
        <f>+F19+F31</f>
        <v>0</v>
      </c>
      <c r="G33" s="364"/>
      <c r="H33" s="363">
        <f>+H19+H31</f>
        <v>0</v>
      </c>
      <c r="I33" s="364"/>
    </row>
    <row r="34" spans="2:9" x14ac:dyDescent="0.2">
      <c r="B34" s="105"/>
      <c r="C34" s="105"/>
      <c r="D34" s="105"/>
      <c r="E34" s="105"/>
      <c r="F34" s="105"/>
      <c r="G34" s="105"/>
      <c r="H34" s="105"/>
      <c r="I34" s="105"/>
    </row>
    <row r="35" spans="2:9" x14ac:dyDescent="0.2">
      <c r="B35" s="105"/>
      <c r="C35" s="105"/>
      <c r="D35" s="105"/>
      <c r="E35" s="105"/>
      <c r="F35" s="105"/>
      <c r="G35" s="105"/>
      <c r="H35" s="105"/>
      <c r="I35" s="105"/>
    </row>
    <row r="36" spans="2:9" x14ac:dyDescent="0.2">
      <c r="B36" s="105"/>
      <c r="C36" s="105"/>
      <c r="D36" s="105"/>
      <c r="E36" s="105"/>
      <c r="F36" s="105"/>
      <c r="G36" s="105"/>
      <c r="H36" s="105"/>
      <c r="I36" s="105"/>
    </row>
    <row r="37" spans="2:9" x14ac:dyDescent="0.2">
      <c r="B37" s="105"/>
      <c r="C37" s="105"/>
      <c r="D37" s="105"/>
      <c r="E37" s="105"/>
      <c r="F37" s="105"/>
      <c r="G37" s="105"/>
      <c r="H37" s="105"/>
      <c r="I37" s="105"/>
    </row>
    <row r="38" spans="2:9" x14ac:dyDescent="0.2">
      <c r="B38" s="105"/>
      <c r="C38" s="105"/>
      <c r="D38" s="105"/>
      <c r="E38" s="105"/>
      <c r="F38" s="105"/>
      <c r="G38" s="105"/>
      <c r="H38" s="105"/>
      <c r="I38" s="105"/>
    </row>
    <row r="39" spans="2:9" x14ac:dyDescent="0.2">
      <c r="B39" s="105"/>
      <c r="C39" s="105"/>
      <c r="D39" s="105"/>
      <c r="E39" s="105"/>
      <c r="F39" s="105"/>
      <c r="G39" s="105"/>
      <c r="H39" s="105"/>
      <c r="I39" s="105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PT_ESF_ECSF</vt:lpstr>
      <vt:lpstr>INGRESOS_CONCILIACION</vt:lpstr>
      <vt:lpstr>CONCILIACION_EGRESOS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PDA_ESPECIFICA</vt:lpstr>
      <vt:lpstr>CAdmon!Área_de_impresión</vt:lpstr>
      <vt:lpstr>COG!Área_de_impresión</vt:lpstr>
      <vt:lpstr>CTG!Área_de_impresión</vt:lpstr>
      <vt:lpstr>EAI!Área_de_impresión</vt:lpstr>
      <vt:lpstr>Int!Área_de_impresión</vt:lpstr>
      <vt:lpstr>PDA_ESPECIFICA!Área_de_impresión</vt:lpstr>
      <vt:lpstr>'Post Fiscal'!Área_de_impresión</vt:lpstr>
      <vt:lpstr>COG!Títulos_a_imprimir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2023-03-29T21:18:29Z</cp:lastPrinted>
  <dcterms:created xsi:type="dcterms:W3CDTF">2014-01-27T16:27:43Z</dcterms:created>
  <dcterms:modified xsi:type="dcterms:W3CDTF">2023-03-31T15:03:03Z</dcterms:modified>
</cp:coreProperties>
</file>