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CIERRE_CONSOLIDADO\"/>
    </mc:Choice>
  </mc:AlternateContent>
  <bookViews>
    <workbookView xWindow="10185" yWindow="-15" windowWidth="10230" windowHeight="7875" tabRatio="750" firstSheet="2" activeTab="11"/>
  </bookViews>
  <sheets>
    <sheet name="PT_ESF_ECSF" sheetId="3" state="hidden" r:id="rId1"/>
    <sheet name="INGRESOS_CONCILIACION" sheetId="40" r:id="rId2"/>
    <sheet name="CONCILIACION_EGRESOS" sheetId="38" r:id="rId3"/>
    <sheet name="CAdmon" sheetId="30" r:id="rId4"/>
    <sheet name="EAI" sheetId="29" r:id="rId5"/>
    <sheet name="CTG" sheetId="31" r:id="rId6"/>
    <sheet name="COG" sheetId="32" r:id="rId7"/>
    <sheet name="CFG" sheetId="33" r:id="rId8"/>
    <sheet name="End Neto" sheetId="47" r:id="rId9"/>
    <sheet name="Int" sheetId="48" r:id="rId10"/>
    <sheet name="CProg" sheetId="19" r:id="rId11"/>
    <sheet name="Post Fiscal" sheetId="20" r:id="rId12"/>
    <sheet name="COG_PARTIDA_ESPECIFICA" sheetId="37" r:id="rId13"/>
    <sheet name="Hoja2" sheetId="49" state="hidden" r:id="rId14"/>
    <sheet name="COG_PARTIDA_ESPECIFICA (2)" sheetId="54" r:id="rId15"/>
    <sheet name="EAI (2)" sheetId="50" r:id="rId16"/>
    <sheet name="Hoja1" sheetId="51" r:id="rId17"/>
    <sheet name="Hoja3" sheetId="52" r:id="rId18"/>
    <sheet name="Hoja4" sheetId="53" r:id="rId19"/>
  </sheets>
  <externalReferences>
    <externalReference r:id="rId20"/>
    <externalReference r:id="rId21"/>
  </externalReferences>
  <definedNames>
    <definedName name="_xlnm.Print_Area" localSheetId="3">CAdmon!$A$1:$H$34</definedName>
    <definedName name="_xlnm.Print_Area" localSheetId="7">CFG!$B$2:$I$58</definedName>
    <definedName name="_xlnm.Print_Area" localSheetId="6">COG!$B$1:$I$90</definedName>
    <definedName name="_xlnm.Print_Area" localSheetId="12">COG_PARTIDA_ESPECIFICA!$A$10:$K$328</definedName>
    <definedName name="_xlnm.Print_Area" localSheetId="14">'COG_PARTIDA_ESPECIFICA (2)'!$A$10:$K$314</definedName>
    <definedName name="_xlnm.Print_Area" localSheetId="10">CProg!$A$2:$K$51</definedName>
    <definedName name="_xlnm.Print_Area" localSheetId="5">CTG!$B$1:$I$34</definedName>
    <definedName name="_xlnm.Print_Area" localSheetId="4">EAI!$A$1:$J$63</definedName>
    <definedName name="_xlnm.Print_Area" localSheetId="15">'EAI (2)'!$A$1:$J$63</definedName>
    <definedName name="_xlnm.Print_Area" localSheetId="8">'End Neto'!$A$1:$J$44</definedName>
    <definedName name="_xlnm.Print_Area" localSheetId="9">Int!$A$1:$D$50</definedName>
    <definedName name="_xlnm.Print_Area" localSheetId="11">'Post Fiscal'!$A$1:$E$46</definedName>
    <definedName name="Print_Area" localSheetId="12">COG_PARTIDA_ESPECIFICA!#REF!</definedName>
    <definedName name="Print_Area" localSheetId="14">'COG_PARTIDA_ESPECIFICA (2)'!#REF!</definedName>
    <definedName name="Print_Titles" localSheetId="12">COG_PARTIDA_ESPECIFICA!$9:$15</definedName>
    <definedName name="Print_Titles" localSheetId="14">'COG_PARTIDA_ESPECIFICA (2)'!$9:$14</definedName>
    <definedName name="_xlnm.Print_Titles" localSheetId="6">COG!$1:$9</definedName>
    <definedName name="_xlnm.Print_Titles" localSheetId="12">COG_PARTIDA_ESPECIFICA!$1:$9</definedName>
    <definedName name="_xlnm.Print_Titles" localSheetId="14">'COG_PARTIDA_ESPECIFICA (2)'!$1:$9</definedName>
  </definedNames>
  <calcPr calcId="162913"/>
</workbook>
</file>

<file path=xl/calcChain.xml><?xml version="1.0" encoding="utf-8"?>
<calcChain xmlns="http://schemas.openxmlformats.org/spreadsheetml/2006/main">
  <c r="G13" i="54" l="1"/>
  <c r="H13" i="54"/>
  <c r="I13" i="54"/>
  <c r="J13" i="54"/>
  <c r="K13" i="54"/>
  <c r="F13" i="54"/>
  <c r="G16" i="54"/>
  <c r="H16" i="54"/>
  <c r="I16" i="54"/>
  <c r="J16" i="54"/>
  <c r="K16" i="54"/>
  <c r="F16" i="54"/>
  <c r="G21" i="54"/>
  <c r="H21" i="54"/>
  <c r="I21" i="54"/>
  <c r="J21" i="54"/>
  <c r="K21" i="54"/>
  <c r="F21" i="54"/>
  <c r="G28" i="54"/>
  <c r="H28" i="54"/>
  <c r="I28" i="54"/>
  <c r="J28" i="54"/>
  <c r="K28" i="54"/>
  <c r="F28" i="54"/>
  <c r="G35" i="54"/>
  <c r="H35" i="54"/>
  <c r="I35" i="54"/>
  <c r="J35" i="54"/>
  <c r="K35" i="54"/>
  <c r="F35" i="54"/>
  <c r="G51" i="54"/>
  <c r="H51" i="54"/>
  <c r="I51" i="54"/>
  <c r="J51" i="54"/>
  <c r="K51" i="54"/>
  <c r="F51" i="54"/>
  <c r="AH304" i="54"/>
  <c r="AO304" i="54" s="1"/>
  <c r="AG304" i="54"/>
  <c r="AN304" i="54" s="1"/>
  <c r="AF304" i="54"/>
  <c r="AM304" i="54" s="1"/>
  <c r="AE304" i="54"/>
  <c r="AL304" i="54" s="1"/>
  <c r="AD304" i="54"/>
  <c r="AK304" i="54" s="1"/>
  <c r="AC304" i="54"/>
  <c r="AJ304" i="54" s="1"/>
  <c r="AG303" i="54"/>
  <c r="AF303" i="54"/>
  <c r="AD303" i="54"/>
  <c r="AC303" i="54"/>
  <c r="X303" i="54"/>
  <c r="AA303" i="54" s="1"/>
  <c r="AA302" i="54" s="1"/>
  <c r="AA301" i="54" s="1"/>
  <c r="AA300" i="54" s="1"/>
  <c r="Q303" i="54"/>
  <c r="J303" i="54"/>
  <c r="I303" i="54"/>
  <c r="G303" i="54"/>
  <c r="G302" i="54" s="1"/>
  <c r="F303" i="54"/>
  <c r="F302" i="54" s="1"/>
  <c r="F301" i="54" s="1"/>
  <c r="Z302" i="54"/>
  <c r="Z301" i="54" s="1"/>
  <c r="Z300" i="54" s="1"/>
  <c r="Y302" i="54"/>
  <c r="Y301" i="54" s="1"/>
  <c r="Y300" i="54" s="1"/>
  <c r="W302" i="54"/>
  <c r="W301" i="54" s="1"/>
  <c r="W300" i="54" s="1"/>
  <c r="V302" i="54"/>
  <c r="V301" i="54" s="1"/>
  <c r="V300" i="54" s="1"/>
  <c r="S302" i="54"/>
  <c r="S301" i="54" s="1"/>
  <c r="S300" i="54" s="1"/>
  <c r="R302" i="54"/>
  <c r="R301" i="54" s="1"/>
  <c r="R300" i="54" s="1"/>
  <c r="P302" i="54"/>
  <c r="P301" i="54" s="1"/>
  <c r="O302" i="54"/>
  <c r="O301" i="54" s="1"/>
  <c r="O300" i="54" s="1"/>
  <c r="AH299" i="54"/>
  <c r="AO299" i="54" s="1"/>
  <c r="AG299" i="54"/>
  <c r="AN299" i="54" s="1"/>
  <c r="AF299" i="54"/>
  <c r="AM299" i="54" s="1"/>
  <c r="AE299" i="54"/>
  <c r="AL299" i="54" s="1"/>
  <c r="AD299" i="54"/>
  <c r="AK299" i="54" s="1"/>
  <c r="AC299" i="54"/>
  <c r="AJ299" i="54" s="1"/>
  <c r="AG298" i="54"/>
  <c r="AF298" i="54"/>
  <c r="AD298" i="54"/>
  <c r="AC298" i="54"/>
  <c r="X298" i="54"/>
  <c r="X297" i="54" s="1"/>
  <c r="X296" i="54" s="1"/>
  <c r="X295" i="54" s="1"/>
  <c r="Q298" i="54"/>
  <c r="T298" i="54" s="1"/>
  <c r="J298" i="54"/>
  <c r="I298" i="54"/>
  <c r="I297" i="54" s="1"/>
  <c r="G298" i="54"/>
  <c r="G297" i="54" s="1"/>
  <c r="G296" i="54" s="1"/>
  <c r="G295" i="54" s="1"/>
  <c r="F298" i="54"/>
  <c r="F297" i="54" s="1"/>
  <c r="F296" i="54" s="1"/>
  <c r="F295" i="54" s="1"/>
  <c r="Z297" i="54"/>
  <c r="Z296" i="54" s="1"/>
  <c r="Z295" i="54" s="1"/>
  <c r="Y297" i="54"/>
  <c r="Y296" i="54" s="1"/>
  <c r="Y295" i="54" s="1"/>
  <c r="W297" i="54"/>
  <c r="W296" i="54" s="1"/>
  <c r="W295" i="54" s="1"/>
  <c r="V297" i="54"/>
  <c r="V296" i="54" s="1"/>
  <c r="V295" i="54" s="1"/>
  <c r="S297" i="54"/>
  <c r="R297" i="54"/>
  <c r="P297" i="54"/>
  <c r="P296" i="54" s="1"/>
  <c r="P295" i="54" s="1"/>
  <c r="O297" i="54"/>
  <c r="O296" i="54" s="1"/>
  <c r="O295" i="54" s="1"/>
  <c r="J297" i="54"/>
  <c r="J296" i="54" s="1"/>
  <c r="J295" i="54" s="1"/>
  <c r="R296" i="54"/>
  <c r="R295" i="54" s="1"/>
  <c r="AG294" i="54"/>
  <c r="AN294" i="54" s="1"/>
  <c r="AF294" i="54"/>
  <c r="AM294" i="54" s="1"/>
  <c r="AD294" i="54"/>
  <c r="AK294" i="54" s="1"/>
  <c r="AC294" i="54"/>
  <c r="AJ294" i="54" s="1"/>
  <c r="X294" i="54"/>
  <c r="AE294" i="54" s="1"/>
  <c r="AL294" i="54" s="1"/>
  <c r="AG293" i="54"/>
  <c r="AF293" i="54"/>
  <c r="AD293" i="54"/>
  <c r="AC293" i="54"/>
  <c r="Q293" i="54"/>
  <c r="T293" i="54" s="1"/>
  <c r="J293" i="54"/>
  <c r="J292" i="54" s="1"/>
  <c r="J291" i="54" s="1"/>
  <c r="I293" i="54"/>
  <c r="I292" i="54" s="1"/>
  <c r="I291" i="54" s="1"/>
  <c r="G293" i="54"/>
  <c r="F293" i="54"/>
  <c r="S292" i="54"/>
  <c r="AG292" i="54" s="1"/>
  <c r="R292" i="54"/>
  <c r="AF292" i="54" s="1"/>
  <c r="P292" i="54"/>
  <c r="AD292" i="54" s="1"/>
  <c r="O292" i="54"/>
  <c r="O291" i="54" s="1"/>
  <c r="AC291" i="54" s="1"/>
  <c r="AG290" i="54"/>
  <c r="AF290" i="54"/>
  <c r="AD290" i="54"/>
  <c r="AC290" i="54"/>
  <c r="X290" i="54"/>
  <c r="Q290" i="54"/>
  <c r="Q289" i="54" s="1"/>
  <c r="J290" i="54"/>
  <c r="I290" i="54"/>
  <c r="I289" i="54" s="1"/>
  <c r="G290" i="54"/>
  <c r="G289" i="54" s="1"/>
  <c r="F290" i="54"/>
  <c r="Z289" i="54"/>
  <c r="Y289" i="54"/>
  <c r="W289" i="54"/>
  <c r="V289" i="54"/>
  <c r="S289" i="54"/>
  <c r="R289" i="54"/>
  <c r="P289" i="54"/>
  <c r="O289" i="54"/>
  <c r="J289" i="54"/>
  <c r="AG288" i="54"/>
  <c r="AF288" i="54"/>
  <c r="AD288" i="54"/>
  <c r="AC288" i="54"/>
  <c r="Q288" i="54"/>
  <c r="AE288" i="54" s="1"/>
  <c r="J288" i="54"/>
  <c r="J287" i="54" s="1"/>
  <c r="I288" i="54"/>
  <c r="I287" i="54" s="1"/>
  <c r="G288" i="54"/>
  <c r="F288" i="54"/>
  <c r="F287" i="54" s="1"/>
  <c r="S287" i="54"/>
  <c r="AG287" i="54" s="1"/>
  <c r="R287" i="54"/>
  <c r="AF287" i="54" s="1"/>
  <c r="P287" i="54"/>
  <c r="AD287" i="54" s="1"/>
  <c r="O287" i="54"/>
  <c r="AC287" i="54" s="1"/>
  <c r="AG286" i="54"/>
  <c r="AF286" i="54"/>
  <c r="AD286" i="54"/>
  <c r="AC286" i="54"/>
  <c r="X286" i="54"/>
  <c r="Q286" i="54"/>
  <c r="Q285" i="54" s="1"/>
  <c r="J286" i="54"/>
  <c r="J285" i="54" s="1"/>
  <c r="I286" i="54"/>
  <c r="I285" i="54" s="1"/>
  <c r="G286" i="54"/>
  <c r="G285" i="54" s="1"/>
  <c r="F286" i="54"/>
  <c r="F285" i="54" s="1"/>
  <c r="Z285" i="54"/>
  <c r="AG285" i="54" s="1"/>
  <c r="Y285" i="54"/>
  <c r="AF285" i="54" s="1"/>
  <c r="W285" i="54"/>
  <c r="V285" i="54"/>
  <c r="AC285" i="54" s="1"/>
  <c r="P285" i="54"/>
  <c r="AG284" i="54"/>
  <c r="AF284" i="54"/>
  <c r="AD284" i="54"/>
  <c r="AC284" i="54"/>
  <c r="X284" i="54"/>
  <c r="AA284" i="54" s="1"/>
  <c r="AA283" i="54" s="1"/>
  <c r="Q284" i="54"/>
  <c r="Q283" i="54" s="1"/>
  <c r="J284" i="54"/>
  <c r="I284" i="54"/>
  <c r="I283" i="54" s="1"/>
  <c r="G284" i="54"/>
  <c r="F284" i="54"/>
  <c r="Z283" i="54"/>
  <c r="Y283" i="54"/>
  <c r="W283" i="54"/>
  <c r="V283" i="54"/>
  <c r="S283" i="54"/>
  <c r="R283" i="54"/>
  <c r="P283" i="54"/>
  <c r="O283" i="54"/>
  <c r="AG282" i="54"/>
  <c r="AF282" i="54"/>
  <c r="AD282" i="54"/>
  <c r="AC282" i="54"/>
  <c r="X282" i="54"/>
  <c r="AA282" i="54" s="1"/>
  <c r="AA281" i="54" s="1"/>
  <c r="Q282" i="54"/>
  <c r="T282" i="54" s="1"/>
  <c r="T281" i="54" s="1"/>
  <c r="J282" i="54"/>
  <c r="I282" i="54"/>
  <c r="G282" i="54"/>
  <c r="F282" i="54"/>
  <c r="F281" i="54" s="1"/>
  <c r="Z281" i="54"/>
  <c r="Y281" i="54"/>
  <c r="W281" i="54"/>
  <c r="V281" i="54"/>
  <c r="S281" i="54"/>
  <c r="R281" i="54"/>
  <c r="P281" i="54"/>
  <c r="O281" i="54"/>
  <c r="AG279" i="54"/>
  <c r="AF279" i="54"/>
  <c r="AD279" i="54"/>
  <c r="AC279" i="54"/>
  <c r="X279" i="54"/>
  <c r="AA279" i="54" s="1"/>
  <c r="AA278" i="54" s="1"/>
  <c r="AA277" i="54" s="1"/>
  <c r="Q279" i="54"/>
  <c r="T279" i="54" s="1"/>
  <c r="T278" i="54" s="1"/>
  <c r="J279" i="54"/>
  <c r="I279" i="54"/>
  <c r="G279" i="54"/>
  <c r="F279" i="54"/>
  <c r="Z278" i="54"/>
  <c r="Z277" i="54" s="1"/>
  <c r="Y278" i="54"/>
  <c r="Y277" i="54" s="1"/>
  <c r="W278" i="54"/>
  <c r="W277" i="54" s="1"/>
  <c r="V278" i="54"/>
  <c r="V277" i="54" s="1"/>
  <c r="S278" i="54"/>
  <c r="S277" i="54" s="1"/>
  <c r="R278" i="54"/>
  <c r="P278" i="54"/>
  <c r="O278" i="54"/>
  <c r="AG276" i="54"/>
  <c r="AF276" i="54"/>
  <c r="AD276" i="54"/>
  <c r="AC276" i="54"/>
  <c r="X276" i="54"/>
  <c r="X274" i="54" s="1"/>
  <c r="X273" i="54" s="1"/>
  <c r="Q276" i="54"/>
  <c r="T276" i="54" s="1"/>
  <c r="J276" i="54"/>
  <c r="I276" i="54"/>
  <c r="G276" i="54"/>
  <c r="F276" i="54"/>
  <c r="AG275" i="54"/>
  <c r="AF275" i="54"/>
  <c r="AD275" i="54"/>
  <c r="AC275" i="54"/>
  <c r="Q275" i="54"/>
  <c r="T275" i="54" s="1"/>
  <c r="AH275" i="54" s="1"/>
  <c r="J275" i="54"/>
  <c r="I275" i="54"/>
  <c r="G275" i="54"/>
  <c r="F275" i="54"/>
  <c r="Z274" i="54"/>
  <c r="Z273" i="54" s="1"/>
  <c r="Y274" i="54"/>
  <c r="Y273" i="54" s="1"/>
  <c r="W274" i="54"/>
  <c r="W273" i="54" s="1"/>
  <c r="V274" i="54"/>
  <c r="V273" i="54" s="1"/>
  <c r="S274" i="54"/>
  <c r="S273" i="54" s="1"/>
  <c r="R274" i="54"/>
  <c r="R273" i="54" s="1"/>
  <c r="P274" i="54"/>
  <c r="P273" i="54" s="1"/>
  <c r="O274" i="54"/>
  <c r="O273" i="54" s="1"/>
  <c r="AG272" i="54"/>
  <c r="AF272" i="54"/>
  <c r="AD272" i="54"/>
  <c r="AC272" i="54"/>
  <c r="Q272" i="54"/>
  <c r="T272" i="54" s="1"/>
  <c r="J272" i="54"/>
  <c r="J271" i="54" s="1"/>
  <c r="I272" i="54"/>
  <c r="G272" i="54"/>
  <c r="F272" i="54"/>
  <c r="S271" i="54"/>
  <c r="AG271" i="54" s="1"/>
  <c r="R271" i="54"/>
  <c r="AF271" i="54" s="1"/>
  <c r="P271" i="54"/>
  <c r="AD271" i="54" s="1"/>
  <c r="O271" i="54"/>
  <c r="AC271" i="54" s="1"/>
  <c r="AG270" i="54"/>
  <c r="AF270" i="54"/>
  <c r="AD270" i="54"/>
  <c r="AC270" i="54"/>
  <c r="X270" i="54"/>
  <c r="AA270" i="54" s="1"/>
  <c r="AA269" i="54" s="1"/>
  <c r="Q270" i="54"/>
  <c r="J270" i="54"/>
  <c r="J269" i="54" s="1"/>
  <c r="I270" i="54"/>
  <c r="G270" i="54"/>
  <c r="F270" i="54"/>
  <c r="Z269" i="54"/>
  <c r="Y269" i="54"/>
  <c r="W269" i="54"/>
  <c r="V269" i="54"/>
  <c r="S269" i="54"/>
  <c r="R269" i="54"/>
  <c r="P269" i="54"/>
  <c r="O269" i="54"/>
  <c r="AG268" i="54"/>
  <c r="AF268" i="54"/>
  <c r="AD268" i="54"/>
  <c r="AC268" i="54"/>
  <c r="X268" i="54"/>
  <c r="AA268" i="54" s="1"/>
  <c r="AA267" i="54" s="1"/>
  <c r="Q268" i="54"/>
  <c r="Q267" i="54" s="1"/>
  <c r="J268" i="54"/>
  <c r="I268" i="54"/>
  <c r="I267" i="54" s="1"/>
  <c r="G268" i="54"/>
  <c r="F268" i="54"/>
  <c r="Z267" i="54"/>
  <c r="Y267" i="54"/>
  <c r="W267" i="54"/>
  <c r="V267" i="54"/>
  <c r="S267" i="54"/>
  <c r="R267" i="54"/>
  <c r="P267" i="54"/>
  <c r="O267" i="54"/>
  <c r="AG265" i="54"/>
  <c r="AF265" i="54"/>
  <c r="AD265" i="54"/>
  <c r="AC265" i="54"/>
  <c r="X265" i="54"/>
  <c r="AA265" i="54" s="1"/>
  <c r="AA264" i="54" s="1"/>
  <c r="Q265" i="54"/>
  <c r="T265" i="54" s="1"/>
  <c r="J265" i="54"/>
  <c r="I265" i="54"/>
  <c r="G265" i="54"/>
  <c r="G264" i="54" s="1"/>
  <c r="F265" i="54"/>
  <c r="F264" i="54" s="1"/>
  <c r="Z264" i="54"/>
  <c r="Y264" i="54"/>
  <c r="W264" i="54"/>
  <c r="V264" i="54"/>
  <c r="S264" i="54"/>
  <c r="R264" i="54"/>
  <c r="P264" i="54"/>
  <c r="O264" i="54"/>
  <c r="AG263" i="54"/>
  <c r="AF263" i="54"/>
  <c r="AD263" i="54"/>
  <c r="AC263" i="54"/>
  <c r="X263" i="54"/>
  <c r="Q263" i="54"/>
  <c r="T263" i="54" s="1"/>
  <c r="J263" i="54"/>
  <c r="I263" i="54"/>
  <c r="G263" i="54"/>
  <c r="F263" i="54"/>
  <c r="AG262" i="54"/>
  <c r="AF262" i="54"/>
  <c r="AD262" i="54"/>
  <c r="AC262" i="54"/>
  <c r="X262" i="54"/>
  <c r="AA262" i="54" s="1"/>
  <c r="Q262" i="54"/>
  <c r="J262" i="54"/>
  <c r="I262" i="54"/>
  <c r="G262" i="54"/>
  <c r="F262" i="54"/>
  <c r="AG261" i="54"/>
  <c r="AF261" i="54"/>
  <c r="AD261" i="54"/>
  <c r="AC261" i="54"/>
  <c r="X261" i="54"/>
  <c r="Q261" i="54"/>
  <c r="T261" i="54" s="1"/>
  <c r="J261" i="54"/>
  <c r="I261" i="54"/>
  <c r="G261" i="54"/>
  <c r="F261" i="54"/>
  <c r="Z260" i="54"/>
  <c r="Y260" i="54"/>
  <c r="W260" i="54"/>
  <c r="V260" i="54"/>
  <c r="S260" i="54"/>
  <c r="R260" i="54"/>
  <c r="P260" i="54"/>
  <c r="O260" i="54"/>
  <c r="AG259" i="54"/>
  <c r="AF259" i="54"/>
  <c r="AD259" i="54"/>
  <c r="AC259" i="54"/>
  <c r="Q259" i="54"/>
  <c r="T259" i="54" s="1"/>
  <c r="J259" i="54"/>
  <c r="J258" i="54" s="1"/>
  <c r="I259" i="54"/>
  <c r="G259" i="54"/>
  <c r="F259" i="54"/>
  <c r="S258" i="54"/>
  <c r="AG258" i="54" s="1"/>
  <c r="R258" i="54"/>
  <c r="AF258" i="54" s="1"/>
  <c r="P258" i="54"/>
  <c r="AD258" i="54" s="1"/>
  <c r="O258" i="54"/>
  <c r="AC258" i="54" s="1"/>
  <c r="AG257" i="54"/>
  <c r="AF257" i="54"/>
  <c r="AD257" i="54"/>
  <c r="AC257" i="54"/>
  <c r="X257" i="54"/>
  <c r="AA257" i="54" s="1"/>
  <c r="AA256" i="54" s="1"/>
  <c r="Q257" i="54"/>
  <c r="T257" i="54" s="1"/>
  <c r="T256" i="54" s="1"/>
  <c r="J257" i="54"/>
  <c r="I257" i="54"/>
  <c r="G257" i="54"/>
  <c r="F257" i="54"/>
  <c r="F256" i="54" s="1"/>
  <c r="Z256" i="54"/>
  <c r="Y256" i="54"/>
  <c r="W256" i="54"/>
  <c r="V256" i="54"/>
  <c r="S256" i="54"/>
  <c r="R256" i="54"/>
  <c r="P256" i="54"/>
  <c r="O256" i="54"/>
  <c r="AH253" i="54"/>
  <c r="AO253" i="54" s="1"/>
  <c r="AG253" i="54"/>
  <c r="AN253" i="54" s="1"/>
  <c r="AF253" i="54"/>
  <c r="AM253" i="54" s="1"/>
  <c r="AE253" i="54"/>
  <c r="AL253" i="54" s="1"/>
  <c r="AC253" i="54"/>
  <c r="AJ253" i="54" s="1"/>
  <c r="AG252" i="54"/>
  <c r="AF252" i="54"/>
  <c r="AD252" i="54"/>
  <c r="AC252" i="54"/>
  <c r="X252" i="54"/>
  <c r="AA252" i="54" s="1"/>
  <c r="AA251" i="54" s="1"/>
  <c r="AA250" i="54" s="1"/>
  <c r="AA246" i="54" s="1"/>
  <c r="Q252" i="54"/>
  <c r="Q251" i="54" s="1"/>
  <c r="Q250" i="54" s="1"/>
  <c r="J252" i="54"/>
  <c r="J251" i="54" s="1"/>
  <c r="J250" i="54" s="1"/>
  <c r="I252" i="54"/>
  <c r="G252" i="54"/>
  <c r="F252" i="54"/>
  <c r="F251" i="54" s="1"/>
  <c r="Z251" i="54"/>
  <c r="Z250" i="54" s="1"/>
  <c r="Z246" i="54" s="1"/>
  <c r="Y251" i="54"/>
  <c r="Y250" i="54" s="1"/>
  <c r="Y246" i="54" s="1"/>
  <c r="W251" i="54"/>
  <c r="W250" i="54" s="1"/>
  <c r="W246" i="54" s="1"/>
  <c r="V251" i="54"/>
  <c r="V250" i="54" s="1"/>
  <c r="V246" i="54" s="1"/>
  <c r="S251" i="54"/>
  <c r="S250" i="54" s="1"/>
  <c r="R251" i="54"/>
  <c r="P251" i="54"/>
  <c r="P250" i="54" s="1"/>
  <c r="O251" i="54"/>
  <c r="O250" i="54" s="1"/>
  <c r="AG249" i="54"/>
  <c r="AF249" i="54"/>
  <c r="AD249" i="54"/>
  <c r="AC249" i="54"/>
  <c r="Q249" i="54"/>
  <c r="Q248" i="54" s="1"/>
  <c r="AE248" i="54" s="1"/>
  <c r="J249" i="54"/>
  <c r="I249" i="54"/>
  <c r="G249" i="54"/>
  <c r="G248" i="54" s="1"/>
  <c r="F249" i="54"/>
  <c r="F248" i="54" s="1"/>
  <c r="F247" i="54" s="1"/>
  <c r="S248" i="54"/>
  <c r="AG248" i="54" s="1"/>
  <c r="R248" i="54"/>
  <c r="R247" i="54" s="1"/>
  <c r="AF247" i="54" s="1"/>
  <c r="P248" i="54"/>
  <c r="P247" i="54" s="1"/>
  <c r="AD247" i="54" s="1"/>
  <c r="O248" i="54"/>
  <c r="AC248" i="54" s="1"/>
  <c r="AH245" i="54"/>
  <c r="AO245" i="54" s="1"/>
  <c r="AG245" i="54"/>
  <c r="AN245" i="54" s="1"/>
  <c r="AF245" i="54"/>
  <c r="AM245" i="54" s="1"/>
  <c r="AE245" i="54"/>
  <c r="AL245" i="54" s="1"/>
  <c r="AD245" i="54"/>
  <c r="AK245" i="54" s="1"/>
  <c r="AC245" i="54"/>
  <c r="AJ245" i="54" s="1"/>
  <c r="AG244" i="54"/>
  <c r="AF244" i="54"/>
  <c r="AD244" i="54"/>
  <c r="AC244" i="54"/>
  <c r="X244" i="54"/>
  <c r="AA244" i="54" s="1"/>
  <c r="AA243" i="54" s="1"/>
  <c r="Q244" i="54"/>
  <c r="T244" i="54" s="1"/>
  <c r="J244" i="54"/>
  <c r="I244" i="54"/>
  <c r="I243" i="54" s="1"/>
  <c r="G244" i="54"/>
  <c r="G243" i="54" s="1"/>
  <c r="F244" i="54"/>
  <c r="Z243" i="54"/>
  <c r="Y243" i="54"/>
  <c r="W243" i="54"/>
  <c r="V243" i="54"/>
  <c r="S243" i="54"/>
  <c r="R243" i="54"/>
  <c r="P243" i="54"/>
  <c r="O243" i="54"/>
  <c r="AG242" i="54"/>
  <c r="AF242" i="54"/>
  <c r="AD242" i="54"/>
  <c r="AC242" i="54"/>
  <c r="X242" i="54"/>
  <c r="Q242" i="54"/>
  <c r="T242" i="54" s="1"/>
  <c r="J242" i="54"/>
  <c r="I242" i="54"/>
  <c r="G242" i="54"/>
  <c r="F242" i="54"/>
  <c r="F241" i="54" s="1"/>
  <c r="Z241" i="54"/>
  <c r="Y241" i="54"/>
  <c r="W241" i="54"/>
  <c r="V241" i="54"/>
  <c r="S241" i="54"/>
  <c r="R241" i="54"/>
  <c r="P241" i="54"/>
  <c r="O241" i="54"/>
  <c r="J241" i="54"/>
  <c r="AG239" i="54"/>
  <c r="AF239" i="54"/>
  <c r="AD239" i="54"/>
  <c r="AC239" i="54"/>
  <c r="X239" i="54"/>
  <c r="Q239" i="54"/>
  <c r="T239" i="54" s="1"/>
  <c r="J239" i="54"/>
  <c r="I239" i="54"/>
  <c r="G239" i="54"/>
  <c r="F239" i="54"/>
  <c r="AG238" i="54"/>
  <c r="AF238" i="54"/>
  <c r="AD238" i="54"/>
  <c r="AC238" i="54"/>
  <c r="X238" i="54"/>
  <c r="AA238" i="54" s="1"/>
  <c r="Q238" i="54"/>
  <c r="T238" i="54" s="1"/>
  <c r="J238" i="54"/>
  <c r="I238" i="54"/>
  <c r="G238" i="54"/>
  <c r="F238" i="54"/>
  <c r="Z237" i="54"/>
  <c r="Z234" i="54" s="1"/>
  <c r="Y237" i="54"/>
  <c r="Y234" i="54" s="1"/>
  <c r="W237" i="54"/>
  <c r="W234" i="54" s="1"/>
  <c r="V237" i="54"/>
  <c r="V234" i="54" s="1"/>
  <c r="S237" i="54"/>
  <c r="R237" i="54"/>
  <c r="P237" i="54"/>
  <c r="O237" i="54"/>
  <c r="AG236" i="54"/>
  <c r="AF236" i="54"/>
  <c r="AD236" i="54"/>
  <c r="AC236" i="54"/>
  <c r="Q236" i="54"/>
  <c r="AE236" i="54" s="1"/>
  <c r="J236" i="54"/>
  <c r="J235" i="54" s="1"/>
  <c r="I236" i="54"/>
  <c r="I235" i="54" s="1"/>
  <c r="G236" i="54"/>
  <c r="F236" i="54"/>
  <c r="S235" i="54"/>
  <c r="AG235" i="54" s="1"/>
  <c r="R235" i="54"/>
  <c r="AF235" i="54" s="1"/>
  <c r="P235" i="54"/>
  <c r="AD235" i="54" s="1"/>
  <c r="O235" i="54"/>
  <c r="AC235" i="54" s="1"/>
  <c r="AG233" i="54"/>
  <c r="AF233" i="54"/>
  <c r="AD233" i="54"/>
  <c r="AC233" i="54"/>
  <c r="X233" i="54"/>
  <c r="AA233" i="54" s="1"/>
  <c r="Q233" i="54"/>
  <c r="J233" i="54"/>
  <c r="I233" i="54"/>
  <c r="G233" i="54"/>
  <c r="F233" i="54"/>
  <c r="AG232" i="54"/>
  <c r="AF232" i="54"/>
  <c r="AD232" i="54"/>
  <c r="AC232" i="54"/>
  <c r="X232" i="54"/>
  <c r="AA232" i="54" s="1"/>
  <c r="Q232" i="54"/>
  <c r="J232" i="54"/>
  <c r="I232" i="54"/>
  <c r="G232" i="54"/>
  <c r="F232" i="54"/>
  <c r="AG231" i="54"/>
  <c r="AF231" i="54"/>
  <c r="AD231" i="54"/>
  <c r="AC231" i="54"/>
  <c r="Q231" i="54"/>
  <c r="T231" i="54" s="1"/>
  <c r="J231" i="54"/>
  <c r="I231" i="54"/>
  <c r="G231" i="54"/>
  <c r="F231" i="54"/>
  <c r="Z230" i="54"/>
  <c r="Y230" i="54"/>
  <c r="W230" i="54"/>
  <c r="V230" i="54"/>
  <c r="S230" i="54"/>
  <c r="R230" i="54"/>
  <c r="P230" i="54"/>
  <c r="O230" i="54"/>
  <c r="AG229" i="54"/>
  <c r="AF229" i="54"/>
  <c r="AD229" i="54"/>
  <c r="AC229" i="54"/>
  <c r="X229" i="54"/>
  <c r="AA229" i="54" s="1"/>
  <c r="Q229" i="54"/>
  <c r="J229" i="54"/>
  <c r="I229" i="54"/>
  <c r="G229" i="54"/>
  <c r="F229" i="54"/>
  <c r="AG228" i="54"/>
  <c r="AF228" i="54"/>
  <c r="AD228" i="54"/>
  <c r="AC228" i="54"/>
  <c r="X228" i="54"/>
  <c r="AA228" i="54" s="1"/>
  <c r="Q228" i="54"/>
  <c r="T228" i="54" s="1"/>
  <c r="J228" i="54"/>
  <c r="I228" i="54"/>
  <c r="G228" i="54"/>
  <c r="F228" i="54"/>
  <c r="Z227" i="54"/>
  <c r="Y227" i="54"/>
  <c r="W227" i="54"/>
  <c r="V227" i="54"/>
  <c r="S227" i="54"/>
  <c r="R227" i="54"/>
  <c r="P227" i="54"/>
  <c r="O227" i="54"/>
  <c r="AG226" i="54"/>
  <c r="AF226" i="54"/>
  <c r="AD226" i="54"/>
  <c r="AC226" i="54"/>
  <c r="Q226" i="54"/>
  <c r="AE226" i="54" s="1"/>
  <c r="J226" i="54"/>
  <c r="I226" i="54"/>
  <c r="G226" i="54"/>
  <c r="F226" i="54"/>
  <c r="AG225" i="54"/>
  <c r="AF225" i="54"/>
  <c r="AD225" i="54"/>
  <c r="AC225" i="54"/>
  <c r="X225" i="54"/>
  <c r="AA225" i="54" s="1"/>
  <c r="Q225" i="54"/>
  <c r="T225" i="54" s="1"/>
  <c r="J225" i="54"/>
  <c r="I225" i="54"/>
  <c r="G225" i="54"/>
  <c r="F225" i="54"/>
  <c r="AG224" i="54"/>
  <c r="AF224" i="54"/>
  <c r="AD224" i="54"/>
  <c r="AC224" i="54"/>
  <c r="X224" i="54"/>
  <c r="AA224" i="54" s="1"/>
  <c r="Q224" i="54"/>
  <c r="T224" i="54" s="1"/>
  <c r="J224" i="54"/>
  <c r="I224" i="54"/>
  <c r="G224" i="54"/>
  <c r="F224" i="54"/>
  <c r="Z223" i="54"/>
  <c r="Y223" i="54"/>
  <c r="W223" i="54"/>
  <c r="V223" i="54"/>
  <c r="S223" i="54"/>
  <c r="R223" i="54"/>
  <c r="P223" i="54"/>
  <c r="O223" i="54"/>
  <c r="AG222" i="54"/>
  <c r="AF222" i="54"/>
  <c r="AD222" i="54"/>
  <c r="AC222" i="54"/>
  <c r="X222" i="54"/>
  <c r="AA222" i="54" s="1"/>
  <c r="Q222" i="54"/>
  <c r="J222" i="54"/>
  <c r="I222" i="54"/>
  <c r="G222" i="54"/>
  <c r="F222" i="54"/>
  <c r="AG221" i="54"/>
  <c r="AF221" i="54"/>
  <c r="AD221" i="54"/>
  <c r="AC221" i="54"/>
  <c r="X221" i="54"/>
  <c r="AA221" i="54" s="1"/>
  <c r="Q221" i="54"/>
  <c r="T221" i="54" s="1"/>
  <c r="J221" i="54"/>
  <c r="I221" i="54"/>
  <c r="G221" i="54"/>
  <c r="F221" i="54"/>
  <c r="Z220" i="54"/>
  <c r="Y220" i="54"/>
  <c r="W220" i="54"/>
  <c r="V220" i="54"/>
  <c r="AC220" i="54" s="1"/>
  <c r="S220" i="54"/>
  <c r="R220" i="54"/>
  <c r="P220" i="54"/>
  <c r="AG219" i="54"/>
  <c r="AF219" i="54"/>
  <c r="AD219" i="54"/>
  <c r="AC219" i="54"/>
  <c r="X219" i="54"/>
  <c r="AA219" i="54" s="1"/>
  <c r="AA218" i="54" s="1"/>
  <c r="Q219" i="54"/>
  <c r="Q218" i="54" s="1"/>
  <c r="J219" i="54"/>
  <c r="I219" i="54"/>
  <c r="I218" i="54" s="1"/>
  <c r="G219" i="54"/>
  <c r="F219" i="54"/>
  <c r="F218" i="54" s="1"/>
  <c r="Z218" i="54"/>
  <c r="Y218" i="54"/>
  <c r="W218" i="54"/>
  <c r="V218" i="54"/>
  <c r="S218" i="54"/>
  <c r="R218" i="54"/>
  <c r="P218" i="54"/>
  <c r="O218" i="54"/>
  <c r="AG216" i="54"/>
  <c r="AF216" i="54"/>
  <c r="AD216" i="54"/>
  <c r="AC216" i="54"/>
  <c r="X216" i="54"/>
  <c r="AA216" i="54" s="1"/>
  <c r="AA215" i="54" s="1"/>
  <c r="AA214" i="54" s="1"/>
  <c r="Q216" i="54"/>
  <c r="T216" i="54" s="1"/>
  <c r="J216" i="54"/>
  <c r="I216" i="54"/>
  <c r="I215" i="54" s="1"/>
  <c r="G216" i="54"/>
  <c r="F216" i="54"/>
  <c r="AC215" i="54"/>
  <c r="S215" i="54"/>
  <c r="AG215" i="54" s="1"/>
  <c r="R215" i="54"/>
  <c r="AF215" i="54" s="1"/>
  <c r="P215" i="54"/>
  <c r="AD215" i="54" s="1"/>
  <c r="O214" i="54"/>
  <c r="AC214" i="54" s="1"/>
  <c r="AG213" i="54"/>
  <c r="AF213" i="54"/>
  <c r="AD213" i="54"/>
  <c r="AC213" i="54"/>
  <c r="X213" i="54"/>
  <c r="AA213" i="54" s="1"/>
  <c r="Q213" i="54"/>
  <c r="T213" i="54" s="1"/>
  <c r="J213" i="54"/>
  <c r="I213" i="54"/>
  <c r="G213" i="54"/>
  <c r="F213" i="54"/>
  <c r="AG212" i="54"/>
  <c r="AF212" i="54"/>
  <c r="AD212" i="54"/>
  <c r="AC212" i="54"/>
  <c r="X212" i="54"/>
  <c r="AA212" i="54" s="1"/>
  <c r="Q212" i="54"/>
  <c r="J212" i="54"/>
  <c r="I212" i="54"/>
  <c r="G212" i="54"/>
  <c r="F212" i="54"/>
  <c r="S211" i="54"/>
  <c r="AG211" i="54" s="1"/>
  <c r="R211" i="54"/>
  <c r="AF211" i="54" s="1"/>
  <c r="P211" i="54"/>
  <c r="AD211" i="54" s="1"/>
  <c r="O211" i="54"/>
  <c r="AC211" i="54" s="1"/>
  <c r="AG210" i="54"/>
  <c r="AF210" i="54"/>
  <c r="AD210" i="54"/>
  <c r="AC210" i="54"/>
  <c r="X210" i="54"/>
  <c r="AA210" i="54" s="1"/>
  <c r="Q210" i="54"/>
  <c r="J210" i="54"/>
  <c r="I210" i="54"/>
  <c r="G210" i="54"/>
  <c r="F210" i="54"/>
  <c r="AG209" i="54"/>
  <c r="AF209" i="54"/>
  <c r="AD209" i="54"/>
  <c r="AC209" i="54"/>
  <c r="X209" i="54"/>
  <c r="AA209" i="54" s="1"/>
  <c r="Q209" i="54"/>
  <c r="J209" i="54"/>
  <c r="I209" i="54"/>
  <c r="G209" i="54"/>
  <c r="F209" i="54"/>
  <c r="AG208" i="54"/>
  <c r="AF208" i="54"/>
  <c r="AD208" i="54"/>
  <c r="AC208" i="54"/>
  <c r="X208" i="54"/>
  <c r="AA208" i="54" s="1"/>
  <c r="Q208" i="54"/>
  <c r="J208" i="54"/>
  <c r="I208" i="54"/>
  <c r="G208" i="54"/>
  <c r="F208" i="54"/>
  <c r="Z207" i="54"/>
  <c r="Y207" i="54"/>
  <c r="W207" i="54"/>
  <c r="V207" i="54"/>
  <c r="S207" i="54"/>
  <c r="R207" i="54"/>
  <c r="P207" i="54"/>
  <c r="O207" i="54"/>
  <c r="AG206" i="54"/>
  <c r="AF206" i="54"/>
  <c r="AD206" i="54"/>
  <c r="AC206" i="54"/>
  <c r="X206" i="54"/>
  <c r="AA206" i="54" s="1"/>
  <c r="Q206" i="54"/>
  <c r="J206" i="54"/>
  <c r="I206" i="54"/>
  <c r="G206" i="54"/>
  <c r="F206" i="54"/>
  <c r="AG205" i="54"/>
  <c r="AF205" i="54"/>
  <c r="AD205" i="54"/>
  <c r="AC205" i="54"/>
  <c r="X205" i="54"/>
  <c r="Q205" i="54"/>
  <c r="T205" i="54" s="1"/>
  <c r="J205" i="54"/>
  <c r="I205" i="54"/>
  <c r="G205" i="54"/>
  <c r="F205" i="54"/>
  <c r="AG204" i="54"/>
  <c r="AF204" i="54"/>
  <c r="AD204" i="54"/>
  <c r="AC204" i="54"/>
  <c r="X204" i="54"/>
  <c r="AA204" i="54" s="1"/>
  <c r="Q204" i="54"/>
  <c r="J204" i="54"/>
  <c r="I204" i="54"/>
  <c r="G204" i="54"/>
  <c r="F204" i="54"/>
  <c r="AG203" i="54"/>
  <c r="AF203" i="54"/>
  <c r="AD203" i="54"/>
  <c r="AC203" i="54"/>
  <c r="X203" i="54"/>
  <c r="Q203" i="54"/>
  <c r="T203" i="54" s="1"/>
  <c r="J203" i="54"/>
  <c r="I203" i="54"/>
  <c r="G203" i="54"/>
  <c r="F203" i="54"/>
  <c r="Z202" i="54"/>
  <c r="Y202" i="54"/>
  <c r="W202" i="54"/>
  <c r="V202" i="54"/>
  <c r="S202" i="54"/>
  <c r="R202" i="54"/>
  <c r="P202" i="54"/>
  <c r="O202" i="54"/>
  <c r="AG201" i="54"/>
  <c r="AF201" i="54"/>
  <c r="AD201" i="54"/>
  <c r="AC201" i="54"/>
  <c r="X201" i="54"/>
  <c r="AA201" i="54" s="1"/>
  <c r="AA200" i="54" s="1"/>
  <c r="Q201" i="54"/>
  <c r="J201" i="54"/>
  <c r="J200" i="54" s="1"/>
  <c r="I201" i="54"/>
  <c r="I200" i="54" s="1"/>
  <c r="G201" i="54"/>
  <c r="F201" i="54"/>
  <c r="Z200" i="54"/>
  <c r="Y200" i="54"/>
  <c r="W200" i="54"/>
  <c r="V200" i="54"/>
  <c r="S200" i="54"/>
  <c r="R200" i="54"/>
  <c r="P200" i="54"/>
  <c r="O200" i="54"/>
  <c r="AG199" i="54"/>
  <c r="AF199" i="54"/>
  <c r="AD199" i="54"/>
  <c r="AC199" i="54"/>
  <c r="X199" i="54"/>
  <c r="Q199" i="54"/>
  <c r="Q198" i="54" s="1"/>
  <c r="J199" i="54"/>
  <c r="I199" i="54"/>
  <c r="I198" i="54" s="1"/>
  <c r="G199" i="54"/>
  <c r="G198" i="54" s="1"/>
  <c r="F199" i="54"/>
  <c r="Z198" i="54"/>
  <c r="Y198" i="54"/>
  <c r="W198" i="54"/>
  <c r="V198" i="54"/>
  <c r="S198" i="54"/>
  <c r="R198" i="54"/>
  <c r="P198" i="54"/>
  <c r="O198" i="54"/>
  <c r="AG197" i="54"/>
  <c r="AF197" i="54"/>
  <c r="AD197" i="54"/>
  <c r="AC197" i="54"/>
  <c r="X197" i="54"/>
  <c r="Q197" i="54"/>
  <c r="T197" i="54" s="1"/>
  <c r="T196" i="54" s="1"/>
  <c r="J197" i="54"/>
  <c r="J196" i="54" s="1"/>
  <c r="I197" i="54"/>
  <c r="G197" i="54"/>
  <c r="F197" i="54"/>
  <c r="F196" i="54" s="1"/>
  <c r="Z196" i="54"/>
  <c r="Y196" i="54"/>
  <c r="W196" i="54"/>
  <c r="V196" i="54"/>
  <c r="S196" i="54"/>
  <c r="R196" i="54"/>
  <c r="P196" i="54"/>
  <c r="O196" i="54"/>
  <c r="AG195" i="54"/>
  <c r="AF195" i="54"/>
  <c r="AD195" i="54"/>
  <c r="AC195" i="54"/>
  <c r="X195" i="54"/>
  <c r="AA195" i="54" s="1"/>
  <c r="AA194" i="54" s="1"/>
  <c r="Q195" i="54"/>
  <c r="Q194" i="54" s="1"/>
  <c r="J195" i="54"/>
  <c r="I195" i="54"/>
  <c r="I194" i="54" s="1"/>
  <c r="G195" i="54"/>
  <c r="F195" i="54"/>
  <c r="Z194" i="54"/>
  <c r="Y194" i="54"/>
  <c r="W194" i="54"/>
  <c r="V194" i="54"/>
  <c r="S194" i="54"/>
  <c r="R194" i="54"/>
  <c r="P194" i="54"/>
  <c r="O194" i="54"/>
  <c r="AG193" i="54"/>
  <c r="AF193" i="54"/>
  <c r="AD193" i="54"/>
  <c r="AC193" i="54"/>
  <c r="X193" i="54"/>
  <c r="AA193" i="54" s="1"/>
  <c r="AA192" i="54" s="1"/>
  <c r="Q193" i="54"/>
  <c r="T193" i="54" s="1"/>
  <c r="T192" i="54" s="1"/>
  <c r="J193" i="54"/>
  <c r="I193" i="54"/>
  <c r="G193" i="54"/>
  <c r="G192" i="54" s="1"/>
  <c r="F193" i="54"/>
  <c r="Z192" i="54"/>
  <c r="Y192" i="54"/>
  <c r="W192" i="54"/>
  <c r="V192" i="54"/>
  <c r="S192" i="54"/>
  <c r="R192" i="54"/>
  <c r="P192" i="54"/>
  <c r="O192" i="54"/>
  <c r="AG190" i="54"/>
  <c r="AF190" i="54"/>
  <c r="AD190" i="54"/>
  <c r="AC190" i="54"/>
  <c r="X190" i="54"/>
  <c r="AA190" i="54" s="1"/>
  <c r="AA189" i="54" s="1"/>
  <c r="Q190" i="54"/>
  <c r="Q189" i="54" s="1"/>
  <c r="J190" i="54"/>
  <c r="I190" i="54"/>
  <c r="G190" i="54"/>
  <c r="F190" i="54"/>
  <c r="F189" i="54" s="1"/>
  <c r="S189" i="54"/>
  <c r="AG189" i="54" s="1"/>
  <c r="R189" i="54"/>
  <c r="AF189" i="54" s="1"/>
  <c r="P189" i="54"/>
  <c r="AD189" i="54" s="1"/>
  <c r="O189" i="54"/>
  <c r="AC189" i="54" s="1"/>
  <c r="AG188" i="54"/>
  <c r="AF188" i="54"/>
  <c r="AD188" i="54"/>
  <c r="AC188" i="54"/>
  <c r="X188" i="54"/>
  <c r="Q188" i="54"/>
  <c r="J188" i="54"/>
  <c r="J187" i="54" s="1"/>
  <c r="I188" i="54"/>
  <c r="G188" i="54"/>
  <c r="G187" i="54" s="1"/>
  <c r="F188" i="54"/>
  <c r="AC187" i="54"/>
  <c r="S187" i="54"/>
  <c r="R187" i="54"/>
  <c r="P187" i="54"/>
  <c r="AD187" i="54" s="1"/>
  <c r="AG186" i="54"/>
  <c r="AF186" i="54"/>
  <c r="AD186" i="54"/>
  <c r="AC186" i="54"/>
  <c r="X186" i="54"/>
  <c r="Q186" i="54"/>
  <c r="J186" i="54"/>
  <c r="I186" i="54"/>
  <c r="I185" i="54" s="1"/>
  <c r="G186" i="54"/>
  <c r="F186" i="54"/>
  <c r="Z185" i="54"/>
  <c r="AG185" i="54" s="1"/>
  <c r="Y185" i="54"/>
  <c r="AF185" i="54" s="1"/>
  <c r="W185" i="54"/>
  <c r="V185" i="54"/>
  <c r="P185" i="54"/>
  <c r="AG184" i="54"/>
  <c r="AF184" i="54"/>
  <c r="AD184" i="54"/>
  <c r="AC184" i="54"/>
  <c r="X184" i="54"/>
  <c r="AA184" i="54" s="1"/>
  <c r="Q184" i="54"/>
  <c r="J184" i="54"/>
  <c r="I184" i="54"/>
  <c r="G184" i="54"/>
  <c r="F184" i="54"/>
  <c r="AG183" i="54"/>
  <c r="AF183" i="54"/>
  <c r="AD183" i="54"/>
  <c r="AC183" i="54"/>
  <c r="X183" i="54"/>
  <c r="AA183" i="54" s="1"/>
  <c r="Q183" i="54"/>
  <c r="Q182" i="54" s="1"/>
  <c r="J183" i="54"/>
  <c r="I183" i="54"/>
  <c r="G183" i="54"/>
  <c r="F183" i="54"/>
  <c r="Z182" i="54"/>
  <c r="Y182" i="54"/>
  <c r="W182" i="54"/>
  <c r="V182" i="54"/>
  <c r="S182" i="54"/>
  <c r="R182" i="54"/>
  <c r="P182" i="54"/>
  <c r="O182" i="54"/>
  <c r="AG180" i="54"/>
  <c r="AF180" i="54"/>
  <c r="AD180" i="54"/>
  <c r="AC180" i="54"/>
  <c r="X180" i="54"/>
  <c r="AA180" i="54" s="1"/>
  <c r="AA179" i="54" s="1"/>
  <c r="Q180" i="54"/>
  <c r="T180" i="54" s="1"/>
  <c r="J180" i="54"/>
  <c r="J179" i="54" s="1"/>
  <c r="I180" i="54"/>
  <c r="I179" i="54" s="1"/>
  <c r="G180" i="54"/>
  <c r="G179" i="54" s="1"/>
  <c r="F180" i="54"/>
  <c r="F179" i="54" s="1"/>
  <c r="Z179" i="54"/>
  <c r="Y179" i="54"/>
  <c r="W179" i="54"/>
  <c r="V179" i="54"/>
  <c r="S179" i="54"/>
  <c r="R179" i="54"/>
  <c r="P179" i="54"/>
  <c r="O179" i="54"/>
  <c r="AG178" i="54"/>
  <c r="AF178" i="54"/>
  <c r="AD178" i="54"/>
  <c r="AC178" i="54"/>
  <c r="X178" i="54"/>
  <c r="AA178" i="54" s="1"/>
  <c r="Q178" i="54"/>
  <c r="J178" i="54"/>
  <c r="I178" i="54"/>
  <c r="G178" i="54"/>
  <c r="F178" i="54"/>
  <c r="AG177" i="54"/>
  <c r="AF177" i="54"/>
  <c r="AD177" i="54"/>
  <c r="AC177" i="54"/>
  <c r="X177" i="54"/>
  <c r="AA177" i="54" s="1"/>
  <c r="Q177" i="54"/>
  <c r="T177" i="54" s="1"/>
  <c r="J177" i="54"/>
  <c r="I177" i="54"/>
  <c r="G177" i="54"/>
  <c r="F177" i="54"/>
  <c r="AG176" i="54"/>
  <c r="AF176" i="54"/>
  <c r="AD176" i="54"/>
  <c r="AC176" i="54"/>
  <c r="X176" i="54"/>
  <c r="AA176" i="54" s="1"/>
  <c r="Q176" i="54"/>
  <c r="T176" i="54" s="1"/>
  <c r="J176" i="54"/>
  <c r="I176" i="54"/>
  <c r="G176" i="54"/>
  <c r="F176" i="54"/>
  <c r="Z175" i="54"/>
  <c r="Y175" i="54"/>
  <c r="W175" i="54"/>
  <c r="V175" i="54"/>
  <c r="S175" i="54"/>
  <c r="R175" i="54"/>
  <c r="P175" i="54"/>
  <c r="O175" i="54"/>
  <c r="AG174" i="54"/>
  <c r="AF174" i="54"/>
  <c r="AD174" i="54"/>
  <c r="AC174" i="54"/>
  <c r="X174" i="54"/>
  <c r="Q174" i="54"/>
  <c r="J174" i="54"/>
  <c r="I174" i="54"/>
  <c r="G174" i="54"/>
  <c r="G173" i="54" s="1"/>
  <c r="F174" i="54"/>
  <c r="Z173" i="54"/>
  <c r="Y173" i="54"/>
  <c r="W173" i="54"/>
  <c r="V173" i="54"/>
  <c r="S173" i="54"/>
  <c r="R173" i="54"/>
  <c r="P173" i="54"/>
  <c r="O173" i="54"/>
  <c r="J173" i="54"/>
  <c r="AG172" i="54"/>
  <c r="AF172" i="54"/>
  <c r="AD172" i="54"/>
  <c r="AC172" i="54"/>
  <c r="Q172" i="54"/>
  <c r="AE172" i="54" s="1"/>
  <c r="J172" i="54"/>
  <c r="I172" i="54"/>
  <c r="G172" i="54"/>
  <c r="F172" i="54"/>
  <c r="AG171" i="54"/>
  <c r="AF171" i="54"/>
  <c r="AD171" i="54"/>
  <c r="AC171" i="54"/>
  <c r="Q171" i="54"/>
  <c r="AE171" i="54" s="1"/>
  <c r="J171" i="54"/>
  <c r="I171" i="54"/>
  <c r="G171" i="54"/>
  <c r="F171" i="54"/>
  <c r="S170" i="54"/>
  <c r="AG170" i="54" s="1"/>
  <c r="R170" i="54"/>
  <c r="AF170" i="54" s="1"/>
  <c r="P170" i="54"/>
  <c r="AD170" i="54" s="1"/>
  <c r="O170" i="54"/>
  <c r="AC170" i="54" s="1"/>
  <c r="AG169" i="54"/>
  <c r="AF169" i="54"/>
  <c r="AD169" i="54"/>
  <c r="AC169" i="54"/>
  <c r="X169" i="54"/>
  <c r="AA169" i="54" s="1"/>
  <c r="AA168" i="54" s="1"/>
  <c r="Q169" i="54"/>
  <c r="T169" i="54" s="1"/>
  <c r="J169" i="54"/>
  <c r="I169" i="54"/>
  <c r="I168" i="54" s="1"/>
  <c r="G169" i="54"/>
  <c r="G168" i="54" s="1"/>
  <c r="F169" i="54"/>
  <c r="F168" i="54" s="1"/>
  <c r="Z168" i="54"/>
  <c r="Y168" i="54"/>
  <c r="W168" i="54"/>
  <c r="V168" i="54"/>
  <c r="S168" i="54"/>
  <c r="R168" i="54"/>
  <c r="P168" i="54"/>
  <c r="O168" i="54"/>
  <c r="AG167" i="54"/>
  <c r="AF167" i="54"/>
  <c r="AD167" i="54"/>
  <c r="AC167" i="54"/>
  <c r="X167" i="54"/>
  <c r="Q167" i="54"/>
  <c r="T167" i="54" s="1"/>
  <c r="T166" i="54" s="1"/>
  <c r="J167" i="54"/>
  <c r="I167" i="54"/>
  <c r="G167" i="54"/>
  <c r="G166" i="54" s="1"/>
  <c r="F167" i="54"/>
  <c r="Z166" i="54"/>
  <c r="Y166" i="54"/>
  <c r="W166" i="54"/>
  <c r="V166" i="54"/>
  <c r="S166" i="54"/>
  <c r="R166" i="54"/>
  <c r="P166" i="54"/>
  <c r="O166" i="54"/>
  <c r="J166" i="54"/>
  <c r="AG164" i="54"/>
  <c r="AF164" i="54"/>
  <c r="AD164" i="54"/>
  <c r="AC164" i="54"/>
  <c r="X164" i="54"/>
  <c r="AA164" i="54" s="1"/>
  <c r="AA163" i="54" s="1"/>
  <c r="Q164" i="54"/>
  <c r="T164" i="54" s="1"/>
  <c r="J164" i="54"/>
  <c r="I164" i="54"/>
  <c r="G164" i="54"/>
  <c r="F164" i="54"/>
  <c r="Z163" i="54"/>
  <c r="Y163" i="54"/>
  <c r="W163" i="54"/>
  <c r="V163" i="54"/>
  <c r="S163" i="54"/>
  <c r="R163" i="54"/>
  <c r="P163" i="54"/>
  <c r="O163" i="54"/>
  <c r="AG162" i="54"/>
  <c r="AF162" i="54"/>
  <c r="AD162" i="54"/>
  <c r="AC162" i="54"/>
  <c r="X162" i="54"/>
  <c r="AA162" i="54" s="1"/>
  <c r="AA161" i="54" s="1"/>
  <c r="Q162" i="54"/>
  <c r="J162" i="54"/>
  <c r="J161" i="54" s="1"/>
  <c r="I162" i="54"/>
  <c r="I161" i="54" s="1"/>
  <c r="G162" i="54"/>
  <c r="F162" i="54"/>
  <c r="F161" i="54" s="1"/>
  <c r="Z161" i="54"/>
  <c r="Y161" i="54"/>
  <c r="W161" i="54"/>
  <c r="V161" i="54"/>
  <c r="S161" i="54"/>
  <c r="R161" i="54"/>
  <c r="P161" i="54"/>
  <c r="O161" i="54"/>
  <c r="AG160" i="54"/>
  <c r="AF160" i="54"/>
  <c r="AD160" i="54"/>
  <c r="AC160" i="54"/>
  <c r="Q160" i="54"/>
  <c r="AE160" i="54" s="1"/>
  <c r="J160" i="54"/>
  <c r="J159" i="54" s="1"/>
  <c r="I160" i="54"/>
  <c r="I159" i="54" s="1"/>
  <c r="G160" i="54"/>
  <c r="G159" i="54" s="1"/>
  <c r="F160" i="54"/>
  <c r="F159" i="54" s="1"/>
  <c r="S159" i="54"/>
  <c r="R159" i="54"/>
  <c r="AF159" i="54" s="1"/>
  <c r="P159" i="54"/>
  <c r="AD159" i="54" s="1"/>
  <c r="O159" i="54"/>
  <c r="AC159" i="54" s="1"/>
  <c r="AG158" i="54"/>
  <c r="AF158" i="54"/>
  <c r="AD158" i="54"/>
  <c r="AC158" i="54"/>
  <c r="X158" i="54"/>
  <c r="AA158" i="54" s="1"/>
  <c r="AA157" i="54" s="1"/>
  <c r="Q158" i="54"/>
  <c r="J158" i="54"/>
  <c r="J157" i="54" s="1"/>
  <c r="I158" i="54"/>
  <c r="I157" i="54" s="1"/>
  <c r="G158" i="54"/>
  <c r="G157" i="54" s="1"/>
  <c r="F158" i="54"/>
  <c r="F157" i="54" s="1"/>
  <c r="Z157" i="54"/>
  <c r="Y157" i="54"/>
  <c r="W157" i="54"/>
  <c r="V157" i="54"/>
  <c r="S157" i="54"/>
  <c r="R157" i="54"/>
  <c r="P157" i="54"/>
  <c r="O157" i="54"/>
  <c r="AG156" i="54"/>
  <c r="AF156" i="54"/>
  <c r="AD156" i="54"/>
  <c r="AC156" i="54"/>
  <c r="X156" i="54"/>
  <c r="AA156" i="54" s="1"/>
  <c r="AA155" i="54" s="1"/>
  <c r="Q156" i="54"/>
  <c r="T156" i="54" s="1"/>
  <c r="T155" i="54" s="1"/>
  <c r="J156" i="54"/>
  <c r="J155" i="54" s="1"/>
  <c r="I156" i="54"/>
  <c r="G156" i="54"/>
  <c r="G155" i="54" s="1"/>
  <c r="F156" i="54"/>
  <c r="F155" i="54" s="1"/>
  <c r="Z155" i="54"/>
  <c r="Y155" i="54"/>
  <c r="W155" i="54"/>
  <c r="V155" i="54"/>
  <c r="S155" i="54"/>
  <c r="R155" i="54"/>
  <c r="P155" i="54"/>
  <c r="O155" i="54"/>
  <c r="AG153" i="54"/>
  <c r="AF153" i="54"/>
  <c r="AD153" i="54"/>
  <c r="AC153" i="54"/>
  <c r="X153" i="54"/>
  <c r="Q153" i="54"/>
  <c r="T153" i="54" s="1"/>
  <c r="T152" i="54" s="1"/>
  <c r="J153" i="54"/>
  <c r="AN153" i="54" s="1"/>
  <c r="I153" i="54"/>
  <c r="I152" i="54" s="1"/>
  <c r="G153" i="54"/>
  <c r="F153" i="54"/>
  <c r="F152" i="54" s="1"/>
  <c r="Z152" i="54"/>
  <c r="Y152" i="54"/>
  <c r="W152" i="54"/>
  <c r="V152" i="54"/>
  <c r="S152" i="54"/>
  <c r="R152" i="54"/>
  <c r="P152" i="54"/>
  <c r="O152" i="54"/>
  <c r="AG151" i="54"/>
  <c r="AF151" i="54"/>
  <c r="AD151" i="54"/>
  <c r="AC151" i="54"/>
  <c r="X151" i="54"/>
  <c r="Q151" i="54"/>
  <c r="J151" i="54"/>
  <c r="J150" i="54" s="1"/>
  <c r="I151" i="54"/>
  <c r="I150" i="54" s="1"/>
  <c r="G151" i="54"/>
  <c r="G150" i="54" s="1"/>
  <c r="F151" i="54"/>
  <c r="Z150" i="54"/>
  <c r="Y150" i="54"/>
  <c r="W150" i="54"/>
  <c r="V150" i="54"/>
  <c r="S150" i="54"/>
  <c r="R150" i="54"/>
  <c r="P150" i="54"/>
  <c r="O150" i="54"/>
  <c r="AG149" i="54"/>
  <c r="AF149" i="54"/>
  <c r="AD149" i="54"/>
  <c r="AC149" i="54"/>
  <c r="X149" i="54"/>
  <c r="AA149" i="54" s="1"/>
  <c r="AA148" i="54" s="1"/>
  <c r="Q149" i="54"/>
  <c r="Q148" i="54" s="1"/>
  <c r="J149" i="54"/>
  <c r="I149" i="54"/>
  <c r="I148" i="54" s="1"/>
  <c r="G149" i="54"/>
  <c r="G148" i="54" s="1"/>
  <c r="F149" i="54"/>
  <c r="Z148" i="54"/>
  <c r="AG148" i="54" s="1"/>
  <c r="Y148" i="54"/>
  <c r="AF148" i="54" s="1"/>
  <c r="W148" i="54"/>
  <c r="V148" i="54"/>
  <c r="AC148" i="54" s="1"/>
  <c r="P148" i="54"/>
  <c r="AG147" i="54"/>
  <c r="AF147" i="54"/>
  <c r="AD147" i="54"/>
  <c r="AC147" i="54"/>
  <c r="X147" i="54"/>
  <c r="AA147" i="54" s="1"/>
  <c r="AA146" i="54" s="1"/>
  <c r="Q147" i="54"/>
  <c r="Q146" i="54" s="1"/>
  <c r="J147" i="54"/>
  <c r="J146" i="54" s="1"/>
  <c r="I147" i="54"/>
  <c r="I146" i="54" s="1"/>
  <c r="G147" i="54"/>
  <c r="G146" i="54" s="1"/>
  <c r="F147" i="54"/>
  <c r="Z146" i="54"/>
  <c r="Y146" i="54"/>
  <c r="W146" i="54"/>
  <c r="V146" i="54"/>
  <c r="S146" i="54"/>
  <c r="R146" i="54"/>
  <c r="P146" i="54"/>
  <c r="O146" i="54"/>
  <c r="AG145" i="54"/>
  <c r="AF145" i="54"/>
  <c r="AD145" i="54"/>
  <c r="AC145" i="54"/>
  <c r="X145" i="54"/>
  <c r="AA145" i="54" s="1"/>
  <c r="Q145" i="54"/>
  <c r="T145" i="54" s="1"/>
  <c r="T144" i="54" s="1"/>
  <c r="J145" i="54"/>
  <c r="J144" i="54" s="1"/>
  <c r="I145" i="54"/>
  <c r="I144" i="54" s="1"/>
  <c r="G145" i="54"/>
  <c r="G144" i="54" s="1"/>
  <c r="F145" i="54"/>
  <c r="F144" i="54" s="1"/>
  <c r="Z144" i="54"/>
  <c r="Y144" i="54"/>
  <c r="W144" i="54"/>
  <c r="V144" i="54"/>
  <c r="S144" i="54"/>
  <c r="R144" i="54"/>
  <c r="P144" i="54"/>
  <c r="O144" i="54"/>
  <c r="AG143" i="54"/>
  <c r="AF143" i="54"/>
  <c r="AD143" i="54"/>
  <c r="AC143" i="54"/>
  <c r="X143" i="54"/>
  <c r="AA143" i="54" s="1"/>
  <c r="AA142" i="54" s="1"/>
  <c r="Q143" i="54"/>
  <c r="J143" i="54"/>
  <c r="J142" i="54" s="1"/>
  <c r="I143" i="54"/>
  <c r="I142" i="54" s="1"/>
  <c r="G143" i="54"/>
  <c r="F143" i="54"/>
  <c r="Z142" i="54"/>
  <c r="Y142" i="54"/>
  <c r="W142" i="54"/>
  <c r="V142" i="54"/>
  <c r="S142" i="54"/>
  <c r="R142" i="54"/>
  <c r="P142" i="54"/>
  <c r="O142" i="54"/>
  <c r="AG141" i="54"/>
  <c r="AF141" i="54"/>
  <c r="AD141" i="54"/>
  <c r="AC141" i="54"/>
  <c r="Q141" i="54"/>
  <c r="AE141" i="54" s="1"/>
  <c r="J141" i="54"/>
  <c r="I141" i="54"/>
  <c r="AM141" i="54" s="1"/>
  <c r="G141" i="54"/>
  <c r="G140" i="54" s="1"/>
  <c r="F141" i="54"/>
  <c r="S140" i="54"/>
  <c r="AG140" i="54" s="1"/>
  <c r="R140" i="54"/>
  <c r="AF140" i="54" s="1"/>
  <c r="P140" i="54"/>
  <c r="AD140" i="54" s="1"/>
  <c r="O140" i="54"/>
  <c r="AC140" i="54" s="1"/>
  <c r="AG139" i="54"/>
  <c r="AF139" i="54"/>
  <c r="AD139" i="54"/>
  <c r="AC139" i="54"/>
  <c r="X139" i="54"/>
  <c r="AA139" i="54" s="1"/>
  <c r="AA138" i="54" s="1"/>
  <c r="Q139" i="54"/>
  <c r="J139" i="54"/>
  <c r="I139" i="54"/>
  <c r="I138" i="54" s="1"/>
  <c r="G139" i="54"/>
  <c r="F139" i="54"/>
  <c r="F138" i="54" s="1"/>
  <c r="Z138" i="54"/>
  <c r="Y138" i="54"/>
  <c r="W138" i="54"/>
  <c r="V138" i="54"/>
  <c r="S138" i="54"/>
  <c r="R138" i="54"/>
  <c r="P138" i="54"/>
  <c r="O138" i="54"/>
  <c r="AH135" i="54"/>
  <c r="AO135" i="54" s="1"/>
  <c r="AG135" i="54"/>
  <c r="AN135" i="54" s="1"/>
  <c r="AF135" i="54"/>
  <c r="AM135" i="54" s="1"/>
  <c r="AE135" i="54"/>
  <c r="AL135" i="54" s="1"/>
  <c r="AD135" i="54"/>
  <c r="AK135" i="54" s="1"/>
  <c r="AC135" i="54"/>
  <c r="AJ135" i="54" s="1"/>
  <c r="AG134" i="54"/>
  <c r="AF134" i="54"/>
  <c r="AD134" i="54"/>
  <c r="AC134" i="54"/>
  <c r="X134" i="54"/>
  <c r="AA134" i="54" s="1"/>
  <c r="Q134" i="54"/>
  <c r="J134" i="54"/>
  <c r="I134" i="54"/>
  <c r="G134" i="54"/>
  <c r="F134" i="54"/>
  <c r="AG133" i="54"/>
  <c r="AF133" i="54"/>
  <c r="AD133" i="54"/>
  <c r="AC133" i="54"/>
  <c r="X133" i="54"/>
  <c r="AA133" i="54" s="1"/>
  <c r="Q133" i="54"/>
  <c r="J133" i="54"/>
  <c r="I133" i="54"/>
  <c r="G133" i="54"/>
  <c r="F133" i="54"/>
  <c r="Z132" i="54"/>
  <c r="Y132" i="54"/>
  <c r="W132" i="54"/>
  <c r="V132" i="54"/>
  <c r="S132" i="54"/>
  <c r="R132" i="54"/>
  <c r="P132" i="54"/>
  <c r="O132" i="54"/>
  <c r="AG131" i="54"/>
  <c r="AF131" i="54"/>
  <c r="AD131" i="54"/>
  <c r="AC131" i="54"/>
  <c r="X131" i="54"/>
  <c r="AA131" i="54" s="1"/>
  <c r="AA130" i="54" s="1"/>
  <c r="Q131" i="54"/>
  <c r="T131" i="54" s="1"/>
  <c r="J131" i="54"/>
  <c r="I131" i="54"/>
  <c r="G131" i="54"/>
  <c r="F131" i="54"/>
  <c r="Z130" i="54"/>
  <c r="Y130" i="54"/>
  <c r="W130" i="54"/>
  <c r="V130" i="54"/>
  <c r="S130" i="54"/>
  <c r="R130" i="54"/>
  <c r="P130" i="54"/>
  <c r="O130" i="54"/>
  <c r="AG129" i="54"/>
  <c r="AF129" i="54"/>
  <c r="AD129" i="54"/>
  <c r="AC129" i="54"/>
  <c r="X129" i="54"/>
  <c r="Q129" i="54"/>
  <c r="Q128" i="54" s="1"/>
  <c r="J129" i="54"/>
  <c r="I129" i="54"/>
  <c r="G129" i="54"/>
  <c r="G128" i="54" s="1"/>
  <c r="F129" i="54"/>
  <c r="F128" i="54" s="1"/>
  <c r="Z128" i="54"/>
  <c r="Y128" i="54"/>
  <c r="W128" i="54"/>
  <c r="V128" i="54"/>
  <c r="S128" i="54"/>
  <c r="R128" i="54"/>
  <c r="P128" i="54"/>
  <c r="O128" i="54"/>
  <c r="AG127" i="54"/>
  <c r="AF127" i="54"/>
  <c r="AD127" i="54"/>
  <c r="AC127" i="54"/>
  <c r="X127" i="54"/>
  <c r="Q127" i="54"/>
  <c r="J127" i="54"/>
  <c r="I127" i="54"/>
  <c r="G127" i="54"/>
  <c r="F127" i="54"/>
  <c r="AG126" i="54"/>
  <c r="AF126" i="54"/>
  <c r="AD126" i="54"/>
  <c r="AC126" i="54"/>
  <c r="X126" i="54"/>
  <c r="AA126" i="54" s="1"/>
  <c r="Q126" i="54"/>
  <c r="J126" i="54"/>
  <c r="I126" i="54"/>
  <c r="G126" i="54"/>
  <c r="F126" i="54"/>
  <c r="Z125" i="54"/>
  <c r="Y125" i="54"/>
  <c r="W125" i="54"/>
  <c r="V125" i="54"/>
  <c r="S125" i="54"/>
  <c r="R125" i="54"/>
  <c r="P125" i="54"/>
  <c r="O125" i="54"/>
  <c r="AG124" i="54"/>
  <c r="AF124" i="54"/>
  <c r="AD124" i="54"/>
  <c r="AC124" i="54"/>
  <c r="X124" i="54"/>
  <c r="AA124" i="54" s="1"/>
  <c r="AA123" i="54" s="1"/>
  <c r="Q124" i="54"/>
  <c r="Q123" i="54" s="1"/>
  <c r="J124" i="54"/>
  <c r="I124" i="54"/>
  <c r="G124" i="54"/>
  <c r="F124" i="54"/>
  <c r="Z123" i="54"/>
  <c r="Y123" i="54"/>
  <c r="W123" i="54"/>
  <c r="V123" i="54"/>
  <c r="S123" i="54"/>
  <c r="R123" i="54"/>
  <c r="P123" i="54"/>
  <c r="O123" i="54"/>
  <c r="J123" i="54"/>
  <c r="I123" i="54"/>
  <c r="G123" i="54"/>
  <c r="F123" i="54"/>
  <c r="AG122" i="54"/>
  <c r="AF122" i="54"/>
  <c r="AD122" i="54"/>
  <c r="AC122" i="54"/>
  <c r="X122" i="54"/>
  <c r="AA122" i="54" s="1"/>
  <c r="AA121" i="54" s="1"/>
  <c r="Q122" i="54"/>
  <c r="T122" i="54" s="1"/>
  <c r="T121" i="54" s="1"/>
  <c r="J122" i="54"/>
  <c r="J121" i="54" s="1"/>
  <c r="I122" i="54"/>
  <c r="I121" i="54" s="1"/>
  <c r="G122" i="54"/>
  <c r="F122" i="54"/>
  <c r="Z121" i="54"/>
  <c r="Y121" i="54"/>
  <c r="W121" i="54"/>
  <c r="V121" i="54"/>
  <c r="S121" i="54"/>
  <c r="R121" i="54"/>
  <c r="P121" i="54"/>
  <c r="O121" i="54"/>
  <c r="AG119" i="54"/>
  <c r="AF119" i="54"/>
  <c r="AD119" i="54"/>
  <c r="AC119" i="54"/>
  <c r="X119" i="54"/>
  <c r="AA119" i="54" s="1"/>
  <c r="AA118" i="54" s="1"/>
  <c r="Q119" i="54"/>
  <c r="Q118" i="54" s="1"/>
  <c r="J119" i="54"/>
  <c r="I119" i="54"/>
  <c r="G119" i="54"/>
  <c r="G118" i="54" s="1"/>
  <c r="F119" i="54"/>
  <c r="Z118" i="54"/>
  <c r="Y118" i="54"/>
  <c r="W118" i="54"/>
  <c r="V118" i="54"/>
  <c r="S118" i="54"/>
  <c r="R118" i="54"/>
  <c r="P118" i="54"/>
  <c r="O118" i="54"/>
  <c r="I118" i="54"/>
  <c r="AG117" i="54"/>
  <c r="AF117" i="54"/>
  <c r="AD117" i="54"/>
  <c r="AC117" i="54"/>
  <c r="Q117" i="54"/>
  <c r="J117" i="54"/>
  <c r="I117" i="54"/>
  <c r="G117" i="54"/>
  <c r="G116" i="54" s="1"/>
  <c r="F117" i="54"/>
  <c r="H117" i="54" s="1"/>
  <c r="H116" i="54" s="1"/>
  <c r="S116" i="54"/>
  <c r="AG116" i="54" s="1"/>
  <c r="R116" i="54"/>
  <c r="P116" i="54"/>
  <c r="AD116" i="54" s="1"/>
  <c r="O116" i="54"/>
  <c r="AC116" i="54" s="1"/>
  <c r="I116" i="54"/>
  <c r="AG115" i="54"/>
  <c r="AF115" i="54"/>
  <c r="AD115" i="54"/>
  <c r="AC115" i="54"/>
  <c r="X115" i="54"/>
  <c r="AA115" i="54" s="1"/>
  <c r="Q115" i="54"/>
  <c r="T115" i="54" s="1"/>
  <c r="J115" i="54"/>
  <c r="I115" i="54"/>
  <c r="G115" i="54"/>
  <c r="F115" i="54"/>
  <c r="AG114" i="54"/>
  <c r="AF114" i="54"/>
  <c r="AD114" i="54"/>
  <c r="AC114" i="54"/>
  <c r="X114" i="54"/>
  <c r="Q114" i="54"/>
  <c r="J114" i="54"/>
  <c r="I114" i="54"/>
  <c r="G114" i="54"/>
  <c r="F114" i="54"/>
  <c r="Z113" i="54"/>
  <c r="Y113" i="54"/>
  <c r="W113" i="54"/>
  <c r="V113" i="54"/>
  <c r="S113" i="54"/>
  <c r="R113" i="54"/>
  <c r="P113" i="54"/>
  <c r="O113" i="54"/>
  <c r="AG111" i="54"/>
  <c r="AF111" i="54"/>
  <c r="AD111" i="54"/>
  <c r="AC111" i="54"/>
  <c r="X111" i="54"/>
  <c r="Q111" i="54"/>
  <c r="J111" i="54"/>
  <c r="I111" i="54"/>
  <c r="G111" i="54"/>
  <c r="F111" i="54"/>
  <c r="AG110" i="54"/>
  <c r="AF110" i="54"/>
  <c r="AD110" i="54"/>
  <c r="AC110" i="54"/>
  <c r="X110" i="54"/>
  <c r="AA110" i="54" s="1"/>
  <c r="Q110" i="54"/>
  <c r="J110" i="54"/>
  <c r="I110" i="54"/>
  <c r="G110" i="54"/>
  <c r="F110" i="54"/>
  <c r="Z109" i="54"/>
  <c r="Z108" i="54" s="1"/>
  <c r="Y109" i="54"/>
  <c r="Y108" i="54" s="1"/>
  <c r="W109" i="54"/>
  <c r="W108" i="54" s="1"/>
  <c r="V109" i="54"/>
  <c r="V108" i="54" s="1"/>
  <c r="S109" i="54"/>
  <c r="S108" i="54" s="1"/>
  <c r="R109" i="54"/>
  <c r="P109" i="54"/>
  <c r="O109" i="54"/>
  <c r="O108" i="54" s="1"/>
  <c r="AG107" i="54"/>
  <c r="AF107" i="54"/>
  <c r="AD107" i="54"/>
  <c r="AC107" i="54"/>
  <c r="X107" i="54"/>
  <c r="AA107" i="54" s="1"/>
  <c r="Q107" i="54"/>
  <c r="Q106" i="54" s="1"/>
  <c r="J107" i="54"/>
  <c r="J106" i="54" s="1"/>
  <c r="I107" i="54"/>
  <c r="I106" i="54" s="1"/>
  <c r="G107" i="54"/>
  <c r="G106" i="54" s="1"/>
  <c r="F107" i="54"/>
  <c r="Z106" i="54"/>
  <c r="Y106" i="54"/>
  <c r="W106" i="54"/>
  <c r="V106" i="54"/>
  <c r="T106" i="54"/>
  <c r="S106" i="54"/>
  <c r="R106" i="54"/>
  <c r="P106" i="54"/>
  <c r="O106" i="54"/>
  <c r="AG105" i="54"/>
  <c r="AF105" i="54"/>
  <c r="AD105" i="54"/>
  <c r="AC105" i="54"/>
  <c r="X105" i="54"/>
  <c r="AA105" i="54" s="1"/>
  <c r="AA104" i="54" s="1"/>
  <c r="Q105" i="54"/>
  <c r="Q104" i="54" s="1"/>
  <c r="J105" i="54"/>
  <c r="I105" i="54"/>
  <c r="I104" i="54" s="1"/>
  <c r="G105" i="54"/>
  <c r="G104" i="54" s="1"/>
  <c r="F105" i="54"/>
  <c r="F104" i="54" s="1"/>
  <c r="Z104" i="54"/>
  <c r="Y104" i="54"/>
  <c r="W104" i="54"/>
  <c r="V104" i="54"/>
  <c r="S104" i="54"/>
  <c r="R104" i="54"/>
  <c r="P104" i="54"/>
  <c r="O104" i="54"/>
  <c r="AG103" i="54"/>
  <c r="AF103" i="54"/>
  <c r="AD103" i="54"/>
  <c r="AC103" i="54"/>
  <c r="X103" i="54"/>
  <c r="AA103" i="54" s="1"/>
  <c r="AA102" i="54" s="1"/>
  <c r="Q103" i="54"/>
  <c r="T103" i="54" s="1"/>
  <c r="T102" i="54" s="1"/>
  <c r="J103" i="54"/>
  <c r="J102" i="54" s="1"/>
  <c r="I103" i="54"/>
  <c r="G103" i="54"/>
  <c r="F103" i="54"/>
  <c r="F102" i="54" s="1"/>
  <c r="Z102" i="54"/>
  <c r="Y102" i="54"/>
  <c r="W102" i="54"/>
  <c r="V102" i="54"/>
  <c r="S102" i="54"/>
  <c r="R102" i="54"/>
  <c r="P102" i="54"/>
  <c r="O102" i="54"/>
  <c r="AG101" i="54"/>
  <c r="AF101" i="54"/>
  <c r="AD101" i="54"/>
  <c r="AC101" i="54"/>
  <c r="X101" i="54"/>
  <c r="AA101" i="54" s="1"/>
  <c r="AA100" i="54" s="1"/>
  <c r="Q101" i="54"/>
  <c r="T101" i="54" s="1"/>
  <c r="J101" i="54"/>
  <c r="I101" i="54"/>
  <c r="I100" i="54" s="1"/>
  <c r="G101" i="54"/>
  <c r="G100" i="54" s="1"/>
  <c r="F101" i="54"/>
  <c r="AJ101" i="54" s="1"/>
  <c r="Z100" i="54"/>
  <c r="Y100" i="54"/>
  <c r="W100" i="54"/>
  <c r="V100" i="54"/>
  <c r="S100" i="54"/>
  <c r="R100" i="54"/>
  <c r="P100" i="54"/>
  <c r="O100" i="54"/>
  <c r="J100" i="54"/>
  <c r="AG98" i="54"/>
  <c r="AF98" i="54"/>
  <c r="AD98" i="54"/>
  <c r="AC98" i="54"/>
  <c r="X98" i="54"/>
  <c r="X97" i="54" s="1"/>
  <c r="Q98" i="54"/>
  <c r="T98" i="54" s="1"/>
  <c r="J98" i="54"/>
  <c r="I98" i="54"/>
  <c r="G98" i="54"/>
  <c r="G97" i="54" s="1"/>
  <c r="F98" i="54"/>
  <c r="Z97" i="54"/>
  <c r="Y97" i="54"/>
  <c r="W97" i="54"/>
  <c r="V97" i="54"/>
  <c r="S97" i="54"/>
  <c r="R97" i="54"/>
  <c r="P97" i="54"/>
  <c r="O97" i="54"/>
  <c r="J97" i="54"/>
  <c r="I97" i="54"/>
  <c r="AG96" i="54"/>
  <c r="AF96" i="54"/>
  <c r="AD96" i="54"/>
  <c r="AC96" i="54"/>
  <c r="X96" i="54"/>
  <c r="AA96" i="54" s="1"/>
  <c r="Q96" i="54"/>
  <c r="T96" i="54" s="1"/>
  <c r="T95" i="54" s="1"/>
  <c r="J96" i="54"/>
  <c r="J95" i="54" s="1"/>
  <c r="I96" i="54"/>
  <c r="I95" i="54" s="1"/>
  <c r="G96" i="54"/>
  <c r="F96" i="54"/>
  <c r="F95" i="54" s="1"/>
  <c r="Z95" i="54"/>
  <c r="Y95" i="54"/>
  <c r="W95" i="54"/>
  <c r="V95" i="54"/>
  <c r="S95" i="54"/>
  <c r="R95" i="54"/>
  <c r="P95" i="54"/>
  <c r="O95" i="54"/>
  <c r="AG94" i="54"/>
  <c r="AF94" i="54"/>
  <c r="AD94" i="54"/>
  <c r="AC94" i="54"/>
  <c r="X94" i="54"/>
  <c r="AA94" i="54" s="1"/>
  <c r="AA93" i="54" s="1"/>
  <c r="Q94" i="54"/>
  <c r="Q93" i="54" s="1"/>
  <c r="J94" i="54"/>
  <c r="J93" i="54" s="1"/>
  <c r="I94" i="54"/>
  <c r="I93" i="54" s="1"/>
  <c r="G94" i="54"/>
  <c r="G93" i="54" s="1"/>
  <c r="F94" i="54"/>
  <c r="F93" i="54" s="1"/>
  <c r="Z93" i="54"/>
  <c r="Y93" i="54"/>
  <c r="W93" i="54"/>
  <c r="V93" i="54"/>
  <c r="S93" i="54"/>
  <c r="R93" i="54"/>
  <c r="AF93" i="54" s="1"/>
  <c r="P93" i="54"/>
  <c r="O93" i="54"/>
  <c r="AG92" i="54"/>
  <c r="AF92" i="54"/>
  <c r="AD92" i="54"/>
  <c r="AC92" i="54"/>
  <c r="X92" i="54"/>
  <c r="X91" i="54" s="1"/>
  <c r="Q92" i="54"/>
  <c r="T92" i="54" s="1"/>
  <c r="J92" i="54"/>
  <c r="I92" i="54"/>
  <c r="G92" i="54"/>
  <c r="G91" i="54" s="1"/>
  <c r="F92" i="54"/>
  <c r="Z91" i="54"/>
  <c r="Y91" i="54"/>
  <c r="W91" i="54"/>
  <c r="V91" i="54"/>
  <c r="S91" i="54"/>
  <c r="R91" i="54"/>
  <c r="P91" i="54"/>
  <c r="O91" i="54"/>
  <c r="J91" i="54"/>
  <c r="AG90" i="54"/>
  <c r="AF90" i="54"/>
  <c r="AD90" i="54"/>
  <c r="AC90" i="54"/>
  <c r="X90" i="54"/>
  <c r="AA90" i="54" s="1"/>
  <c r="Q90" i="54"/>
  <c r="T90" i="54" s="1"/>
  <c r="T89" i="54" s="1"/>
  <c r="J90" i="54"/>
  <c r="J89" i="54" s="1"/>
  <c r="I90" i="54"/>
  <c r="I89" i="54" s="1"/>
  <c r="G90" i="54"/>
  <c r="F90" i="54"/>
  <c r="F89" i="54" s="1"/>
  <c r="Z89" i="54"/>
  <c r="Y89" i="54"/>
  <c r="W89" i="54"/>
  <c r="V89" i="54"/>
  <c r="AC89" i="54" s="1"/>
  <c r="S89" i="54"/>
  <c r="R89" i="54"/>
  <c r="P89" i="54"/>
  <c r="AG88" i="54"/>
  <c r="AF88" i="54"/>
  <c r="AD88" i="54"/>
  <c r="AC88" i="54"/>
  <c r="X88" i="54"/>
  <c r="AA88" i="54" s="1"/>
  <c r="AA87" i="54" s="1"/>
  <c r="Q88" i="54"/>
  <c r="J88" i="54"/>
  <c r="I88" i="54"/>
  <c r="G88" i="54"/>
  <c r="G87" i="54" s="1"/>
  <c r="F88" i="54"/>
  <c r="F87" i="54" s="1"/>
  <c r="Z87" i="54"/>
  <c r="Y87" i="54"/>
  <c r="W87" i="54"/>
  <c r="V87" i="54"/>
  <c r="S87" i="54"/>
  <c r="R87" i="54"/>
  <c r="P87" i="54"/>
  <c r="AG86" i="54"/>
  <c r="AF86" i="54"/>
  <c r="AD86" i="54"/>
  <c r="AC86" i="54"/>
  <c r="X86" i="54"/>
  <c r="AA86" i="54" s="1"/>
  <c r="AA85" i="54" s="1"/>
  <c r="Q86" i="54"/>
  <c r="Q85" i="54" s="1"/>
  <c r="J86" i="54"/>
  <c r="J85" i="54" s="1"/>
  <c r="I86" i="54"/>
  <c r="I85" i="54" s="1"/>
  <c r="G86" i="54"/>
  <c r="F86" i="54"/>
  <c r="F85" i="54" s="1"/>
  <c r="Z85" i="54"/>
  <c r="Y85" i="54"/>
  <c r="W85" i="54"/>
  <c r="V85" i="54"/>
  <c r="S85" i="54"/>
  <c r="R85" i="54"/>
  <c r="P85" i="54"/>
  <c r="O85" i="54"/>
  <c r="AG84" i="54"/>
  <c r="AF84" i="54"/>
  <c r="AD84" i="54"/>
  <c r="AC84" i="54"/>
  <c r="X84" i="54"/>
  <c r="AA84" i="54" s="1"/>
  <c r="AA83" i="54" s="1"/>
  <c r="Q84" i="54"/>
  <c r="T84" i="54" s="1"/>
  <c r="J84" i="54"/>
  <c r="AN84" i="54" s="1"/>
  <c r="I84" i="54"/>
  <c r="G84" i="54"/>
  <c r="F84" i="54"/>
  <c r="Z83" i="54"/>
  <c r="Y83" i="54"/>
  <c r="W83" i="54"/>
  <c r="V83" i="54"/>
  <c r="S83" i="54"/>
  <c r="R83" i="54"/>
  <c r="P83" i="54"/>
  <c r="O83" i="54"/>
  <c r="AG81" i="54"/>
  <c r="AF81" i="54"/>
  <c r="AD81" i="54"/>
  <c r="AC81" i="54"/>
  <c r="X81" i="54"/>
  <c r="AA81" i="54" s="1"/>
  <c r="AA80" i="54" s="1"/>
  <c r="Q81" i="54"/>
  <c r="T81" i="54" s="1"/>
  <c r="J81" i="54"/>
  <c r="I81" i="54"/>
  <c r="G81" i="54"/>
  <c r="F81" i="54"/>
  <c r="F80" i="54" s="1"/>
  <c r="Z80" i="54"/>
  <c r="Y80" i="54"/>
  <c r="W80" i="54"/>
  <c r="V80" i="54"/>
  <c r="S80" i="54"/>
  <c r="R80" i="54"/>
  <c r="P80" i="54"/>
  <c r="AD80" i="54" s="1"/>
  <c r="O80" i="54"/>
  <c r="I80" i="54"/>
  <c r="AG79" i="54"/>
  <c r="AF79" i="54"/>
  <c r="AD79" i="54"/>
  <c r="AC79" i="54"/>
  <c r="X79" i="54"/>
  <c r="AA79" i="54" s="1"/>
  <c r="Q79" i="54"/>
  <c r="T79" i="54" s="1"/>
  <c r="J79" i="54"/>
  <c r="I79" i="54"/>
  <c r="G79" i="54"/>
  <c r="F79" i="54"/>
  <c r="AG78" i="54"/>
  <c r="AF78" i="54"/>
  <c r="AD78" i="54"/>
  <c r="AC78" i="54"/>
  <c r="X78" i="54"/>
  <c r="AA78" i="54" s="1"/>
  <c r="Q78" i="54"/>
  <c r="T78" i="54" s="1"/>
  <c r="J78" i="54"/>
  <c r="I78" i="54"/>
  <c r="G78" i="54"/>
  <c r="F78" i="54"/>
  <c r="AG77" i="54"/>
  <c r="AF77" i="54"/>
  <c r="AD77" i="54"/>
  <c r="AC77" i="54"/>
  <c r="X77" i="54"/>
  <c r="AA77" i="54" s="1"/>
  <c r="Q77" i="54"/>
  <c r="T77" i="54" s="1"/>
  <c r="J77" i="54"/>
  <c r="I77" i="54"/>
  <c r="G77" i="54"/>
  <c r="F77" i="54"/>
  <c r="Z76" i="54"/>
  <c r="Y76" i="54"/>
  <c r="W76" i="54"/>
  <c r="W75" i="54" s="1"/>
  <c r="V76" i="54"/>
  <c r="S76" i="54"/>
  <c r="R76" i="54"/>
  <c r="P76" i="54"/>
  <c r="O76" i="54"/>
  <c r="O75" i="54" s="1"/>
  <c r="AG74" i="54"/>
  <c r="AF74" i="54"/>
  <c r="AD74" i="54"/>
  <c r="AC74" i="54"/>
  <c r="X74" i="54"/>
  <c r="X73" i="54" s="1"/>
  <c r="Q74" i="54"/>
  <c r="T74" i="54" s="1"/>
  <c r="J74" i="54"/>
  <c r="J73" i="54" s="1"/>
  <c r="I74" i="54"/>
  <c r="G74" i="54"/>
  <c r="F74" i="54"/>
  <c r="F73" i="54" s="1"/>
  <c r="Z73" i="54"/>
  <c r="Y73" i="54"/>
  <c r="W73" i="54"/>
  <c r="V73" i="54"/>
  <c r="S73" i="54"/>
  <c r="AG73" i="54" s="1"/>
  <c r="R73" i="54"/>
  <c r="P73" i="54"/>
  <c r="O73" i="54"/>
  <c r="I73" i="54"/>
  <c r="G73" i="54"/>
  <c r="AG72" i="54"/>
  <c r="AF72" i="54"/>
  <c r="AD72" i="54"/>
  <c r="AC72" i="54"/>
  <c r="Q72" i="54"/>
  <c r="T72" i="54" s="1"/>
  <c r="AH72" i="54" s="1"/>
  <c r="J72" i="54"/>
  <c r="I72" i="54"/>
  <c r="I71" i="54" s="1"/>
  <c r="G72" i="54"/>
  <c r="G71" i="54" s="1"/>
  <c r="F72" i="54"/>
  <c r="S71" i="54"/>
  <c r="AG71" i="54" s="1"/>
  <c r="R71" i="54"/>
  <c r="AF71" i="54" s="1"/>
  <c r="P71" i="54"/>
  <c r="AD71" i="54" s="1"/>
  <c r="O71" i="54"/>
  <c r="AC71" i="54" s="1"/>
  <c r="AG70" i="54"/>
  <c r="AF70" i="54"/>
  <c r="AD70" i="54"/>
  <c r="AC70" i="54"/>
  <c r="X70" i="54"/>
  <c r="AA70" i="54" s="1"/>
  <c r="AA69" i="54" s="1"/>
  <c r="Q70" i="54"/>
  <c r="T70" i="54" s="1"/>
  <c r="J70" i="54"/>
  <c r="J69" i="54" s="1"/>
  <c r="I70" i="54"/>
  <c r="I69" i="54" s="1"/>
  <c r="G70" i="54"/>
  <c r="G69" i="54" s="1"/>
  <c r="F70" i="54"/>
  <c r="F69" i="54" s="1"/>
  <c r="Z69" i="54"/>
  <c r="Y69" i="54"/>
  <c r="W69" i="54"/>
  <c r="V69" i="54"/>
  <c r="S69" i="54"/>
  <c r="R69" i="54"/>
  <c r="P69" i="54"/>
  <c r="O69" i="54"/>
  <c r="AG68" i="54"/>
  <c r="AF68" i="54"/>
  <c r="AD68" i="54"/>
  <c r="AC68" i="54"/>
  <c r="X68" i="54"/>
  <c r="AA68" i="54" s="1"/>
  <c r="AA67" i="54" s="1"/>
  <c r="Q68" i="54"/>
  <c r="T68" i="54" s="1"/>
  <c r="J68" i="54"/>
  <c r="J67" i="54" s="1"/>
  <c r="I68" i="54"/>
  <c r="G68" i="54"/>
  <c r="F68" i="54"/>
  <c r="F67" i="54" s="1"/>
  <c r="Z67" i="54"/>
  <c r="Y67" i="54"/>
  <c r="W67" i="54"/>
  <c r="V67" i="54"/>
  <c r="S67" i="54"/>
  <c r="R67" i="54"/>
  <c r="Q67" i="54"/>
  <c r="P67" i="54"/>
  <c r="O67" i="54"/>
  <c r="AG66" i="54"/>
  <c r="AF66" i="54"/>
  <c r="AD66" i="54"/>
  <c r="AC66" i="54"/>
  <c r="X66" i="54"/>
  <c r="Q66" i="54"/>
  <c r="T66" i="54" s="1"/>
  <c r="T65" i="54" s="1"/>
  <c r="J66" i="54"/>
  <c r="J65" i="54" s="1"/>
  <c r="I66" i="54"/>
  <c r="G66" i="54"/>
  <c r="F66" i="54"/>
  <c r="F65" i="54" s="1"/>
  <c r="Z65" i="54"/>
  <c r="Y65" i="54"/>
  <c r="W65" i="54"/>
  <c r="V65" i="54"/>
  <c r="S65" i="54"/>
  <c r="AG65" i="54" s="1"/>
  <c r="R65" i="54"/>
  <c r="P65" i="54"/>
  <c r="O65" i="54"/>
  <c r="AG64" i="54"/>
  <c r="AF64" i="54"/>
  <c r="AD64" i="54"/>
  <c r="AC64" i="54"/>
  <c r="X64" i="54"/>
  <c r="X63" i="54" s="1"/>
  <c r="Q64" i="54"/>
  <c r="Q63" i="54" s="1"/>
  <c r="AE63" i="54" s="1"/>
  <c r="J64" i="54"/>
  <c r="I64" i="54"/>
  <c r="I63" i="54" s="1"/>
  <c r="G64" i="54"/>
  <c r="F64" i="54"/>
  <c r="Z63" i="54"/>
  <c r="Y63" i="54"/>
  <c r="W63" i="54"/>
  <c r="V63" i="54"/>
  <c r="S63" i="54"/>
  <c r="R63" i="54"/>
  <c r="P63" i="54"/>
  <c r="O63" i="54"/>
  <c r="AG62" i="54"/>
  <c r="AF62" i="54"/>
  <c r="AD62" i="54"/>
  <c r="AC62" i="54"/>
  <c r="Q62" i="54"/>
  <c r="AE62" i="54" s="1"/>
  <c r="J62" i="54"/>
  <c r="I62" i="54"/>
  <c r="G62" i="54"/>
  <c r="F62" i="54"/>
  <c r="AG61" i="54"/>
  <c r="AF61" i="54"/>
  <c r="AD61" i="54"/>
  <c r="AC61" i="54"/>
  <c r="X61" i="54"/>
  <c r="AA61" i="54" s="1"/>
  <c r="Q61" i="54"/>
  <c r="T61" i="54" s="1"/>
  <c r="J61" i="54"/>
  <c r="I61" i="54"/>
  <c r="AM61" i="54" s="1"/>
  <c r="G61" i="54"/>
  <c r="F61" i="54"/>
  <c r="AG60" i="54"/>
  <c r="AF60" i="54"/>
  <c r="AD60" i="54"/>
  <c r="AC60" i="54"/>
  <c r="X60" i="54"/>
  <c r="Q60" i="54"/>
  <c r="T60" i="54" s="1"/>
  <c r="J60" i="54"/>
  <c r="I60" i="54"/>
  <c r="G60" i="54"/>
  <c r="F60" i="54"/>
  <c r="Z59" i="54"/>
  <c r="Y59" i="54"/>
  <c r="W59" i="54"/>
  <c r="V59" i="54"/>
  <c r="S59" i="54"/>
  <c r="R59" i="54"/>
  <c r="P59" i="54"/>
  <c r="O59" i="54"/>
  <c r="AH56" i="54"/>
  <c r="AO56" i="54" s="1"/>
  <c r="AG56" i="54"/>
  <c r="AN56" i="54" s="1"/>
  <c r="AF56" i="54"/>
  <c r="AM56" i="54" s="1"/>
  <c r="AE56" i="54"/>
  <c r="AL56" i="54" s="1"/>
  <c r="AD56" i="54"/>
  <c r="AK56" i="54" s="1"/>
  <c r="AC56" i="54"/>
  <c r="AJ56" i="54" s="1"/>
  <c r="AG55" i="54"/>
  <c r="AF55" i="54"/>
  <c r="AD55" i="54"/>
  <c r="AC55" i="54"/>
  <c r="X55" i="54"/>
  <c r="AA55" i="54" s="1"/>
  <c r="AA54" i="54" s="1"/>
  <c r="AA53" i="54" s="1"/>
  <c r="Q55" i="54"/>
  <c r="J55" i="54"/>
  <c r="J54" i="54" s="1"/>
  <c r="I55" i="54"/>
  <c r="G55" i="54"/>
  <c r="AK55" i="54" s="1"/>
  <c r="F55" i="54"/>
  <c r="Z54" i="54"/>
  <c r="Z53" i="54" s="1"/>
  <c r="Y54" i="54"/>
  <c r="Y53" i="54" s="1"/>
  <c r="W54" i="54"/>
  <c r="W53" i="54" s="1"/>
  <c r="V54" i="54"/>
  <c r="V53" i="54" s="1"/>
  <c r="S54" i="54"/>
  <c r="S53" i="54" s="1"/>
  <c r="R54" i="54"/>
  <c r="R53" i="54" s="1"/>
  <c r="Q54" i="54"/>
  <c r="Q53" i="54" s="1"/>
  <c r="P54" i="54"/>
  <c r="O54" i="54"/>
  <c r="O53" i="54" s="1"/>
  <c r="I54" i="54"/>
  <c r="AG52" i="54"/>
  <c r="AF52" i="54"/>
  <c r="AD52" i="54"/>
  <c r="AC52" i="54"/>
  <c r="X52" i="54"/>
  <c r="AA52" i="54" s="1"/>
  <c r="Q52" i="54"/>
  <c r="J52" i="54"/>
  <c r="I52" i="54"/>
  <c r="G52" i="54"/>
  <c r="F52" i="54"/>
  <c r="Z51" i="54"/>
  <c r="W51" i="54"/>
  <c r="AG50" i="54"/>
  <c r="AF50" i="54"/>
  <c r="AD50" i="54"/>
  <c r="AC50" i="54"/>
  <c r="X50" i="54"/>
  <c r="AA50" i="54" s="1"/>
  <c r="Q50" i="54"/>
  <c r="J50" i="54"/>
  <c r="I50" i="54"/>
  <c r="G50" i="54"/>
  <c r="F50" i="54"/>
  <c r="AG49" i="54"/>
  <c r="AF49" i="54"/>
  <c r="AD49" i="54"/>
  <c r="AC49" i="54"/>
  <c r="X49" i="54"/>
  <c r="Q49" i="54"/>
  <c r="T49" i="54" s="1"/>
  <c r="J49" i="54"/>
  <c r="I49" i="54"/>
  <c r="G49" i="54"/>
  <c r="F49" i="54"/>
  <c r="AG48" i="54"/>
  <c r="AF48" i="54"/>
  <c r="AD48" i="54"/>
  <c r="AC48" i="54"/>
  <c r="Q48" i="54"/>
  <c r="J48" i="54"/>
  <c r="I48" i="54"/>
  <c r="G48" i="54"/>
  <c r="F48" i="54"/>
  <c r="AG47" i="54"/>
  <c r="AF47" i="54"/>
  <c r="AD47" i="54"/>
  <c r="AC47" i="54"/>
  <c r="AA47" i="54"/>
  <c r="AA46" i="54" s="1"/>
  <c r="Q47" i="54"/>
  <c r="AE47" i="54" s="1"/>
  <c r="J47" i="54"/>
  <c r="I47" i="54"/>
  <c r="G47" i="54"/>
  <c r="F47" i="54"/>
  <c r="AG46" i="54"/>
  <c r="AF46" i="54"/>
  <c r="AC46" i="54"/>
  <c r="X46" i="54"/>
  <c r="P46" i="54"/>
  <c r="AD46" i="54" s="1"/>
  <c r="AG45" i="54"/>
  <c r="AF45" i="54"/>
  <c r="AD45" i="54"/>
  <c r="AC45" i="54"/>
  <c r="X45" i="54"/>
  <c r="AA45" i="54" s="1"/>
  <c r="Q45" i="54"/>
  <c r="T45" i="54" s="1"/>
  <c r="J45" i="54"/>
  <c r="I45" i="54"/>
  <c r="G45" i="54"/>
  <c r="F45" i="54"/>
  <c r="AG44" i="54"/>
  <c r="AF44" i="54"/>
  <c r="AD44" i="54"/>
  <c r="AC44" i="54"/>
  <c r="X44" i="54"/>
  <c r="Q44" i="54"/>
  <c r="T44" i="54" s="1"/>
  <c r="J44" i="54"/>
  <c r="I44" i="54"/>
  <c r="G44" i="54"/>
  <c r="F44" i="54"/>
  <c r="AG43" i="54"/>
  <c r="AF43" i="54"/>
  <c r="AD43" i="54"/>
  <c r="AC43" i="54"/>
  <c r="X43" i="54"/>
  <c r="Q43" i="54"/>
  <c r="T43" i="54" s="1"/>
  <c r="J43" i="54"/>
  <c r="I43" i="54"/>
  <c r="G43" i="54"/>
  <c r="F43" i="54"/>
  <c r="AG42" i="54"/>
  <c r="AF42" i="54"/>
  <c r="AD42" i="54"/>
  <c r="AC42" i="54"/>
  <c r="X42" i="54"/>
  <c r="Q42" i="54"/>
  <c r="J42" i="54"/>
  <c r="I42" i="54"/>
  <c r="G42" i="54"/>
  <c r="F42" i="54"/>
  <c r="AG41" i="54"/>
  <c r="AF41" i="54"/>
  <c r="AD41" i="54"/>
  <c r="AC41" i="54"/>
  <c r="X41" i="54"/>
  <c r="AA41" i="54" s="1"/>
  <c r="Q41" i="54"/>
  <c r="J41" i="54"/>
  <c r="I41" i="54"/>
  <c r="G41" i="54"/>
  <c r="F41" i="54"/>
  <c r="AG40" i="54"/>
  <c r="AF40" i="54"/>
  <c r="AD40" i="54"/>
  <c r="AC40" i="54"/>
  <c r="X40" i="54"/>
  <c r="AA40" i="54" s="1"/>
  <c r="Q40" i="54"/>
  <c r="T40" i="54" s="1"/>
  <c r="J40" i="54"/>
  <c r="I40" i="54"/>
  <c r="G40" i="54"/>
  <c r="F40" i="54"/>
  <c r="AG39" i="54"/>
  <c r="AF39" i="54"/>
  <c r="AD39" i="54"/>
  <c r="AC39" i="54"/>
  <c r="X39" i="54"/>
  <c r="AA39" i="54" s="1"/>
  <c r="Q39" i="54"/>
  <c r="T39" i="54" s="1"/>
  <c r="J39" i="54"/>
  <c r="I39" i="54"/>
  <c r="G39" i="54"/>
  <c r="AK39" i="54" s="1"/>
  <c r="F39" i="54"/>
  <c r="AG38" i="54"/>
  <c r="AF38" i="54"/>
  <c r="AD38" i="54"/>
  <c r="AC38" i="54"/>
  <c r="X38" i="54"/>
  <c r="AA38" i="54" s="1"/>
  <c r="Q38" i="54"/>
  <c r="J38" i="54"/>
  <c r="I38" i="54"/>
  <c r="G38" i="54"/>
  <c r="F38" i="54"/>
  <c r="AG37" i="54"/>
  <c r="AF37" i="54"/>
  <c r="AD37" i="54"/>
  <c r="AC37" i="54"/>
  <c r="X37" i="54"/>
  <c r="AA37" i="54" s="1"/>
  <c r="AA36" i="54" s="1"/>
  <c r="Q37" i="54"/>
  <c r="Q36" i="54" s="1"/>
  <c r="J37" i="54"/>
  <c r="I37" i="54"/>
  <c r="I36" i="54" s="1"/>
  <c r="G37" i="54"/>
  <c r="G36" i="54" s="1"/>
  <c r="F37" i="54"/>
  <c r="AJ37" i="54" s="1"/>
  <c r="Z36" i="54"/>
  <c r="Y36" i="54"/>
  <c r="W36" i="54"/>
  <c r="V36" i="54"/>
  <c r="S36" i="54"/>
  <c r="R36" i="54"/>
  <c r="P36" i="54"/>
  <c r="AG34" i="54"/>
  <c r="AF34" i="54"/>
  <c r="AD34" i="54"/>
  <c r="AC34" i="54"/>
  <c r="X34" i="54"/>
  <c r="AA34" i="54" s="1"/>
  <c r="Q34" i="54"/>
  <c r="J34" i="54"/>
  <c r="I34" i="54"/>
  <c r="G34" i="54"/>
  <c r="F34" i="54"/>
  <c r="AG33" i="54"/>
  <c r="AF33" i="54"/>
  <c r="AD33" i="54"/>
  <c r="AC33" i="54"/>
  <c r="X33" i="54"/>
  <c r="AA33" i="54" s="1"/>
  <c r="Q33" i="54"/>
  <c r="T33" i="54" s="1"/>
  <c r="J33" i="54"/>
  <c r="I33" i="54"/>
  <c r="G33" i="54"/>
  <c r="F33" i="54"/>
  <c r="AG32" i="54"/>
  <c r="AF32" i="54"/>
  <c r="AD32" i="54"/>
  <c r="AC32" i="54"/>
  <c r="X32" i="54"/>
  <c r="AA32" i="54" s="1"/>
  <c r="Q32" i="54"/>
  <c r="T32" i="54" s="1"/>
  <c r="J32" i="54"/>
  <c r="I32" i="54"/>
  <c r="G32" i="54"/>
  <c r="F32" i="54"/>
  <c r="AG31" i="54"/>
  <c r="AF31" i="54"/>
  <c r="AD31" i="54"/>
  <c r="AC31" i="54"/>
  <c r="X31" i="54"/>
  <c r="AA31" i="54" s="1"/>
  <c r="Q31" i="54"/>
  <c r="T31" i="54" s="1"/>
  <c r="J31" i="54"/>
  <c r="I31" i="54"/>
  <c r="G31" i="54"/>
  <c r="F31" i="54"/>
  <c r="AG30" i="54"/>
  <c r="AF30" i="54"/>
  <c r="AD30" i="54"/>
  <c r="AC30" i="54"/>
  <c r="X30" i="54"/>
  <c r="AA30" i="54" s="1"/>
  <c r="Q30" i="54"/>
  <c r="T30" i="54" s="1"/>
  <c r="J30" i="54"/>
  <c r="I30" i="54"/>
  <c r="G30" i="54"/>
  <c r="F30" i="54"/>
  <c r="AG29" i="54"/>
  <c r="AF29" i="54"/>
  <c r="AD29" i="54"/>
  <c r="AC29" i="54"/>
  <c r="X29" i="54"/>
  <c r="Q29" i="54"/>
  <c r="T29" i="54" s="1"/>
  <c r="J29" i="54"/>
  <c r="I29" i="54"/>
  <c r="G29" i="54"/>
  <c r="F29" i="54"/>
  <c r="Z28" i="54"/>
  <c r="AG27" i="54"/>
  <c r="AF27" i="54"/>
  <c r="AD27" i="54"/>
  <c r="AC27" i="54"/>
  <c r="X27" i="54"/>
  <c r="AA27" i="54" s="1"/>
  <c r="Q27" i="54"/>
  <c r="T27" i="54" s="1"/>
  <c r="J27" i="54"/>
  <c r="I27" i="54"/>
  <c r="G27" i="54"/>
  <c r="F27" i="54"/>
  <c r="AG26" i="54"/>
  <c r="AF26" i="54"/>
  <c r="AD26" i="54"/>
  <c r="AC26" i="54"/>
  <c r="X26" i="54"/>
  <c r="AA26" i="54" s="1"/>
  <c r="Q26" i="54"/>
  <c r="T26" i="54" s="1"/>
  <c r="J26" i="54"/>
  <c r="I26" i="54"/>
  <c r="G26" i="54"/>
  <c r="F26" i="54"/>
  <c r="AG25" i="54"/>
  <c r="AF25" i="54"/>
  <c r="AD25" i="54"/>
  <c r="AC25" i="54"/>
  <c r="X25" i="54"/>
  <c r="Q25" i="54"/>
  <c r="J25" i="54"/>
  <c r="I25" i="54"/>
  <c r="G25" i="54"/>
  <c r="F25" i="54"/>
  <c r="AG24" i="54"/>
  <c r="AF24" i="54"/>
  <c r="AD24" i="54"/>
  <c r="AC24" i="54"/>
  <c r="X24" i="54"/>
  <c r="AA24" i="54" s="1"/>
  <c r="Q24" i="54"/>
  <c r="J24" i="54"/>
  <c r="I24" i="54"/>
  <c r="G24" i="54"/>
  <c r="F24" i="54"/>
  <c r="AG23" i="54"/>
  <c r="AF23" i="54"/>
  <c r="AD23" i="54"/>
  <c r="AC23" i="54"/>
  <c r="X23" i="54"/>
  <c r="AA23" i="54" s="1"/>
  <c r="Q23" i="54"/>
  <c r="J23" i="54"/>
  <c r="I23" i="54"/>
  <c r="G23" i="54"/>
  <c r="F23" i="54"/>
  <c r="AG22" i="54"/>
  <c r="AF22" i="54"/>
  <c r="AD22" i="54"/>
  <c r="AC22" i="54"/>
  <c r="X22" i="54"/>
  <c r="Q22" i="54"/>
  <c r="T22" i="54" s="1"/>
  <c r="J22" i="54"/>
  <c r="I22" i="54"/>
  <c r="G22" i="54"/>
  <c r="F22" i="54"/>
  <c r="AG20" i="54"/>
  <c r="AF20" i="54"/>
  <c r="AD20" i="54"/>
  <c r="AC20" i="54"/>
  <c r="X20" i="54"/>
  <c r="AA20" i="54" s="1"/>
  <c r="AA19" i="54" s="1"/>
  <c r="Q20" i="54"/>
  <c r="Q19" i="54" s="1"/>
  <c r="J20" i="54"/>
  <c r="J19" i="54" s="1"/>
  <c r="I20" i="54"/>
  <c r="G20" i="54"/>
  <c r="F20" i="54"/>
  <c r="F19" i="54" s="1"/>
  <c r="S19" i="54"/>
  <c r="AG19" i="54" s="1"/>
  <c r="R19" i="54"/>
  <c r="AF19" i="54" s="1"/>
  <c r="P19" i="54"/>
  <c r="AD19" i="54" s="1"/>
  <c r="O19" i="54"/>
  <c r="AC19" i="54" s="1"/>
  <c r="AG18" i="54"/>
  <c r="AF18" i="54"/>
  <c r="AD18" i="54"/>
  <c r="AC18" i="54"/>
  <c r="X18" i="54"/>
  <c r="AA18" i="54" s="1"/>
  <c r="AA16" i="54" s="1"/>
  <c r="Q18" i="54"/>
  <c r="J18" i="54"/>
  <c r="I18" i="54"/>
  <c r="G18" i="54"/>
  <c r="F18" i="54"/>
  <c r="Z16" i="54"/>
  <c r="V16" i="54"/>
  <c r="AG17" i="54"/>
  <c r="AF17" i="54"/>
  <c r="AD17" i="54"/>
  <c r="AC17" i="54"/>
  <c r="Q17" i="54"/>
  <c r="T17" i="54" s="1"/>
  <c r="J17" i="54"/>
  <c r="I17" i="54"/>
  <c r="G17" i="54"/>
  <c r="AK17" i="54" s="1"/>
  <c r="F17" i="54"/>
  <c r="Y16" i="54"/>
  <c r="W16" i="54"/>
  <c r="O16" i="54"/>
  <c r="AC16" i="54" s="1"/>
  <c r="AG15" i="54"/>
  <c r="AF15" i="54"/>
  <c r="AD15" i="54"/>
  <c r="AC15" i="54"/>
  <c r="X15" i="54"/>
  <c r="AA15" i="54" s="1"/>
  <c r="Q15" i="54"/>
  <c r="J15" i="54"/>
  <c r="I15" i="54"/>
  <c r="G15" i="54"/>
  <c r="F15" i="54"/>
  <c r="AG14" i="54"/>
  <c r="AF14" i="54"/>
  <c r="AD14" i="54"/>
  <c r="AC14" i="54"/>
  <c r="X14" i="54"/>
  <c r="AA14" i="54" s="1"/>
  <c r="AA13" i="54" s="1"/>
  <c r="Q14" i="54"/>
  <c r="J14" i="54"/>
  <c r="I14" i="54"/>
  <c r="G14" i="54"/>
  <c r="F14" i="54"/>
  <c r="V13" i="54"/>
  <c r="V12" i="54" s="1"/>
  <c r="S13" i="54"/>
  <c r="R13" i="54"/>
  <c r="P13" i="54"/>
  <c r="Z13" i="54"/>
  <c r="Z12" i="54" s="1"/>
  <c r="Y13" i="54"/>
  <c r="X13" i="54"/>
  <c r="W13" i="54"/>
  <c r="W12" i="54" s="1"/>
  <c r="W10" i="54" s="1"/>
  <c r="O13" i="54"/>
  <c r="M12" i="54"/>
  <c r="M10" i="54"/>
  <c r="AJ30" i="54" l="1"/>
  <c r="AM49" i="54"/>
  <c r="AE52" i="54"/>
  <c r="AM197" i="54"/>
  <c r="X85" i="54"/>
  <c r="AK81" i="54"/>
  <c r="AK23" i="54"/>
  <c r="I113" i="54"/>
  <c r="I112" i="54" s="1"/>
  <c r="AK42" i="54"/>
  <c r="Q121" i="54"/>
  <c r="AN186" i="54"/>
  <c r="AJ221" i="54"/>
  <c r="AC80" i="54"/>
  <c r="V75" i="54"/>
  <c r="H147" i="54"/>
  <c r="AH45" i="54"/>
  <c r="AN249" i="54"/>
  <c r="Q95" i="54"/>
  <c r="F36" i="54"/>
  <c r="AN22" i="54"/>
  <c r="AK27" i="54"/>
  <c r="AM29" i="54"/>
  <c r="AJ72" i="54"/>
  <c r="AD73" i="54"/>
  <c r="AC123" i="54"/>
  <c r="X95" i="54"/>
  <c r="AM129" i="54"/>
  <c r="AE14" i="54"/>
  <c r="AN176" i="54"/>
  <c r="AD97" i="54"/>
  <c r="AK97" i="54" s="1"/>
  <c r="AF138" i="54"/>
  <c r="AM138" i="54" s="1"/>
  <c r="AK25" i="54"/>
  <c r="H32" i="54"/>
  <c r="AM55" i="54"/>
  <c r="AD106" i="54"/>
  <c r="AK106" i="54" s="1"/>
  <c r="Q168" i="54"/>
  <c r="Y181" i="54"/>
  <c r="F170" i="54"/>
  <c r="P112" i="54"/>
  <c r="AM20" i="54"/>
  <c r="AJ26" i="54"/>
  <c r="AM74" i="54"/>
  <c r="AK184" i="54"/>
  <c r="AC104" i="54"/>
  <c r="AJ104" i="54" s="1"/>
  <c r="AC73" i="54"/>
  <c r="AJ73" i="54" s="1"/>
  <c r="AC93" i="54"/>
  <c r="AJ93" i="54" s="1"/>
  <c r="J83" i="54"/>
  <c r="AN83" i="54" s="1"/>
  <c r="AF73" i="54"/>
  <c r="AK111" i="54"/>
  <c r="AK122" i="54"/>
  <c r="AN124" i="54"/>
  <c r="AJ143" i="54"/>
  <c r="AG196" i="54"/>
  <c r="AK203" i="54"/>
  <c r="J211" i="54"/>
  <c r="AN211" i="54" s="1"/>
  <c r="AJ229" i="54"/>
  <c r="AJ174" i="54"/>
  <c r="AJ228" i="54"/>
  <c r="AK233" i="54"/>
  <c r="AM259" i="54"/>
  <c r="AJ25" i="54"/>
  <c r="X54" i="54"/>
  <c r="X53" i="54" s="1"/>
  <c r="AG67" i="54"/>
  <c r="AJ42" i="54"/>
  <c r="AM43" i="54"/>
  <c r="AK103" i="54"/>
  <c r="AM119" i="54"/>
  <c r="J76" i="54"/>
  <c r="AD69" i="54"/>
  <c r="AK69" i="54" s="1"/>
  <c r="AE55" i="54"/>
  <c r="AM285" i="54"/>
  <c r="AN17" i="54"/>
  <c r="Y75" i="54"/>
  <c r="Q207" i="54"/>
  <c r="W280" i="54"/>
  <c r="G274" i="54"/>
  <c r="G273" i="54" s="1"/>
  <c r="AN224" i="54"/>
  <c r="AN119" i="54"/>
  <c r="AM40" i="54"/>
  <c r="AN77" i="54"/>
  <c r="AM183" i="54"/>
  <c r="AK45" i="54"/>
  <c r="AF59" i="54"/>
  <c r="AD87" i="54"/>
  <c r="AK87" i="54" s="1"/>
  <c r="AA76" i="54"/>
  <c r="AA75" i="54" s="1"/>
  <c r="AG83" i="54"/>
  <c r="AF87" i="54"/>
  <c r="AG130" i="54"/>
  <c r="H244" i="54"/>
  <c r="G121" i="54"/>
  <c r="V99" i="54"/>
  <c r="X19" i="54"/>
  <c r="AE19" i="54" s="1"/>
  <c r="AJ43" i="54"/>
  <c r="AM44" i="54"/>
  <c r="AM81" i="54"/>
  <c r="AN111" i="54"/>
  <c r="X118" i="54"/>
  <c r="AE118" i="54" s="1"/>
  <c r="AM124" i="54"/>
  <c r="AN133" i="54"/>
  <c r="J152" i="54"/>
  <c r="AN184" i="54"/>
  <c r="AJ193" i="54"/>
  <c r="AF269" i="54"/>
  <c r="X93" i="54"/>
  <c r="AE93" i="54" s="1"/>
  <c r="AM103" i="54"/>
  <c r="AD166" i="54"/>
  <c r="AK166" i="54" s="1"/>
  <c r="H275" i="54"/>
  <c r="K275" i="54" s="1"/>
  <c r="AO275" i="54" s="1"/>
  <c r="AN276" i="54"/>
  <c r="I102" i="54"/>
  <c r="Q152" i="54"/>
  <c r="AF248" i="54"/>
  <c r="AC102" i="54"/>
  <c r="Z112" i="54"/>
  <c r="AK115" i="54"/>
  <c r="AK131" i="54"/>
  <c r="AF152" i="54"/>
  <c r="AM152" i="54" s="1"/>
  <c r="AD227" i="54"/>
  <c r="X87" i="54"/>
  <c r="AD102" i="54"/>
  <c r="AF109" i="54"/>
  <c r="AC196" i="54"/>
  <c r="AM114" i="54"/>
  <c r="AE119" i="54"/>
  <c r="AN210" i="54"/>
  <c r="AJ216" i="54"/>
  <c r="S266" i="54"/>
  <c r="Z35" i="54"/>
  <c r="AN48" i="54"/>
  <c r="AG106" i="54"/>
  <c r="AN106" i="54" s="1"/>
  <c r="AN114" i="54"/>
  <c r="AF54" i="54"/>
  <c r="AM54" i="54" s="1"/>
  <c r="AC100" i="54"/>
  <c r="AC113" i="54"/>
  <c r="AG118" i="54"/>
  <c r="AG142" i="54"/>
  <c r="AC264" i="54"/>
  <c r="AM45" i="54"/>
  <c r="AF113" i="54"/>
  <c r="AG125" i="54"/>
  <c r="Q159" i="54"/>
  <c r="AE159" i="54" s="1"/>
  <c r="Q264" i="54"/>
  <c r="AM68" i="54"/>
  <c r="Q69" i="54"/>
  <c r="AN72" i="54"/>
  <c r="AC95" i="54"/>
  <c r="X100" i="54"/>
  <c r="AG104" i="54"/>
  <c r="R108" i="54"/>
  <c r="AC289" i="54"/>
  <c r="AF69" i="54"/>
  <c r="AG97" i="54"/>
  <c r="AN97" i="54" s="1"/>
  <c r="AJ107" i="54"/>
  <c r="AE111" i="54"/>
  <c r="H129" i="54"/>
  <c r="K129" i="54" s="1"/>
  <c r="AF130" i="54"/>
  <c r="AJ149" i="54"/>
  <c r="AM164" i="54"/>
  <c r="AG166" i="54"/>
  <c r="AJ186" i="54"/>
  <c r="AM203" i="54"/>
  <c r="AD267" i="54"/>
  <c r="X269" i="54"/>
  <c r="X80" i="54"/>
  <c r="AF95" i="54"/>
  <c r="X104" i="54"/>
  <c r="X157" i="54"/>
  <c r="AD89" i="54"/>
  <c r="AF102" i="54"/>
  <c r="Q155" i="54"/>
  <c r="Q163" i="54"/>
  <c r="P234" i="54"/>
  <c r="AD234" i="54" s="1"/>
  <c r="AJ22" i="54"/>
  <c r="AM23" i="54"/>
  <c r="AM27" i="54"/>
  <c r="AM66" i="54"/>
  <c r="AJ127" i="54"/>
  <c r="AK162" i="54"/>
  <c r="AN169" i="54"/>
  <c r="AM193" i="54"/>
  <c r="AK197" i="54"/>
  <c r="AG198" i="54"/>
  <c r="AM224" i="54"/>
  <c r="AF260" i="54"/>
  <c r="AG89" i="54"/>
  <c r="AN89" i="54" s="1"/>
  <c r="H98" i="54"/>
  <c r="J118" i="54"/>
  <c r="AC121" i="54"/>
  <c r="AC152" i="54"/>
  <c r="J185" i="54"/>
  <c r="I192" i="54"/>
  <c r="AM192" i="54" s="1"/>
  <c r="AG202" i="54"/>
  <c r="X267" i="54"/>
  <c r="AE23" i="54"/>
  <c r="Y28" i="54"/>
  <c r="AC65" i="54"/>
  <c r="AJ65" i="54" s="1"/>
  <c r="R75" i="54"/>
  <c r="AF83" i="54"/>
  <c r="AF128" i="54"/>
  <c r="Y266" i="54"/>
  <c r="Y254" i="54" s="1"/>
  <c r="AN61" i="54"/>
  <c r="AJ64" i="54"/>
  <c r="AM70" i="54"/>
  <c r="X89" i="54"/>
  <c r="AN98" i="54"/>
  <c r="AJ111" i="54"/>
  <c r="AN167" i="54"/>
  <c r="AK29" i="54"/>
  <c r="H40" i="54"/>
  <c r="Q73" i="54"/>
  <c r="AE73" i="54" s="1"/>
  <c r="AE105" i="54"/>
  <c r="AD113" i="54"/>
  <c r="J125" i="54"/>
  <c r="F142" i="54"/>
  <c r="AG152" i="54"/>
  <c r="AK222" i="54"/>
  <c r="AF227" i="54"/>
  <c r="AD250" i="54"/>
  <c r="Q65" i="54"/>
  <c r="AE66" i="54"/>
  <c r="F100" i="54"/>
  <c r="Q102" i="54"/>
  <c r="Q130" i="54"/>
  <c r="Q215" i="54"/>
  <c r="Q214" i="54" s="1"/>
  <c r="AN287" i="54"/>
  <c r="W35" i="54"/>
  <c r="F106" i="54"/>
  <c r="F99" i="54" s="1"/>
  <c r="F132" i="54"/>
  <c r="G211" i="54"/>
  <c r="AK211" i="54" s="1"/>
  <c r="AA227" i="54"/>
  <c r="AJ239" i="54"/>
  <c r="X283" i="54"/>
  <c r="AE283" i="54" s="1"/>
  <c r="AJ206" i="54"/>
  <c r="H149" i="54"/>
  <c r="K149" i="54" s="1"/>
  <c r="AK212" i="54"/>
  <c r="Q89" i="54"/>
  <c r="AM42" i="54"/>
  <c r="Q59" i="54"/>
  <c r="AF218" i="54"/>
  <c r="AM218" i="54" s="1"/>
  <c r="AK226" i="54"/>
  <c r="H263" i="54"/>
  <c r="K263" i="54" s="1"/>
  <c r="AM275" i="54"/>
  <c r="AM31" i="54"/>
  <c r="AK44" i="54"/>
  <c r="AJ47" i="54"/>
  <c r="AN92" i="54"/>
  <c r="AM145" i="54"/>
  <c r="AN203" i="54"/>
  <c r="AK216" i="54"/>
  <c r="AM263" i="54"/>
  <c r="AN19" i="54"/>
  <c r="AD67" i="54"/>
  <c r="AD104" i="54"/>
  <c r="AK104" i="54" s="1"/>
  <c r="AC207" i="54"/>
  <c r="V28" i="54"/>
  <c r="AD91" i="54"/>
  <c r="AK91" i="54" s="1"/>
  <c r="AG123" i="54"/>
  <c r="AN123" i="54" s="1"/>
  <c r="AF132" i="54"/>
  <c r="AD202" i="54"/>
  <c r="AG230" i="54"/>
  <c r="Y240" i="54"/>
  <c r="AE262" i="54"/>
  <c r="X69" i="54"/>
  <c r="H206" i="54"/>
  <c r="AE229" i="54"/>
  <c r="H37" i="54"/>
  <c r="H36" i="54" s="1"/>
  <c r="AE61" i="54"/>
  <c r="G130" i="54"/>
  <c r="AE133" i="54"/>
  <c r="AN141" i="54"/>
  <c r="X148" i="54"/>
  <c r="AE148" i="54" s="1"/>
  <c r="X155" i="54"/>
  <c r="AE155" i="54" s="1"/>
  <c r="AH192" i="54"/>
  <c r="AN242" i="54"/>
  <c r="AK244" i="54"/>
  <c r="AD269" i="54"/>
  <c r="I19" i="54"/>
  <c r="AM19" i="54" s="1"/>
  <c r="F76" i="54"/>
  <c r="P35" i="54"/>
  <c r="AM71" i="54"/>
  <c r="R99" i="54"/>
  <c r="AC109" i="54"/>
  <c r="H124" i="54"/>
  <c r="K124" i="54" s="1"/>
  <c r="AD130" i="54"/>
  <c r="AF146" i="54"/>
  <c r="AM146" i="54" s="1"/>
  <c r="AN158" i="54"/>
  <c r="J168" i="54"/>
  <c r="AM172" i="54"/>
  <c r="O181" i="54"/>
  <c r="AN216" i="54"/>
  <c r="X243" i="54"/>
  <c r="AN284" i="54"/>
  <c r="AN290" i="54"/>
  <c r="AK293" i="54"/>
  <c r="R28" i="54"/>
  <c r="X102" i="54"/>
  <c r="AD150" i="54"/>
  <c r="AD157" i="54"/>
  <c r="AK157" i="54" s="1"/>
  <c r="X227" i="54"/>
  <c r="O234" i="54"/>
  <c r="AC234" i="54" s="1"/>
  <c r="AF241" i="54"/>
  <c r="AG260" i="54"/>
  <c r="AD144" i="54"/>
  <c r="AD168" i="54"/>
  <c r="AK168" i="54" s="1"/>
  <c r="AF196" i="54"/>
  <c r="H199" i="54"/>
  <c r="H198" i="54" s="1"/>
  <c r="AF230" i="54"/>
  <c r="AK259" i="54"/>
  <c r="V255" i="54"/>
  <c r="Q271" i="54"/>
  <c r="AE271" i="54" s="1"/>
  <c r="AJ14" i="54"/>
  <c r="AN23" i="54"/>
  <c r="AJ29" i="54"/>
  <c r="AJ41" i="54"/>
  <c r="AK52" i="54"/>
  <c r="AK66" i="54"/>
  <c r="AJ84" i="54"/>
  <c r="AJ90" i="54"/>
  <c r="AN105" i="54"/>
  <c r="X132" i="54"/>
  <c r="O154" i="54"/>
  <c r="X163" i="54"/>
  <c r="AK229" i="54"/>
  <c r="W255" i="54"/>
  <c r="AM17" i="54"/>
  <c r="AK37" i="54"/>
  <c r="AE86" i="54"/>
  <c r="AD95" i="54"/>
  <c r="AD121" i="54"/>
  <c r="H134" i="54"/>
  <c r="K134" i="54" s="1"/>
  <c r="F148" i="54"/>
  <c r="AN171" i="54"/>
  <c r="F185" i="54"/>
  <c r="AF220" i="54"/>
  <c r="X237" i="54"/>
  <c r="X234" i="54" s="1"/>
  <c r="AJ249" i="54"/>
  <c r="AK288" i="54"/>
  <c r="AG289" i="54"/>
  <c r="AN289" i="54" s="1"/>
  <c r="AE15" i="54"/>
  <c r="AM33" i="54"/>
  <c r="AG91" i="54"/>
  <c r="AN91" i="54" s="1"/>
  <c r="AF123" i="54"/>
  <c r="AM123" i="54" s="1"/>
  <c r="AK134" i="54"/>
  <c r="AC142" i="54"/>
  <c r="AF175" i="54"/>
  <c r="F260" i="54"/>
  <c r="AK262" i="54"/>
  <c r="AF273" i="54"/>
  <c r="AD281" i="54"/>
  <c r="AK74" i="54"/>
  <c r="G132" i="54"/>
  <c r="F146" i="54"/>
  <c r="X161" i="54"/>
  <c r="Q179" i="54"/>
  <c r="AD198" i="54"/>
  <c r="X200" i="54"/>
  <c r="AD223" i="54"/>
  <c r="Y280" i="54"/>
  <c r="AN25" i="54"/>
  <c r="W82" i="54"/>
  <c r="J132" i="54"/>
  <c r="X189" i="54"/>
  <c r="AE189" i="54" s="1"/>
  <c r="F192" i="54"/>
  <c r="F230" i="54"/>
  <c r="AK242" i="54"/>
  <c r="AF243" i="54"/>
  <c r="AM243" i="54" s="1"/>
  <c r="S247" i="54"/>
  <c r="AG247" i="54" s="1"/>
  <c r="AG269" i="54"/>
  <c r="AN269" i="54" s="1"/>
  <c r="AK286" i="54"/>
  <c r="G80" i="54"/>
  <c r="I128" i="54"/>
  <c r="W154" i="54"/>
  <c r="G65" i="54"/>
  <c r="V112" i="54"/>
  <c r="AF166" i="54"/>
  <c r="Q175" i="54"/>
  <c r="AA175" i="54"/>
  <c r="X194" i="54"/>
  <c r="AE194" i="54" s="1"/>
  <c r="AF202" i="54"/>
  <c r="AN209" i="54"/>
  <c r="Q227" i="54"/>
  <c r="AG241" i="54"/>
  <c r="AJ263" i="54"/>
  <c r="AD278" i="54"/>
  <c r="R35" i="54"/>
  <c r="O99" i="54"/>
  <c r="Z99" i="54"/>
  <c r="J109" i="54"/>
  <c r="J108" i="54" s="1"/>
  <c r="AN110" i="54"/>
  <c r="J140" i="54"/>
  <c r="AN140" i="54" s="1"/>
  <c r="AC150" i="54"/>
  <c r="AN164" i="54"/>
  <c r="AK174" i="54"/>
  <c r="G196" i="54"/>
  <c r="AM208" i="54"/>
  <c r="AE209" i="54"/>
  <c r="X211" i="54"/>
  <c r="S214" i="54"/>
  <c r="AG214" i="54" s="1"/>
  <c r="AN221" i="54"/>
  <c r="AE222" i="54"/>
  <c r="AM232" i="54"/>
  <c r="X251" i="54"/>
  <c r="X250" i="54" s="1"/>
  <c r="X246" i="54" s="1"/>
  <c r="AN252" i="54"/>
  <c r="AG256" i="54"/>
  <c r="AJ40" i="54"/>
  <c r="J59" i="54"/>
  <c r="F71" i="54"/>
  <c r="AJ71" i="54" s="1"/>
  <c r="T105" i="54"/>
  <c r="T104" i="54" s="1"/>
  <c r="AH104" i="54" s="1"/>
  <c r="Y112" i="54"/>
  <c r="R120" i="54"/>
  <c r="X121" i="54"/>
  <c r="AE121" i="54" s="1"/>
  <c r="X130" i="54"/>
  <c r="AK149" i="54"/>
  <c r="AM186" i="54"/>
  <c r="G215" i="54"/>
  <c r="G214" i="54" s="1"/>
  <c r="W217" i="54"/>
  <c r="AM236" i="54"/>
  <c r="X281" i="54"/>
  <c r="AE293" i="54"/>
  <c r="Q166" i="54"/>
  <c r="AN43" i="54"/>
  <c r="H47" i="54"/>
  <c r="H46" i="54" s="1"/>
  <c r="Y58" i="54"/>
  <c r="AC75" i="54"/>
  <c r="H77" i="54"/>
  <c r="K77" i="54" s="1"/>
  <c r="X83" i="54"/>
  <c r="AJ86" i="54"/>
  <c r="H92" i="54"/>
  <c r="K92" i="54" s="1"/>
  <c r="AD109" i="54"/>
  <c r="X123" i="54"/>
  <c r="AE123" i="54" s="1"/>
  <c r="AD179" i="54"/>
  <c r="AK179" i="54" s="1"/>
  <c r="AD196" i="54"/>
  <c r="AE197" i="54"/>
  <c r="AK206" i="54"/>
  <c r="AD207" i="54"/>
  <c r="AN213" i="54"/>
  <c r="G230" i="54"/>
  <c r="AE232" i="54"/>
  <c r="AC237" i="54"/>
  <c r="F243" i="54"/>
  <c r="F240" i="54" s="1"/>
  <c r="AG264" i="54"/>
  <c r="AC283" i="54"/>
  <c r="Q292" i="54"/>
  <c r="AE292" i="54" s="1"/>
  <c r="X302" i="54"/>
  <c r="X301" i="54" s="1"/>
  <c r="X300" i="54" s="1"/>
  <c r="T268" i="54"/>
  <c r="T267" i="54" s="1"/>
  <c r="AN24" i="54"/>
  <c r="AM32" i="54"/>
  <c r="AE44" i="54"/>
  <c r="AM50" i="54"/>
  <c r="AF65" i="54"/>
  <c r="AJ70" i="54"/>
  <c r="AN78" i="54"/>
  <c r="AM115" i="54"/>
  <c r="AN126" i="54"/>
  <c r="Q140" i="54"/>
  <c r="AE140" i="54" s="1"/>
  <c r="AM148" i="54"/>
  <c r="AM162" i="54"/>
  <c r="AJ188" i="54"/>
  <c r="AA207" i="54"/>
  <c r="AJ224" i="54"/>
  <c r="AM225" i="54"/>
  <c r="I230" i="54"/>
  <c r="AN263" i="54"/>
  <c r="AD283" i="54"/>
  <c r="AJ19" i="54"/>
  <c r="Y21" i="54"/>
  <c r="AK31" i="54"/>
  <c r="AN32" i="54"/>
  <c r="AK40" i="54"/>
  <c r="AM41" i="54"/>
  <c r="AN42" i="54"/>
  <c r="AN47" i="54"/>
  <c r="AK49" i="54"/>
  <c r="AN64" i="54"/>
  <c r="AM77" i="54"/>
  <c r="AC85" i="54"/>
  <c r="AJ85" i="54" s="1"/>
  <c r="AG93" i="54"/>
  <c r="AN93" i="54" s="1"/>
  <c r="AM98" i="54"/>
  <c r="AN101" i="54"/>
  <c r="AG102" i="54"/>
  <c r="AK114" i="54"/>
  <c r="AN115" i="54"/>
  <c r="AK119" i="54"/>
  <c r="AJ184" i="54"/>
  <c r="AC194" i="54"/>
  <c r="AF200" i="54"/>
  <c r="AM200" i="54" s="1"/>
  <c r="AN212" i="54"/>
  <c r="AJ236" i="54"/>
  <c r="AC243" i="54"/>
  <c r="AN244" i="54"/>
  <c r="Z255" i="54"/>
  <c r="AG267" i="54"/>
  <c r="H272" i="54"/>
  <c r="K272" i="54" s="1"/>
  <c r="S112" i="54"/>
  <c r="S58" i="54"/>
  <c r="AC63" i="54"/>
  <c r="AC69" i="54"/>
  <c r="AJ69" i="54" s="1"/>
  <c r="AK73" i="54"/>
  <c r="AD85" i="54"/>
  <c r="P99" i="54"/>
  <c r="AD142" i="54"/>
  <c r="AF173" i="54"/>
  <c r="AG179" i="54"/>
  <c r="AN179" i="54" s="1"/>
  <c r="AE212" i="54"/>
  <c r="AG237" i="54"/>
  <c r="X264" i="54"/>
  <c r="AG283" i="54"/>
  <c r="AD289" i="54"/>
  <c r="AK289" i="54" s="1"/>
  <c r="T290" i="54"/>
  <c r="T289" i="54" s="1"/>
  <c r="AC292" i="54"/>
  <c r="AJ298" i="54"/>
  <c r="AJ52" i="54"/>
  <c r="V58" i="54"/>
  <c r="AD63" i="54"/>
  <c r="AC76" i="54"/>
  <c r="AC91" i="54"/>
  <c r="AC97" i="54"/>
  <c r="AC108" i="54"/>
  <c r="AD132" i="54"/>
  <c r="AD138" i="54"/>
  <c r="AG173" i="54"/>
  <c r="AN173" i="54" s="1"/>
  <c r="AE178" i="54"/>
  <c r="AE195" i="54"/>
  <c r="AE206" i="54"/>
  <c r="O247" i="54"/>
  <c r="AC247" i="54" s="1"/>
  <c r="AJ247" i="54" s="1"/>
  <c r="AD260" i="54"/>
  <c r="AG297" i="54"/>
  <c r="AN297" i="54" s="1"/>
  <c r="Q256" i="54"/>
  <c r="AN14" i="54"/>
  <c r="F46" i="54"/>
  <c r="AJ46" i="54" s="1"/>
  <c r="W58" i="54"/>
  <c r="Z75" i="54"/>
  <c r="T86" i="54"/>
  <c r="T85" i="54" s="1"/>
  <c r="AH85" i="54" s="1"/>
  <c r="O217" i="54"/>
  <c r="Q192" i="54"/>
  <c r="T229" i="54"/>
  <c r="AH229" i="54" s="1"/>
  <c r="G54" i="54"/>
  <c r="AC54" i="54"/>
  <c r="AG108" i="54"/>
  <c r="AE131" i="54"/>
  <c r="AK171" i="54"/>
  <c r="X179" i="54"/>
  <c r="AJ189" i="54"/>
  <c r="AC192" i="54"/>
  <c r="AE205" i="54"/>
  <c r="AJ222" i="54"/>
  <c r="AN229" i="54"/>
  <c r="H233" i="54"/>
  <c r="K233" i="54" s="1"/>
  <c r="H259" i="54"/>
  <c r="H258" i="54" s="1"/>
  <c r="AH293" i="54"/>
  <c r="T292" i="54"/>
  <c r="AH292" i="54" s="1"/>
  <c r="AD51" i="54"/>
  <c r="Z21" i="54"/>
  <c r="AM30" i="54"/>
  <c r="AJ34" i="54"/>
  <c r="AE49" i="54"/>
  <c r="AE85" i="54"/>
  <c r="F91" i="54"/>
  <c r="AD93" i="54"/>
  <c r="Y120" i="54"/>
  <c r="AE145" i="54"/>
  <c r="AF150" i="54"/>
  <c r="AM150" i="54" s="1"/>
  <c r="AF161" i="54"/>
  <c r="AM161" i="54" s="1"/>
  <c r="AF192" i="54"/>
  <c r="T195" i="54"/>
  <c r="T194" i="54" s="1"/>
  <c r="AH194" i="54" s="1"/>
  <c r="AK204" i="54"/>
  <c r="Q211" i="54"/>
  <c r="X218" i="54"/>
  <c r="AE218" i="54" s="1"/>
  <c r="AJ226" i="54"/>
  <c r="X230" i="54"/>
  <c r="AJ232" i="54"/>
  <c r="AN259" i="54"/>
  <c r="AC269" i="54"/>
  <c r="AJ279" i="54"/>
  <c r="O280" i="54"/>
  <c r="T288" i="54"/>
  <c r="AH288" i="54" s="1"/>
  <c r="S296" i="54"/>
  <c r="S295" i="54" s="1"/>
  <c r="AG295" i="54" s="1"/>
  <c r="AN295" i="54" s="1"/>
  <c r="J113" i="54"/>
  <c r="T129" i="54"/>
  <c r="T128" i="54" s="1"/>
  <c r="T160" i="54"/>
  <c r="AE164" i="54"/>
  <c r="J175" i="54"/>
  <c r="AD200" i="54"/>
  <c r="AM204" i="54"/>
  <c r="T209" i="54"/>
  <c r="AH209" i="54" s="1"/>
  <c r="X215" i="54"/>
  <c r="X214" i="54" s="1"/>
  <c r="P217" i="54"/>
  <c r="AE221" i="54"/>
  <c r="AK232" i="54"/>
  <c r="AF237" i="54"/>
  <c r="W240" i="54"/>
  <c r="AE257" i="54"/>
  <c r="AK268" i="54"/>
  <c r="AD296" i="54"/>
  <c r="AK296" i="54" s="1"/>
  <c r="AK298" i="54"/>
  <c r="AG300" i="54"/>
  <c r="AF63" i="54"/>
  <c r="AM63" i="54" s="1"/>
  <c r="J71" i="54"/>
  <c r="AN71" i="54" s="1"/>
  <c r="Z165" i="54"/>
  <c r="G170" i="54"/>
  <c r="O165" i="54"/>
  <c r="X182" i="54"/>
  <c r="AE182" i="54" s="1"/>
  <c r="Y217" i="54"/>
  <c r="H232" i="54"/>
  <c r="AN236" i="54"/>
  <c r="P246" i="54"/>
  <c r="AD246" i="54" s="1"/>
  <c r="AC251" i="54"/>
  <c r="AJ251" i="54" s="1"/>
  <c r="X256" i="54"/>
  <c r="H262" i="54"/>
  <c r="AK263" i="54"/>
  <c r="AD273" i="54"/>
  <c r="AK273" i="54" s="1"/>
  <c r="AC278" i="54"/>
  <c r="Q281" i="54"/>
  <c r="AF296" i="54"/>
  <c r="AF302" i="54"/>
  <c r="G59" i="54"/>
  <c r="AG63" i="54"/>
  <c r="AJ74" i="54"/>
  <c r="AJ124" i="54"/>
  <c r="F125" i="54"/>
  <c r="AG128" i="54"/>
  <c r="X142" i="54"/>
  <c r="AG200" i="54"/>
  <c r="AN200" i="54" s="1"/>
  <c r="AG220" i="54"/>
  <c r="Z217" i="54"/>
  <c r="F235" i="54"/>
  <c r="Y255" i="54"/>
  <c r="I274" i="54"/>
  <c r="I273" i="54" s="1"/>
  <c r="AF300" i="54"/>
  <c r="AG302" i="54"/>
  <c r="AK303" i="54"/>
  <c r="O21" i="54"/>
  <c r="AN27" i="54"/>
  <c r="AJ38" i="54"/>
  <c r="AN39" i="54"/>
  <c r="AM64" i="54"/>
  <c r="AK129" i="54"/>
  <c r="P154" i="54"/>
  <c r="W191" i="54"/>
  <c r="AN197" i="54"/>
  <c r="AJ204" i="54"/>
  <c r="AK213" i="54"/>
  <c r="P214" i="54"/>
  <c r="AD214" i="54" s="1"/>
  <c r="H219" i="54"/>
  <c r="H218" i="54" s="1"/>
  <c r="T236" i="54"/>
  <c r="S240" i="54"/>
  <c r="H242" i="54"/>
  <c r="H241" i="54" s="1"/>
  <c r="AF251" i="54"/>
  <c r="AM262" i="54"/>
  <c r="AD264" i="54"/>
  <c r="R266" i="54"/>
  <c r="AK272" i="54"/>
  <c r="F274" i="54"/>
  <c r="F273" i="54" s="1"/>
  <c r="AH281" i="54"/>
  <c r="Q287" i="54"/>
  <c r="AE287" i="54" s="1"/>
  <c r="P291" i="54"/>
  <c r="AD291" i="54" s="1"/>
  <c r="H298" i="54"/>
  <c r="K298" i="54" s="1"/>
  <c r="AJ303" i="54"/>
  <c r="AH39" i="54"/>
  <c r="AE41" i="54"/>
  <c r="T55" i="54"/>
  <c r="AF80" i="54"/>
  <c r="AM80" i="54" s="1"/>
  <c r="AA92" i="54"/>
  <c r="AA91" i="54" s="1"/>
  <c r="AJ105" i="54"/>
  <c r="AM134" i="54"/>
  <c r="H145" i="54"/>
  <c r="H144" i="54" s="1"/>
  <c r="AN147" i="54"/>
  <c r="AM169" i="54"/>
  <c r="Q170" i="54"/>
  <c r="AE170" i="54" s="1"/>
  <c r="AM188" i="54"/>
  <c r="Y191" i="54"/>
  <c r="AM201" i="54"/>
  <c r="AK208" i="54"/>
  <c r="AJ212" i="54"/>
  <c r="AM219" i="54"/>
  <c r="AM286" i="54"/>
  <c r="AM298" i="54"/>
  <c r="AM73" i="54"/>
  <c r="AJ81" i="54"/>
  <c r="AN86" i="54"/>
  <c r="AM94" i="54"/>
  <c r="AG100" i="54"/>
  <c r="AN100" i="54" s="1"/>
  <c r="AN117" i="54"/>
  <c r="AF118" i="54"/>
  <c r="AM118" i="54" s="1"/>
  <c r="AD152" i="54"/>
  <c r="AF155" i="54"/>
  <c r="J163" i="54"/>
  <c r="Z181" i="54"/>
  <c r="W181" i="54"/>
  <c r="AN201" i="54"/>
  <c r="AD218" i="54"/>
  <c r="X220" i="54"/>
  <c r="AC230" i="54"/>
  <c r="AN231" i="54"/>
  <c r="T232" i="54"/>
  <c r="AH232" i="54" s="1"/>
  <c r="AC250" i="54"/>
  <c r="AN271" i="54"/>
  <c r="J274" i="54"/>
  <c r="J273" i="54" s="1"/>
  <c r="V280" i="54"/>
  <c r="R291" i="54"/>
  <c r="AF291" i="54" s="1"/>
  <c r="AM291" i="54" s="1"/>
  <c r="H38" i="54"/>
  <c r="K38" i="54" s="1"/>
  <c r="AF97" i="54"/>
  <c r="AM97" i="54" s="1"/>
  <c r="AN107" i="54"/>
  <c r="AF125" i="54"/>
  <c r="AC132" i="54"/>
  <c r="AD173" i="54"/>
  <c r="AK173" i="54" s="1"/>
  <c r="AE184" i="54"/>
  <c r="H193" i="54"/>
  <c r="H192" i="54" s="1"/>
  <c r="AK193" i="54"/>
  <c r="AF198" i="54"/>
  <c r="AM198" i="54" s="1"/>
  <c r="AC202" i="54"/>
  <c r="AE213" i="54"/>
  <c r="AE219" i="54"/>
  <c r="AD230" i="54"/>
  <c r="Q235" i="54"/>
  <c r="AE235" i="54" s="1"/>
  <c r="O255" i="54"/>
  <c r="G271" i="54"/>
  <c r="AK271" i="54" s="1"/>
  <c r="AD274" i="54"/>
  <c r="AK274" i="54" s="1"/>
  <c r="G113" i="54"/>
  <c r="AJ33" i="54"/>
  <c r="AG36" i="54"/>
  <c r="AN103" i="54"/>
  <c r="W165" i="54"/>
  <c r="P181" i="54"/>
  <c r="X278" i="54"/>
  <c r="X277" i="54" s="1"/>
  <c r="F83" i="54"/>
  <c r="O28" i="54"/>
  <c r="AN34" i="54"/>
  <c r="AE39" i="54"/>
  <c r="AM62" i="54"/>
  <c r="Y154" i="54"/>
  <c r="AE167" i="54"/>
  <c r="X175" i="54"/>
  <c r="AK178" i="54"/>
  <c r="I187" i="54"/>
  <c r="Q223" i="54"/>
  <c r="Q241" i="54"/>
  <c r="H249" i="54"/>
  <c r="H248" i="54" s="1"/>
  <c r="AL248" i="54" s="1"/>
  <c r="AM276" i="54"/>
  <c r="J283" i="54"/>
  <c r="AD285" i="54"/>
  <c r="AK285" i="54" s="1"/>
  <c r="P16" i="54"/>
  <c r="AD16" i="54" s="1"/>
  <c r="AM39" i="54"/>
  <c r="AE50" i="54"/>
  <c r="AK61" i="54"/>
  <c r="X67" i="54"/>
  <c r="AE67" i="54" s="1"/>
  <c r="AM93" i="54"/>
  <c r="G102" i="54"/>
  <c r="H114" i="54"/>
  <c r="K114" i="54" s="1"/>
  <c r="J116" i="54"/>
  <c r="AN116" i="54" s="1"/>
  <c r="AN162" i="54"/>
  <c r="AF163" i="54"/>
  <c r="V165" i="54"/>
  <c r="AC179" i="54"/>
  <c r="AJ179" i="54" s="1"/>
  <c r="AA182" i="54"/>
  <c r="AK190" i="54"/>
  <c r="AD194" i="54"/>
  <c r="AN195" i="54"/>
  <c r="Q196" i="54"/>
  <c r="AK210" i="54"/>
  <c r="V217" i="54"/>
  <c r="AC217" i="54" s="1"/>
  <c r="AC227" i="54"/>
  <c r="AM249" i="54"/>
  <c r="Z266" i="54"/>
  <c r="AH279" i="54"/>
  <c r="AE290" i="54"/>
  <c r="AH40" i="54"/>
  <c r="AH52" i="54"/>
  <c r="AM15" i="54"/>
  <c r="T23" i="54"/>
  <c r="AH23" i="54" s="1"/>
  <c r="P21" i="54"/>
  <c r="P28" i="54"/>
  <c r="AE29" i="54"/>
  <c r="H33" i="54"/>
  <c r="K33" i="54" s="1"/>
  <c r="Y35" i="54"/>
  <c r="AE38" i="54"/>
  <c r="AN41" i="54"/>
  <c r="AN45" i="54"/>
  <c r="G46" i="54"/>
  <c r="AK46" i="54" s="1"/>
  <c r="AG51" i="54"/>
  <c r="AN51" i="54" s="1"/>
  <c r="AG59" i="54"/>
  <c r="AN59" i="54" s="1"/>
  <c r="T64" i="54"/>
  <c r="T63" i="54" s="1"/>
  <c r="AC67" i="54"/>
  <c r="AJ67" i="54" s="1"/>
  <c r="AM69" i="54"/>
  <c r="AK70" i="54"/>
  <c r="AC83" i="54"/>
  <c r="O82" i="54"/>
  <c r="AM84" i="54"/>
  <c r="I83" i="54"/>
  <c r="AJ103" i="54"/>
  <c r="T117" i="54"/>
  <c r="T116" i="54" s="1"/>
  <c r="AH116" i="54" s="1"/>
  <c r="AE117" i="54"/>
  <c r="AL117" i="54" s="1"/>
  <c r="Q116" i="54"/>
  <c r="AE116" i="54" s="1"/>
  <c r="AL116" i="54" s="1"/>
  <c r="AJ167" i="54"/>
  <c r="H167" i="54"/>
  <c r="H166" i="54" s="1"/>
  <c r="F166" i="54"/>
  <c r="AD185" i="54"/>
  <c r="AC260" i="54"/>
  <c r="AA266" i="54"/>
  <c r="AC185" i="54"/>
  <c r="V181" i="54"/>
  <c r="J227" i="54"/>
  <c r="AN228" i="54"/>
  <c r="T241" i="54"/>
  <c r="S28" i="54"/>
  <c r="AA44" i="54"/>
  <c r="AH44" i="54" s="1"/>
  <c r="AA261" i="54"/>
  <c r="AH261" i="54" s="1"/>
  <c r="AE261" i="54"/>
  <c r="AA66" i="54"/>
  <c r="AA65" i="54" s="1"/>
  <c r="AH65" i="54" s="1"/>
  <c r="AN81" i="54"/>
  <c r="J80" i="54"/>
  <c r="AN139" i="54"/>
  <c r="J138" i="54"/>
  <c r="V21" i="54"/>
  <c r="AA29" i="54"/>
  <c r="W28" i="54"/>
  <c r="AE32" i="54"/>
  <c r="AL32" i="54" s="1"/>
  <c r="T47" i="54"/>
  <c r="T46" i="54" s="1"/>
  <c r="AH46" i="54" s="1"/>
  <c r="T50" i="54"/>
  <c r="AH50" i="54" s="1"/>
  <c r="AC53" i="54"/>
  <c r="AF67" i="54"/>
  <c r="AK105" i="54"/>
  <c r="V120" i="54"/>
  <c r="AN131" i="54"/>
  <c r="J130" i="54"/>
  <c r="AA154" i="54"/>
  <c r="AE174" i="54"/>
  <c r="Q173" i="54"/>
  <c r="AE188" i="54"/>
  <c r="Q187" i="54"/>
  <c r="AA199" i="54"/>
  <c r="AA198" i="54" s="1"/>
  <c r="X198" i="54"/>
  <c r="AE198" i="54" s="1"/>
  <c r="S234" i="54"/>
  <c r="AG234" i="54" s="1"/>
  <c r="AF256" i="54"/>
  <c r="AN285" i="54"/>
  <c r="AA49" i="54"/>
  <c r="T15" i="54"/>
  <c r="AH15" i="54" s="1"/>
  <c r="R16" i="54"/>
  <c r="AF16" i="54" s="1"/>
  <c r="AJ20" i="54"/>
  <c r="AK22" i="54"/>
  <c r="W21" i="54"/>
  <c r="X28" i="54"/>
  <c r="AH32" i="54"/>
  <c r="AH33" i="54"/>
  <c r="AK38" i="54"/>
  <c r="Q46" i="54"/>
  <c r="AE46" i="54" s="1"/>
  <c r="V51" i="54"/>
  <c r="H52" i="54"/>
  <c r="AD54" i="54"/>
  <c r="Z58" i="54"/>
  <c r="AN60" i="54"/>
  <c r="F63" i="54"/>
  <c r="AJ63" i="54" s="1"/>
  <c r="AJ110" i="54"/>
  <c r="F109" i="54"/>
  <c r="F108" i="54" s="1"/>
  <c r="AA174" i="54"/>
  <c r="AA173" i="54" s="1"/>
  <c r="X173" i="54"/>
  <c r="AN183" i="54"/>
  <c r="J182" i="54"/>
  <c r="AA188" i="54"/>
  <c r="AA187" i="54" s="1"/>
  <c r="X187" i="54"/>
  <c r="AM213" i="54"/>
  <c r="I211" i="54"/>
  <c r="AM211" i="54" s="1"/>
  <c r="AJ225" i="54"/>
  <c r="F223" i="54"/>
  <c r="G251" i="54"/>
  <c r="G250" i="54" s="1"/>
  <c r="AK252" i="54"/>
  <c r="S16" i="54"/>
  <c r="AG16" i="54" s="1"/>
  <c r="AE17" i="54"/>
  <c r="X16" i="54"/>
  <c r="AE31" i="54"/>
  <c r="AK41" i="54"/>
  <c r="AM52" i="54"/>
  <c r="I53" i="54"/>
  <c r="AE53" i="54"/>
  <c r="X65" i="54"/>
  <c r="AG69" i="54"/>
  <c r="AN69" i="54" s="1"/>
  <c r="AG80" i="54"/>
  <c r="S75" i="54"/>
  <c r="F97" i="54"/>
  <c r="AE115" i="54"/>
  <c r="W137" i="54"/>
  <c r="T151" i="54"/>
  <c r="AE151" i="54"/>
  <c r="T183" i="54"/>
  <c r="AH183" i="54" s="1"/>
  <c r="AE183" i="54"/>
  <c r="AN204" i="54"/>
  <c r="J202" i="54"/>
  <c r="AJ219" i="54"/>
  <c r="AN226" i="54"/>
  <c r="J223" i="54"/>
  <c r="AN233" i="54"/>
  <c r="J230" i="54"/>
  <c r="AM252" i="54"/>
  <c r="I251" i="54"/>
  <c r="I250" i="54" s="1"/>
  <c r="F267" i="54"/>
  <c r="AJ268" i="54"/>
  <c r="H268" i="54"/>
  <c r="H267" i="54" s="1"/>
  <c r="J46" i="54"/>
  <c r="AN46" i="54" s="1"/>
  <c r="AA242" i="54"/>
  <c r="AA241" i="54" s="1"/>
  <c r="X241" i="54"/>
  <c r="X240" i="54" s="1"/>
  <c r="H23" i="54"/>
  <c r="H25" i="54"/>
  <c r="K25" i="54" s="1"/>
  <c r="AD36" i="54"/>
  <c r="AK36" i="54" s="1"/>
  <c r="AM37" i="54"/>
  <c r="AE45" i="54"/>
  <c r="AK47" i="54"/>
  <c r="H49" i="54"/>
  <c r="AN52" i="54"/>
  <c r="P53" i="54"/>
  <c r="AD53" i="54" s="1"/>
  <c r="AK60" i="54"/>
  <c r="J63" i="54"/>
  <c r="AH79" i="54"/>
  <c r="AE107" i="54"/>
  <c r="X106" i="54"/>
  <c r="AE106" i="54" s="1"/>
  <c r="AK141" i="54"/>
  <c r="AA151" i="54"/>
  <c r="AA150" i="54" s="1"/>
  <c r="X150" i="54"/>
  <c r="Q202" i="54"/>
  <c r="T204" i="54"/>
  <c r="AH204" i="54" s="1"/>
  <c r="F211" i="54"/>
  <c r="T233" i="54"/>
  <c r="AH233" i="54" s="1"/>
  <c r="AE233" i="54"/>
  <c r="AC267" i="54"/>
  <c r="O266" i="54"/>
  <c r="T270" i="54"/>
  <c r="Q269" i="54"/>
  <c r="AE270" i="54"/>
  <c r="AN298" i="54"/>
  <c r="AA64" i="54"/>
  <c r="AA63" i="54" s="1"/>
  <c r="AN20" i="54"/>
  <c r="AJ24" i="54"/>
  <c r="AM25" i="54"/>
  <c r="H26" i="54"/>
  <c r="AE27" i="54"/>
  <c r="AN31" i="54"/>
  <c r="AJ32" i="54"/>
  <c r="Y51" i="54"/>
  <c r="AF53" i="54"/>
  <c r="AG53" i="54"/>
  <c r="I59" i="54"/>
  <c r="AK62" i="54"/>
  <c r="AM86" i="54"/>
  <c r="AM88" i="54"/>
  <c r="I87" i="54"/>
  <c r="AK94" i="54"/>
  <c r="AH107" i="54"/>
  <c r="AA106" i="54"/>
  <c r="AH106" i="54" s="1"/>
  <c r="AE114" i="54"/>
  <c r="Q113" i="54"/>
  <c r="Y137" i="54"/>
  <c r="AG150" i="54"/>
  <c r="S137" i="54"/>
  <c r="AE203" i="54"/>
  <c r="X202" i="54"/>
  <c r="AA203" i="54"/>
  <c r="AH203" i="54" s="1"/>
  <c r="H210" i="54"/>
  <c r="K210" i="54" s="1"/>
  <c r="AH213" i="54"/>
  <c r="S35" i="54"/>
  <c r="O58" i="54"/>
  <c r="AA114" i="54"/>
  <c r="AA113" i="54" s="1"/>
  <c r="AA112" i="54" s="1"/>
  <c r="X113" i="54"/>
  <c r="AJ122" i="54"/>
  <c r="F121" i="54"/>
  <c r="H122" i="54"/>
  <c r="H121" i="54" s="1"/>
  <c r="AN127" i="54"/>
  <c r="AA129" i="54"/>
  <c r="AA128" i="54" s="1"/>
  <c r="X128" i="54"/>
  <c r="AE128" i="54" s="1"/>
  <c r="AM171" i="54"/>
  <c r="I170" i="54"/>
  <c r="AM170" i="54" s="1"/>
  <c r="AF187" i="54"/>
  <c r="R181" i="54"/>
  <c r="AF181" i="54" s="1"/>
  <c r="AN190" i="54"/>
  <c r="J189" i="54"/>
  <c r="AN189" i="54" s="1"/>
  <c r="AJ18" i="54"/>
  <c r="AJ16" i="54"/>
  <c r="AE25" i="54"/>
  <c r="AM26" i="54"/>
  <c r="H29" i="54"/>
  <c r="K29" i="54" s="1"/>
  <c r="H30" i="54"/>
  <c r="K30" i="54" s="1"/>
  <c r="V35" i="54"/>
  <c r="AM38" i="54"/>
  <c r="H41" i="54"/>
  <c r="K41" i="54" s="1"/>
  <c r="AH61" i="54"/>
  <c r="AN68" i="54"/>
  <c r="AK86" i="54"/>
  <c r="G85" i="54"/>
  <c r="AK147" i="54"/>
  <c r="Y165" i="54"/>
  <c r="AG187" i="54"/>
  <c r="S181" i="54"/>
  <c r="T190" i="54"/>
  <c r="AE190" i="54"/>
  <c r="AC200" i="54"/>
  <c r="J215" i="54"/>
  <c r="AA230" i="54"/>
  <c r="AN50" i="54"/>
  <c r="I67" i="54"/>
  <c r="AD76" i="54"/>
  <c r="P75" i="54"/>
  <c r="AD75" i="54" s="1"/>
  <c r="T186" i="54"/>
  <c r="Q185" i="54"/>
  <c r="V191" i="54"/>
  <c r="Q200" i="54"/>
  <c r="AE201" i="54"/>
  <c r="AJ238" i="54"/>
  <c r="F237" i="54"/>
  <c r="AD243" i="54"/>
  <c r="AK243" i="54" s="1"/>
  <c r="P240" i="54"/>
  <c r="AD240" i="54" s="1"/>
  <c r="I271" i="54"/>
  <c r="AM271" i="54" s="1"/>
  <c r="AM272" i="54"/>
  <c r="AM92" i="54"/>
  <c r="I91" i="54"/>
  <c r="AM131" i="54"/>
  <c r="I130" i="54"/>
  <c r="AG159" i="54"/>
  <c r="AN159" i="54" s="1"/>
  <c r="S154" i="54"/>
  <c r="R21" i="54"/>
  <c r="AN18" i="54"/>
  <c r="S21" i="54"/>
  <c r="AN29" i="54"/>
  <c r="AK32" i="54"/>
  <c r="X36" i="54"/>
  <c r="AE36" i="54" s="1"/>
  <c r="AE40" i="54"/>
  <c r="AN44" i="54"/>
  <c r="AK50" i="54"/>
  <c r="T62" i="54"/>
  <c r="AH62" i="54" s="1"/>
  <c r="AE64" i="54"/>
  <c r="AD65" i="54"/>
  <c r="AN66" i="54"/>
  <c r="AJ68" i="54"/>
  <c r="T119" i="54"/>
  <c r="AH119" i="54" s="1"/>
  <c r="AA186" i="54"/>
  <c r="AA185" i="54" s="1"/>
  <c r="X185" i="54"/>
  <c r="T201" i="54"/>
  <c r="T200" i="54" s="1"/>
  <c r="AH200" i="54" s="1"/>
  <c r="AN208" i="54"/>
  <c r="J207" i="54"/>
  <c r="H238" i="54"/>
  <c r="AN239" i="54"/>
  <c r="J237" i="54"/>
  <c r="H88" i="54"/>
  <c r="K88" i="54" s="1"/>
  <c r="H94" i="54"/>
  <c r="K94" i="54" s="1"/>
  <c r="AN96" i="54"/>
  <c r="AE124" i="54"/>
  <c r="AK127" i="54"/>
  <c r="O120" i="54"/>
  <c r="AJ133" i="54"/>
  <c r="AC138" i="54"/>
  <c r="AJ138" i="54" s="1"/>
  <c r="AM143" i="54"/>
  <c r="X144" i="54"/>
  <c r="AJ147" i="54"/>
  <c r="AE149" i="54"/>
  <c r="AK158" i="54"/>
  <c r="AM159" i="54"/>
  <c r="AG161" i="54"/>
  <c r="AN161" i="54" s="1"/>
  <c r="AG163" i="54"/>
  <c r="X168" i="54"/>
  <c r="AE168" i="54" s="1"/>
  <c r="AE177" i="54"/>
  <c r="AE180" i="54"/>
  <c r="AN188" i="54"/>
  <c r="AJ213" i="54"/>
  <c r="H216" i="54"/>
  <c r="K216" i="54" s="1"/>
  <c r="R217" i="54"/>
  <c r="X223" i="54"/>
  <c r="AN232" i="54"/>
  <c r="AM233" i="54"/>
  <c r="AE242" i="54"/>
  <c r="AD248" i="54"/>
  <c r="AK248" i="54" s="1"/>
  <c r="G267" i="54"/>
  <c r="AF267" i="54"/>
  <c r="AM267" i="54" s="1"/>
  <c r="AK275" i="54"/>
  <c r="Q278" i="54"/>
  <c r="Q277" i="54" s="1"/>
  <c r="H279" i="54"/>
  <c r="AE282" i="54"/>
  <c r="AM287" i="54"/>
  <c r="AN292" i="54"/>
  <c r="AG76" i="54"/>
  <c r="P82" i="54"/>
  <c r="R82" i="54"/>
  <c r="AM111" i="54"/>
  <c r="AM126" i="54"/>
  <c r="AE134" i="54"/>
  <c r="AG138" i="54"/>
  <c r="X146" i="54"/>
  <c r="AE146" i="54" s="1"/>
  <c r="AM158" i="54"/>
  <c r="AN160" i="54"/>
  <c r="AC166" i="54"/>
  <c r="AK167" i="54"/>
  <c r="AJ178" i="54"/>
  <c r="AF182" i="54"/>
  <c r="AM206" i="54"/>
  <c r="AE208" i="54"/>
  <c r="AM212" i="54"/>
  <c r="AG227" i="54"/>
  <c r="I237" i="54"/>
  <c r="I234" i="54" s="1"/>
  <c r="AE239" i="54"/>
  <c r="AG243" i="54"/>
  <c r="AD251" i="54"/>
  <c r="AE265" i="54"/>
  <c r="AJ282" i="54"/>
  <c r="Z280" i="54"/>
  <c r="AE284" i="54"/>
  <c r="AN293" i="54"/>
  <c r="AN73" i="54"/>
  <c r="AJ77" i="54"/>
  <c r="AM95" i="54"/>
  <c r="AN102" i="54"/>
  <c r="J104" i="54"/>
  <c r="Z120" i="54"/>
  <c r="V137" i="54"/>
  <c r="R137" i="54"/>
  <c r="AN145" i="54"/>
  <c r="R154" i="54"/>
  <c r="AJ158" i="54"/>
  <c r="AG182" i="54"/>
  <c r="AD192" i="54"/>
  <c r="AK192" i="54" s="1"/>
  <c r="J194" i="54"/>
  <c r="AM195" i="54"/>
  <c r="AJ203" i="54"/>
  <c r="AF207" i="54"/>
  <c r="T208" i="54"/>
  <c r="AH208" i="54" s="1"/>
  <c r="AN225" i="54"/>
  <c r="AK236" i="54"/>
  <c r="AN238" i="54"/>
  <c r="AJ242" i="54"/>
  <c r="V240" i="54"/>
  <c r="AN275" i="54"/>
  <c r="H282" i="54"/>
  <c r="K282" i="54" s="1"/>
  <c r="AK282" i="54"/>
  <c r="AM284" i="54"/>
  <c r="AJ285" i="54"/>
  <c r="AN286" i="54"/>
  <c r="AK290" i="54"/>
  <c r="AC297" i="54"/>
  <c r="AJ297" i="54" s="1"/>
  <c r="AE74" i="54"/>
  <c r="AN79" i="54"/>
  <c r="AE103" i="54"/>
  <c r="W112" i="54"/>
  <c r="AD112" i="54" s="1"/>
  <c r="AM122" i="54"/>
  <c r="AE129" i="54"/>
  <c r="AG132" i="54"/>
  <c r="AA132" i="54"/>
  <c r="AC144" i="54"/>
  <c r="AJ144" i="54" s="1"/>
  <c r="Z137" i="54"/>
  <c r="AM147" i="54"/>
  <c r="AG155" i="54"/>
  <c r="AN155" i="54" s="1"/>
  <c r="AN156" i="54"/>
  <c r="AJ159" i="54"/>
  <c r="AC168" i="54"/>
  <c r="AJ168" i="54" s="1"/>
  <c r="H178" i="54"/>
  <c r="K178" i="54" s="1"/>
  <c r="O191" i="54"/>
  <c r="AC223" i="54"/>
  <c r="G241" i="54"/>
  <c r="G240" i="54" s="1"/>
  <c r="Z240" i="54"/>
  <c r="AG251" i="54"/>
  <c r="AN251" i="54" s="1"/>
  <c r="AH257" i="54"/>
  <c r="AM282" i="54"/>
  <c r="G287" i="54"/>
  <c r="AK287" i="54" s="1"/>
  <c r="AC295" i="54"/>
  <c r="AJ295" i="54" s="1"/>
  <c r="AG85" i="54"/>
  <c r="AN85" i="54" s="1"/>
  <c r="S82" i="54"/>
  <c r="AJ92" i="54"/>
  <c r="T94" i="54"/>
  <c r="AM107" i="54"/>
  <c r="AJ126" i="54"/>
  <c r="W120" i="54"/>
  <c r="X138" i="54"/>
  <c r="K147" i="54"/>
  <c r="AK159" i="54"/>
  <c r="G161" i="54"/>
  <c r="I163" i="54"/>
  <c r="P165" i="54"/>
  <c r="R165" i="54"/>
  <c r="F173" i="54"/>
  <c r="AM180" i="54"/>
  <c r="AE193" i="54"/>
  <c r="AJ199" i="54"/>
  <c r="AA205" i="54"/>
  <c r="AH205" i="54" s="1"/>
  <c r="X207" i="54"/>
  <c r="AE207" i="54" s="1"/>
  <c r="AE210" i="54"/>
  <c r="T212" i="54"/>
  <c r="T211" i="54" s="1"/>
  <c r="F220" i="54"/>
  <c r="AJ220" i="54" s="1"/>
  <c r="AA223" i="54"/>
  <c r="AK231" i="54"/>
  <c r="AD237" i="54"/>
  <c r="J248" i="54"/>
  <c r="J247" i="54" s="1"/>
  <c r="F258" i="54"/>
  <c r="AE263" i="54"/>
  <c r="V266" i="54"/>
  <c r="AM268" i="54"/>
  <c r="AE272" i="54"/>
  <c r="AC274" i="54"/>
  <c r="AN282" i="54"/>
  <c r="AN288" i="54"/>
  <c r="AA294" i="54"/>
  <c r="AH294" i="54" s="1"/>
  <c r="AO294" i="54" s="1"/>
  <c r="AF297" i="54"/>
  <c r="AM297" i="54" s="1"/>
  <c r="AC301" i="54"/>
  <c r="AJ301" i="54" s="1"/>
  <c r="AJ79" i="54"/>
  <c r="AK88" i="54"/>
  <c r="AA98" i="54"/>
  <c r="AA97" i="54" s="1"/>
  <c r="AE104" i="54"/>
  <c r="AJ117" i="54"/>
  <c r="AG121" i="54"/>
  <c r="AN121" i="54" s="1"/>
  <c r="AE122" i="54"/>
  <c r="AK124" i="54"/>
  <c r="AC128" i="54"/>
  <c r="AJ128" i="54" s="1"/>
  <c r="AM139" i="54"/>
  <c r="Q144" i="54"/>
  <c r="AM160" i="54"/>
  <c r="AJ162" i="54"/>
  <c r="S165" i="54"/>
  <c r="AN177" i="54"/>
  <c r="AN180" i="54"/>
  <c r="F187" i="54"/>
  <c r="AJ187" i="54" s="1"/>
  <c r="S191" i="54"/>
  <c r="I196" i="54"/>
  <c r="AM196" i="54" s="1"/>
  <c r="AK199" i="54"/>
  <c r="AA211" i="54"/>
  <c r="R214" i="54"/>
  <c r="AF214" i="54" s="1"/>
  <c r="AE216" i="54"/>
  <c r="G218" i="54"/>
  <c r="J220" i="54"/>
  <c r="AN220" i="54" s="1"/>
  <c r="AM221" i="54"/>
  <c r="AN222" i="54"/>
  <c r="AN241" i="54"/>
  <c r="AJ248" i="54"/>
  <c r="P255" i="54"/>
  <c r="G258" i="54"/>
  <c r="AK258" i="54" s="1"/>
  <c r="AJ259" i="54"/>
  <c r="W266" i="54"/>
  <c r="W254" i="54" s="1"/>
  <c r="AE268" i="54"/>
  <c r="AK276" i="54"/>
  <c r="AG277" i="54"/>
  <c r="AE279" i="54"/>
  <c r="AH282" i="54"/>
  <c r="AJ287" i="54"/>
  <c r="AM290" i="54"/>
  <c r="AM293" i="54"/>
  <c r="AE70" i="54"/>
  <c r="AA74" i="54"/>
  <c r="AA73" i="54" s="1"/>
  <c r="AJ78" i="54"/>
  <c r="AG95" i="54"/>
  <c r="AN95" i="54" s="1"/>
  <c r="AJ98" i="54"/>
  <c r="AF104" i="54"/>
  <c r="AM104" i="54" s="1"/>
  <c r="AH122" i="54"/>
  <c r="AD123" i="54"/>
  <c r="AK123" i="54" s="1"/>
  <c r="AD128" i="54"/>
  <c r="AK128" i="54" s="1"/>
  <c r="AJ129" i="54"/>
  <c r="AN134" i="54"/>
  <c r="AJ141" i="54"/>
  <c r="AF144" i="54"/>
  <c r="AM144" i="54" s="1"/>
  <c r="AK151" i="54"/>
  <c r="AF157" i="54"/>
  <c r="AM157" i="54" s="1"/>
  <c r="AC163" i="54"/>
  <c r="AF168" i="54"/>
  <c r="AM168" i="54" s="1"/>
  <c r="AJ172" i="54"/>
  <c r="AC175" i="54"/>
  <c r="AM176" i="54"/>
  <c r="AF194" i="54"/>
  <c r="AM194" i="54" s="1"/>
  <c r="AN196" i="54"/>
  <c r="AM216" i="54"/>
  <c r="AF223" i="54"/>
  <c r="AK238" i="54"/>
  <c r="AM239" i="54"/>
  <c r="AC241" i="54"/>
  <c r="AJ241" i="54" s="1"/>
  <c r="AJ244" i="54"/>
  <c r="G260" i="54"/>
  <c r="X260" i="54"/>
  <c r="AN270" i="54"/>
  <c r="AK72" i="54"/>
  <c r="I76" i="54"/>
  <c r="I75" i="54" s="1"/>
  <c r="W99" i="54"/>
  <c r="AC106" i="54"/>
  <c r="AG109" i="54"/>
  <c r="F116" i="54"/>
  <c r="AJ116" i="54" s="1"/>
  <c r="AE127" i="54"/>
  <c r="F140" i="54"/>
  <c r="AJ140" i="54" s="1"/>
  <c r="AF142" i="54"/>
  <c r="AM142" i="54" s="1"/>
  <c r="AG144" i="54"/>
  <c r="AN144" i="54" s="1"/>
  <c r="AC146" i="54"/>
  <c r="AM149" i="54"/>
  <c r="AJ156" i="54"/>
  <c r="AG157" i="54"/>
  <c r="AN157" i="54" s="1"/>
  <c r="AD163" i="54"/>
  <c r="AK172" i="54"/>
  <c r="AC173" i="54"/>
  <c r="AD175" i="54"/>
  <c r="AF179" i="54"/>
  <c r="AM179" i="54" s="1"/>
  <c r="AM185" i="54"/>
  <c r="AK188" i="54"/>
  <c r="G189" i="54"/>
  <c r="AK189" i="54" s="1"/>
  <c r="AJ190" i="54"/>
  <c r="AG194" i="54"/>
  <c r="F198" i="54"/>
  <c r="Z191" i="54"/>
  <c r="AG191" i="54" s="1"/>
  <c r="AJ210" i="54"/>
  <c r="AC218" i="54"/>
  <c r="AJ218" i="54" s="1"/>
  <c r="Q220" i="54"/>
  <c r="AG223" i="54"/>
  <c r="F227" i="54"/>
  <c r="AJ231" i="54"/>
  <c r="AD241" i="54"/>
  <c r="AG250" i="54"/>
  <c r="AN250" i="54" s="1"/>
  <c r="AE252" i="54"/>
  <c r="I258" i="54"/>
  <c r="AM258" i="54" s="1"/>
  <c r="H261" i="54"/>
  <c r="K261" i="54" s="1"/>
  <c r="AJ262" i="54"/>
  <c r="AA263" i="54"/>
  <c r="AH263" i="54" s="1"/>
  <c r="AF264" i="54"/>
  <c r="P266" i="54"/>
  <c r="AN279" i="54"/>
  <c r="T286" i="54"/>
  <c r="T285" i="54" s="1"/>
  <c r="H288" i="54"/>
  <c r="H287" i="54" s="1"/>
  <c r="K287" i="54" s="1"/>
  <c r="AA298" i="54"/>
  <c r="AA297" i="54" s="1"/>
  <c r="AA296" i="54" s="1"/>
  <c r="AA295" i="54" s="1"/>
  <c r="AJ88" i="54"/>
  <c r="AN90" i="54"/>
  <c r="AF108" i="54"/>
  <c r="AK140" i="54"/>
  <c r="AD146" i="54"/>
  <c r="AK146" i="54" s="1"/>
  <c r="AD148" i="54"/>
  <c r="O137" i="54"/>
  <c r="Z154" i="54"/>
  <c r="V154" i="54"/>
  <c r="AD161" i="54"/>
  <c r="X166" i="54"/>
  <c r="H174" i="54"/>
  <c r="H173" i="54" s="1"/>
  <c r="H188" i="54"/>
  <c r="K188" i="54" s="1"/>
  <c r="AC198" i="54"/>
  <c r="AM205" i="54"/>
  <c r="AN258" i="54"/>
  <c r="AE79" i="54"/>
  <c r="H81" i="54"/>
  <c r="Z82" i="54"/>
  <c r="AJ89" i="54"/>
  <c r="AF89" i="54"/>
  <c r="AM89" i="54" s="1"/>
  <c r="Y99" i="54"/>
  <c r="AF99" i="54" s="1"/>
  <c r="AF106" i="54"/>
  <c r="AM106" i="54" s="1"/>
  <c r="AM117" i="54"/>
  <c r="O112" i="54"/>
  <c r="P120" i="54"/>
  <c r="S120" i="54"/>
  <c r="AJ139" i="54"/>
  <c r="I140" i="54"/>
  <c r="I137" i="54" s="1"/>
  <c r="AE156" i="54"/>
  <c r="AJ160" i="54"/>
  <c r="H184" i="54"/>
  <c r="H190" i="54"/>
  <c r="H189" i="54" s="1"/>
  <c r="X192" i="54"/>
  <c r="AN205" i="54"/>
  <c r="AJ208" i="54"/>
  <c r="AM209" i="54"/>
  <c r="F215" i="54"/>
  <c r="AA220" i="54"/>
  <c r="O240" i="54"/>
  <c r="R240" i="54"/>
  <c r="AF240" i="54" s="1"/>
  <c r="AC273" i="54"/>
  <c r="AJ275" i="54"/>
  <c r="AE276" i="54"/>
  <c r="AM292" i="54"/>
  <c r="P12" i="54"/>
  <c r="AD13" i="54"/>
  <c r="Y12" i="54"/>
  <c r="AF13" i="54"/>
  <c r="R12" i="54"/>
  <c r="AG13" i="54"/>
  <c r="S12" i="54"/>
  <c r="Z10" i="54"/>
  <c r="O12" i="54"/>
  <c r="AK18" i="54"/>
  <c r="H18" i="54"/>
  <c r="AE22" i="54"/>
  <c r="AA22" i="54"/>
  <c r="AK24" i="54"/>
  <c r="AJ31" i="54"/>
  <c r="H31" i="54"/>
  <c r="O35" i="54"/>
  <c r="AE43" i="54"/>
  <c r="AA43" i="54"/>
  <c r="AH43" i="54" s="1"/>
  <c r="H14" i="54"/>
  <c r="AN38" i="54"/>
  <c r="AM47" i="54"/>
  <c r="I46" i="54"/>
  <c r="AK48" i="54"/>
  <c r="AE60" i="54"/>
  <c r="AA60" i="54"/>
  <c r="AH17" i="54"/>
  <c r="T18" i="54"/>
  <c r="AE18" i="54"/>
  <c r="T24" i="54"/>
  <c r="AE24" i="54"/>
  <c r="AA25" i="54"/>
  <c r="AH30" i="54"/>
  <c r="AJ50" i="54"/>
  <c r="H50" i="54"/>
  <c r="X59" i="54"/>
  <c r="AK14" i="54"/>
  <c r="K36" i="54"/>
  <c r="K40" i="54"/>
  <c r="AO40" i="54" s="1"/>
  <c r="AE48" i="54"/>
  <c r="T48" i="54"/>
  <c r="F54" i="54"/>
  <c r="AJ55" i="54"/>
  <c r="H55" i="54"/>
  <c r="G95" i="54"/>
  <c r="AK95" i="54" s="1"/>
  <c r="AK96" i="54"/>
  <c r="H96" i="54"/>
  <c r="T20" i="54"/>
  <c r="AE20" i="54"/>
  <c r="AC13" i="54"/>
  <c r="AJ13" i="54" s="1"/>
  <c r="H15" i="54"/>
  <c r="AH31" i="54"/>
  <c r="K32" i="54"/>
  <c r="T14" i="54"/>
  <c r="AM14" i="54"/>
  <c r="AJ15" i="54"/>
  <c r="AN26" i="54"/>
  <c r="AJ27" i="54"/>
  <c r="H27" i="54"/>
  <c r="AJ44" i="54"/>
  <c r="AN15" i="54"/>
  <c r="AK15" i="54"/>
  <c r="AH26" i="54"/>
  <c r="AK33" i="54"/>
  <c r="AK34" i="54"/>
  <c r="H34" i="54"/>
  <c r="AF36" i="54"/>
  <c r="AM36" i="54" s="1"/>
  <c r="AK43" i="54"/>
  <c r="J53" i="54"/>
  <c r="F59" i="54"/>
  <c r="AJ61" i="54"/>
  <c r="AM34" i="54"/>
  <c r="J36" i="54"/>
  <c r="AN37" i="54"/>
  <c r="AJ45" i="54"/>
  <c r="H45" i="54"/>
  <c r="AJ62" i="54"/>
  <c r="H62" i="54"/>
  <c r="AM22" i="54"/>
  <c r="AN33" i="54"/>
  <c r="AD59" i="54"/>
  <c r="AK59" i="54" s="1"/>
  <c r="P58" i="54"/>
  <c r="T34" i="54"/>
  <c r="AH34" i="54" s="1"/>
  <c r="AE34" i="54"/>
  <c r="AE42" i="54"/>
  <c r="T42" i="54"/>
  <c r="AN30" i="54"/>
  <c r="AJ17" i="54"/>
  <c r="G19" i="54"/>
  <c r="AK19" i="54" s="1"/>
  <c r="AK20" i="54"/>
  <c r="H20" i="54"/>
  <c r="AH27" i="54"/>
  <c r="AJ39" i="54"/>
  <c r="H39" i="54"/>
  <c r="AN62" i="54"/>
  <c r="H17" i="54"/>
  <c r="H22" i="54"/>
  <c r="AJ23" i="54"/>
  <c r="AJ49" i="54"/>
  <c r="AM60" i="54"/>
  <c r="G83" i="54"/>
  <c r="AK84" i="54"/>
  <c r="AA89" i="54"/>
  <c r="AH89" i="54" s="1"/>
  <c r="AH90" i="54"/>
  <c r="AJ95" i="54"/>
  <c r="K98" i="54"/>
  <c r="H97" i="54"/>
  <c r="AJ102" i="54"/>
  <c r="H24" i="54"/>
  <c r="AE26" i="54"/>
  <c r="AE30" i="54"/>
  <c r="AE33" i="54"/>
  <c r="H48" i="54"/>
  <c r="AJ48" i="54"/>
  <c r="G53" i="54"/>
  <c r="R58" i="54"/>
  <c r="T67" i="54"/>
  <c r="AH67" i="54" s="1"/>
  <c r="AH68" i="54"/>
  <c r="AG87" i="54"/>
  <c r="G99" i="54"/>
  <c r="AE54" i="54"/>
  <c r="T83" i="54"/>
  <c r="AH84" i="54"/>
  <c r="I99" i="54"/>
  <c r="T37" i="54"/>
  <c r="T38" i="54"/>
  <c r="T41" i="54"/>
  <c r="AH41" i="54" s="1"/>
  <c r="AA42" i="54"/>
  <c r="AN49" i="54"/>
  <c r="AK71" i="54"/>
  <c r="AM72" i="54"/>
  <c r="AF85" i="54"/>
  <c r="AM85" i="54" s="1"/>
  <c r="H87" i="54"/>
  <c r="T97" i="54"/>
  <c r="T25" i="54"/>
  <c r="H44" i="54"/>
  <c r="AM48" i="54"/>
  <c r="AG54" i="54"/>
  <c r="AN54" i="54" s="1"/>
  <c r="AC59" i="54"/>
  <c r="H61" i="54"/>
  <c r="T69" i="54"/>
  <c r="AH69" i="54" s="1"/>
  <c r="AH70" i="54"/>
  <c r="T80" i="54"/>
  <c r="AH80" i="54" s="1"/>
  <c r="AH81" i="54"/>
  <c r="T100" i="54"/>
  <c r="AH101" i="54"/>
  <c r="AK64" i="54"/>
  <c r="H64" i="54"/>
  <c r="AJ80" i="54"/>
  <c r="AA95" i="54"/>
  <c r="AH95" i="54" s="1"/>
  <c r="AH96" i="54"/>
  <c r="AH102" i="54"/>
  <c r="AM18" i="54"/>
  <c r="AM24" i="54"/>
  <c r="AK26" i="54"/>
  <c r="AK30" i="54"/>
  <c r="AN40" i="54"/>
  <c r="H43" i="54"/>
  <c r="H60" i="54"/>
  <c r="AN67" i="54"/>
  <c r="T73" i="54"/>
  <c r="AK77" i="54"/>
  <c r="AK79" i="54"/>
  <c r="H79" i="54"/>
  <c r="AK80" i="54"/>
  <c r="J87" i="54"/>
  <c r="AN88" i="54"/>
  <c r="G89" i="54"/>
  <c r="AK89" i="54" s="1"/>
  <c r="AK90" i="54"/>
  <c r="H90" i="54"/>
  <c r="AK93" i="54"/>
  <c r="G76" i="54"/>
  <c r="AK78" i="54"/>
  <c r="AM79" i="54"/>
  <c r="Q87" i="54"/>
  <c r="AE87" i="54" s="1"/>
  <c r="AE88" i="54"/>
  <c r="AL88" i="54" s="1"/>
  <c r="T88" i="54"/>
  <c r="AC36" i="54"/>
  <c r="AJ36" i="54" s="1"/>
  <c r="AE37" i="54"/>
  <c r="AL37" i="54" s="1"/>
  <c r="H42" i="54"/>
  <c r="AN55" i="54"/>
  <c r="AJ60" i="54"/>
  <c r="I65" i="54"/>
  <c r="AF76" i="54"/>
  <c r="AM78" i="54"/>
  <c r="AD83" i="54"/>
  <c r="Y82" i="54"/>
  <c r="AC87" i="54"/>
  <c r="AJ87" i="54" s="1"/>
  <c r="V82" i="54"/>
  <c r="G63" i="54"/>
  <c r="AN65" i="54"/>
  <c r="AF91" i="54"/>
  <c r="T91" i="54"/>
  <c r="AC137" i="54"/>
  <c r="G67" i="54"/>
  <c r="AK68" i="54"/>
  <c r="T71" i="54"/>
  <c r="AH71" i="54" s="1"/>
  <c r="T76" i="54"/>
  <c r="AH77" i="54"/>
  <c r="AH78" i="54"/>
  <c r="H66" i="54"/>
  <c r="Q71" i="54"/>
  <c r="X76" i="54"/>
  <c r="AE90" i="54"/>
  <c r="AJ94" i="54"/>
  <c r="AE96" i="54"/>
  <c r="S99" i="54"/>
  <c r="AG99" i="54" s="1"/>
  <c r="H105" i="54"/>
  <c r="AC130" i="54"/>
  <c r="G142" i="54"/>
  <c r="AK143" i="54"/>
  <c r="H143" i="54"/>
  <c r="AF116" i="54"/>
  <c r="AM116" i="54" s="1"/>
  <c r="R112" i="54"/>
  <c r="AN129" i="54"/>
  <c r="J128" i="54"/>
  <c r="AE153" i="54"/>
  <c r="AA153" i="54"/>
  <c r="AA152" i="54" s="1"/>
  <c r="AH152" i="54" s="1"/>
  <c r="AJ66" i="54"/>
  <c r="AE68" i="54"/>
  <c r="AN70" i="54"/>
  <c r="AE72" i="54"/>
  <c r="AN74" i="54"/>
  <c r="AE78" i="54"/>
  <c r="AE84" i="54"/>
  <c r="AE101" i="54"/>
  <c r="G109" i="54"/>
  <c r="AK110" i="54"/>
  <c r="AD125" i="54"/>
  <c r="AJ131" i="54"/>
  <c r="H131" i="54"/>
  <c r="F130" i="54"/>
  <c r="AN142" i="54"/>
  <c r="AK144" i="54"/>
  <c r="J148" i="54"/>
  <c r="AN148" i="54" s="1"/>
  <c r="AN149" i="54"/>
  <c r="X152" i="54"/>
  <c r="Q157" i="54"/>
  <c r="AE158" i="54"/>
  <c r="T158" i="54"/>
  <c r="AK160" i="54"/>
  <c r="H160" i="54"/>
  <c r="AN166" i="54"/>
  <c r="AD100" i="54"/>
  <c r="AK100" i="54" s="1"/>
  <c r="I109" i="54"/>
  <c r="AM110" i="54"/>
  <c r="G138" i="54"/>
  <c r="AK139" i="54"/>
  <c r="H139" i="54"/>
  <c r="T143" i="54"/>
  <c r="Q142" i="54"/>
  <c r="AE143" i="54"/>
  <c r="F150" i="54"/>
  <c r="AJ151" i="54"/>
  <c r="H151" i="54"/>
  <c r="H68" i="54"/>
  <c r="F75" i="54"/>
  <c r="AE77" i="54"/>
  <c r="H78" i="54"/>
  <c r="AE81" i="54"/>
  <c r="Q83" i="54"/>
  <c r="H84" i="54"/>
  <c r="AE92" i="54"/>
  <c r="AN94" i="54"/>
  <c r="AJ96" i="54"/>
  <c r="AE98" i="54"/>
  <c r="AL98" i="54" s="1"/>
  <c r="Q100" i="54"/>
  <c r="H101" i="54"/>
  <c r="H107" i="54"/>
  <c r="AJ115" i="54"/>
  <c r="H115" i="54"/>
  <c r="F113" i="54"/>
  <c r="P137" i="54"/>
  <c r="AK150" i="54"/>
  <c r="AH156" i="54"/>
  <c r="AJ170" i="54"/>
  <c r="AF100" i="54"/>
  <c r="AM100" i="54" s="1"/>
  <c r="AM105" i="54"/>
  <c r="T110" i="54"/>
  <c r="Q109" i="54"/>
  <c r="AE110" i="54"/>
  <c r="G125" i="54"/>
  <c r="AK126" i="54"/>
  <c r="H126" i="54"/>
  <c r="F163" i="54"/>
  <c r="AJ164" i="54"/>
  <c r="H164" i="54"/>
  <c r="H72" i="54"/>
  <c r="Q76" i="54"/>
  <c r="Q80" i="54"/>
  <c r="Q91" i="54"/>
  <c r="AE91" i="54" s="1"/>
  <c r="Q97" i="54"/>
  <c r="AE97" i="54" s="1"/>
  <c r="AK107" i="54"/>
  <c r="P108" i="54"/>
  <c r="AD108" i="54" s="1"/>
  <c r="X109" i="54"/>
  <c r="X108" i="54" s="1"/>
  <c r="AA111" i="54"/>
  <c r="AA109" i="54" s="1"/>
  <c r="AA108" i="54" s="1"/>
  <c r="AK116" i="54"/>
  <c r="AK117" i="54"/>
  <c r="AC118" i="54"/>
  <c r="AC125" i="54"/>
  <c r="I125" i="54"/>
  <c r="AM127" i="54"/>
  <c r="T139" i="54"/>
  <c r="Q138" i="54"/>
  <c r="AE139" i="54"/>
  <c r="AN150" i="54"/>
  <c r="AM156" i="54"/>
  <c r="I155" i="54"/>
  <c r="AC161" i="54"/>
  <c r="AJ161" i="54" s="1"/>
  <c r="G185" i="54"/>
  <c r="AK186" i="54"/>
  <c r="H186" i="54"/>
  <c r="AM90" i="54"/>
  <c r="AM96" i="54"/>
  <c r="AK101" i="54"/>
  <c r="AG113" i="54"/>
  <c r="K116" i="54"/>
  <c r="K117" i="54"/>
  <c r="T130" i="54"/>
  <c r="AH130" i="54" s="1"/>
  <c r="AH131" i="54"/>
  <c r="I132" i="54"/>
  <c r="AM133" i="54"/>
  <c r="AJ152" i="54"/>
  <c r="I182" i="54"/>
  <c r="AM184" i="54"/>
  <c r="AH224" i="54"/>
  <c r="H70" i="54"/>
  <c r="H74" i="54"/>
  <c r="H86" i="54"/>
  <c r="AE94" i="54"/>
  <c r="H103" i="54"/>
  <c r="AJ119" i="54"/>
  <c r="H119" i="54"/>
  <c r="F118" i="54"/>
  <c r="T126" i="54"/>
  <c r="Q125" i="54"/>
  <c r="AE126" i="54"/>
  <c r="H146" i="54"/>
  <c r="AK153" i="54"/>
  <c r="H153" i="54"/>
  <c r="G152" i="54"/>
  <c r="AK152" i="54" s="1"/>
  <c r="AH155" i="54"/>
  <c r="AM190" i="54"/>
  <c r="I189" i="54"/>
  <c r="AM189" i="54" s="1"/>
  <c r="AK92" i="54"/>
  <c r="AK98" i="54"/>
  <c r="AM101" i="54"/>
  <c r="AH103" i="54"/>
  <c r="AH115" i="54"/>
  <c r="AD118" i="54"/>
  <c r="AK118" i="54" s="1"/>
  <c r="AF121" i="54"/>
  <c r="AM121" i="54" s="1"/>
  <c r="K122" i="54"/>
  <c r="AJ123" i="54"/>
  <c r="X125" i="54"/>
  <c r="AA127" i="54"/>
  <c r="AA125" i="54" s="1"/>
  <c r="AH145" i="54"/>
  <c r="AA144" i="54"/>
  <c r="AH144" i="54" s="1"/>
  <c r="AM153" i="54"/>
  <c r="AJ148" i="54"/>
  <c r="AC157" i="54"/>
  <c r="AJ157" i="54" s="1"/>
  <c r="AE162" i="54"/>
  <c r="Q161" i="54"/>
  <c r="T162" i="54"/>
  <c r="AH121" i="54"/>
  <c r="AN122" i="54"/>
  <c r="AG146" i="54"/>
  <c r="AN146" i="54" s="1"/>
  <c r="AK148" i="54"/>
  <c r="F175" i="54"/>
  <c r="AJ177" i="54"/>
  <c r="H177" i="54"/>
  <c r="H111" i="54"/>
  <c r="AJ114" i="54"/>
  <c r="H127" i="54"/>
  <c r="Q132" i="54"/>
  <c r="H133" i="54"/>
  <c r="AJ134" i="54"/>
  <c r="H141" i="54"/>
  <c r="T168" i="54"/>
  <c r="AH168" i="54" s="1"/>
  <c r="AH169" i="54"/>
  <c r="AH176" i="54"/>
  <c r="AK180" i="54"/>
  <c r="AD181" i="54"/>
  <c r="G182" i="54"/>
  <c r="AK183" i="54"/>
  <c r="AN185" i="54"/>
  <c r="AK187" i="54"/>
  <c r="AM210" i="54"/>
  <c r="I207" i="54"/>
  <c r="S217" i="54"/>
  <c r="AG218" i="54"/>
  <c r="H110" i="54"/>
  <c r="G163" i="54"/>
  <c r="AK164" i="54"/>
  <c r="AN187" i="54"/>
  <c r="AG192" i="54"/>
  <c r="AJ196" i="54"/>
  <c r="T215" i="54"/>
  <c r="AH216" i="54"/>
  <c r="I296" i="54"/>
  <c r="T114" i="54"/>
  <c r="T124" i="54"/>
  <c r="AK133" i="54"/>
  <c r="T134" i="54"/>
  <c r="AH134" i="54" s="1"/>
  <c r="T147" i="54"/>
  <c r="Q150" i="54"/>
  <c r="AC155" i="54"/>
  <c r="AJ155" i="54" s="1"/>
  <c r="T179" i="54"/>
  <c r="AH179" i="54" s="1"/>
  <c r="AH180" i="54"/>
  <c r="AJ205" i="54"/>
  <c r="H205" i="54"/>
  <c r="T149" i="54"/>
  <c r="AD155" i="54"/>
  <c r="AK155" i="54" s="1"/>
  <c r="AJ171" i="54"/>
  <c r="H171" i="54"/>
  <c r="AK205" i="54"/>
  <c r="G202" i="54"/>
  <c r="G247" i="54"/>
  <c r="T111" i="54"/>
  <c r="T127" i="54"/>
  <c r="T133" i="54"/>
  <c r="T141" i="54"/>
  <c r="H156" i="54"/>
  <c r="T163" i="54"/>
  <c r="AH163" i="54" s="1"/>
  <c r="AH164" i="54"/>
  <c r="I166" i="54"/>
  <c r="AM167" i="54"/>
  <c r="J170" i="54"/>
  <c r="AN170" i="54" s="1"/>
  <c r="AN172" i="54"/>
  <c r="T185" i="54"/>
  <c r="AK170" i="54"/>
  <c r="G175" i="54"/>
  <c r="G165" i="54" s="1"/>
  <c r="AK177" i="54"/>
  <c r="J192" i="54"/>
  <c r="AN193" i="54"/>
  <c r="AK198" i="54"/>
  <c r="AN143" i="54"/>
  <c r="AJ145" i="54"/>
  <c r="AE147" i="54"/>
  <c r="AL147" i="54" s="1"/>
  <c r="AM151" i="54"/>
  <c r="AK156" i="54"/>
  <c r="AJ169" i="54"/>
  <c r="I173" i="54"/>
  <c r="AM173" i="54" s="1"/>
  <c r="AM174" i="54"/>
  <c r="AJ176" i="54"/>
  <c r="AM177" i="54"/>
  <c r="AM178" i="54"/>
  <c r="I175" i="54"/>
  <c r="AM175" i="54" s="1"/>
  <c r="F194" i="54"/>
  <c r="AJ195" i="54"/>
  <c r="H195" i="54"/>
  <c r="F200" i="54"/>
  <c r="AJ201" i="54"/>
  <c r="H201" i="54"/>
  <c r="AN206" i="54"/>
  <c r="F207" i="54"/>
  <c r="AJ207" i="54" s="1"/>
  <c r="AJ209" i="54"/>
  <c r="H209" i="54"/>
  <c r="AH267" i="54"/>
  <c r="AK145" i="54"/>
  <c r="AN151" i="54"/>
  <c r="AJ153" i="54"/>
  <c r="H158" i="54"/>
  <c r="H162" i="54"/>
  <c r="AK169" i="54"/>
  <c r="AN174" i="54"/>
  <c r="AK176" i="54"/>
  <c r="AN178" i="54"/>
  <c r="AC182" i="54"/>
  <c r="G194" i="54"/>
  <c r="AK195" i="54"/>
  <c r="X196" i="54"/>
  <c r="AA197" i="54"/>
  <c r="J198" i="54"/>
  <c r="AN198" i="54" s="1"/>
  <c r="AN199" i="54"/>
  <c r="G200" i="54"/>
  <c r="AK200" i="54" s="1"/>
  <c r="AK201" i="54"/>
  <c r="G207" i="54"/>
  <c r="AK209" i="54"/>
  <c r="AH221" i="54"/>
  <c r="AH177" i="54"/>
  <c r="AD182" i="54"/>
  <c r="AH193" i="54"/>
  <c r="I202" i="54"/>
  <c r="AG168" i="54"/>
  <c r="AG175" i="54"/>
  <c r="AJ180" i="54"/>
  <c r="F182" i="54"/>
  <c r="AJ183" i="54"/>
  <c r="H183" i="54"/>
  <c r="F202" i="54"/>
  <c r="AG207" i="54"/>
  <c r="AE186" i="54"/>
  <c r="I214" i="54"/>
  <c r="AM215" i="54"/>
  <c r="J218" i="54"/>
  <c r="AN219" i="54"/>
  <c r="AH225" i="54"/>
  <c r="AE169" i="54"/>
  <c r="AE176" i="54"/>
  <c r="AE204" i="54"/>
  <c r="AN248" i="54"/>
  <c r="AH265" i="54"/>
  <c r="T264" i="54"/>
  <c r="AH264" i="54" s="1"/>
  <c r="J281" i="54"/>
  <c r="S280" i="54"/>
  <c r="AG281" i="54"/>
  <c r="AJ284" i="54"/>
  <c r="H284" i="54"/>
  <c r="F283" i="54"/>
  <c r="F292" i="54"/>
  <c r="H293" i="54"/>
  <c r="AJ293" i="54"/>
  <c r="T172" i="54"/>
  <c r="AH172" i="54" s="1"/>
  <c r="P191" i="54"/>
  <c r="AD191" i="54" s="1"/>
  <c r="T199" i="54"/>
  <c r="AM199" i="54"/>
  <c r="G237" i="54"/>
  <c r="AK239" i="54"/>
  <c r="H239" i="54"/>
  <c r="H237" i="54" s="1"/>
  <c r="I241" i="54"/>
  <c r="AM242" i="54"/>
  <c r="F269" i="54"/>
  <c r="AJ270" i="54"/>
  <c r="H270" i="54"/>
  <c r="I302" i="54"/>
  <c r="AM303" i="54"/>
  <c r="H169" i="54"/>
  <c r="H176" i="54"/>
  <c r="H180" i="54"/>
  <c r="H204" i="54"/>
  <c r="H208" i="54"/>
  <c r="H271" i="54"/>
  <c r="T174" i="54"/>
  <c r="T178" i="54"/>
  <c r="AH178" i="54" s="1"/>
  <c r="T184" i="54"/>
  <c r="AH184" i="54" s="1"/>
  <c r="T188" i="54"/>
  <c r="R191" i="54"/>
  <c r="T206" i="54"/>
  <c r="T210" i="54"/>
  <c r="G227" i="54"/>
  <c r="AK228" i="54"/>
  <c r="I227" i="54"/>
  <c r="AM229" i="54"/>
  <c r="K238" i="54"/>
  <c r="H243" i="54"/>
  <c r="K244" i="54"/>
  <c r="H290" i="54"/>
  <c r="F289" i="54"/>
  <c r="AJ290" i="54"/>
  <c r="H197" i="54"/>
  <c r="H203" i="54"/>
  <c r="AD220" i="54"/>
  <c r="AM228" i="54"/>
  <c r="G235" i="54"/>
  <c r="AA167" i="54"/>
  <c r="T171" i="54"/>
  <c r="I223" i="54"/>
  <c r="AM226" i="54"/>
  <c r="AM235" i="54"/>
  <c r="G256" i="54"/>
  <c r="AK257" i="54"/>
  <c r="X285" i="54"/>
  <c r="AE285" i="54" s="1"/>
  <c r="AE286" i="54"/>
  <c r="AA286" i="54"/>
  <c r="AA285" i="54" s="1"/>
  <c r="AJ197" i="54"/>
  <c r="AE199" i="54"/>
  <c r="AJ211" i="54"/>
  <c r="G220" i="54"/>
  <c r="AK221" i="54"/>
  <c r="H221" i="54"/>
  <c r="I220" i="54"/>
  <c r="AM222" i="54"/>
  <c r="G223" i="54"/>
  <c r="AK225" i="54"/>
  <c r="H225" i="54"/>
  <c r="AH228" i="54"/>
  <c r="AN235" i="54"/>
  <c r="T237" i="54"/>
  <c r="AH238" i="54"/>
  <c r="T271" i="54"/>
  <c r="AH271" i="54" s="1"/>
  <c r="AH272" i="54"/>
  <c r="I278" i="54"/>
  <c r="R277" i="54"/>
  <c r="AF278" i="54"/>
  <c r="T243" i="54"/>
  <c r="AH243" i="54" s="1"/>
  <c r="AH244" i="54"/>
  <c r="H172" i="54"/>
  <c r="AK215" i="54"/>
  <c r="AK224" i="54"/>
  <c r="AH231" i="54"/>
  <c r="AH256" i="54"/>
  <c r="H213" i="54"/>
  <c r="H222" i="54"/>
  <c r="AE225" i="54"/>
  <c r="H226" i="54"/>
  <c r="AE228" i="54"/>
  <c r="H229" i="54"/>
  <c r="AE231" i="54"/>
  <c r="AJ233" i="54"/>
  <c r="J243" i="54"/>
  <c r="I248" i="54"/>
  <c r="I281" i="54"/>
  <c r="R280" i="54"/>
  <c r="AF283" i="54"/>
  <c r="AM283" i="54" s="1"/>
  <c r="AF289" i="54"/>
  <c r="AM289" i="54" s="1"/>
  <c r="G301" i="54"/>
  <c r="H212" i="54"/>
  <c r="AK219" i="54"/>
  <c r="AE224" i="54"/>
  <c r="H228" i="54"/>
  <c r="H236" i="54"/>
  <c r="AE238" i="54"/>
  <c r="AL238" i="54" s="1"/>
  <c r="AE244" i="54"/>
  <c r="AL244" i="54" s="1"/>
  <c r="H257" i="54"/>
  <c r="AJ257" i="54"/>
  <c r="AE259" i="54"/>
  <c r="AL259" i="54" s="1"/>
  <c r="Q258" i="54"/>
  <c r="AE258" i="54" s="1"/>
  <c r="AK270" i="54"/>
  <c r="G269" i="54"/>
  <c r="AK269" i="54" s="1"/>
  <c r="F271" i="54"/>
  <c r="AJ271" i="54" s="1"/>
  <c r="AJ276" i="54"/>
  <c r="H276" i="54"/>
  <c r="AG278" i="54"/>
  <c r="G283" i="54"/>
  <c r="AK284" i="54"/>
  <c r="S291" i="54"/>
  <c r="AG291" i="54" s="1"/>
  <c r="AN291" i="54" s="1"/>
  <c r="AD295" i="54"/>
  <c r="AK295" i="54" s="1"/>
  <c r="AN303" i="54"/>
  <c r="J302" i="54"/>
  <c r="K232" i="54"/>
  <c r="R234" i="54"/>
  <c r="AF234" i="54" s="1"/>
  <c r="AM257" i="54"/>
  <c r="I256" i="54"/>
  <c r="AH259" i="54"/>
  <c r="T258" i="54"/>
  <c r="AH258" i="54" s="1"/>
  <c r="AN262" i="54"/>
  <c r="J267" i="54"/>
  <c r="AN268" i="54"/>
  <c r="T219" i="54"/>
  <c r="H224" i="54"/>
  <c r="Q230" i="54"/>
  <c r="H231" i="54"/>
  <c r="Q237" i="54"/>
  <c r="Q243" i="54"/>
  <c r="R250" i="54"/>
  <c r="AJ252" i="54"/>
  <c r="H252" i="54"/>
  <c r="AN257" i="54"/>
  <c r="J256" i="54"/>
  <c r="Q260" i="54"/>
  <c r="I269" i="54"/>
  <c r="AM270" i="54"/>
  <c r="AG274" i="54"/>
  <c r="AE275" i="54"/>
  <c r="Q274" i="54"/>
  <c r="AK279" i="54"/>
  <c r="AJ288" i="54"/>
  <c r="X289" i="54"/>
  <c r="AE289" i="54" s="1"/>
  <c r="AF295" i="54"/>
  <c r="AD297" i="54"/>
  <c r="AK297" i="54" s="1"/>
  <c r="T303" i="54"/>
  <c r="Q302" i="54"/>
  <c r="AE303" i="54"/>
  <c r="T222" i="54"/>
  <c r="T226" i="54"/>
  <c r="AH226" i="54" s="1"/>
  <c r="AE267" i="54"/>
  <c r="AK249" i="54"/>
  <c r="AC256" i="54"/>
  <c r="AJ256" i="54" s="1"/>
  <c r="T262" i="54"/>
  <c r="AM279" i="54"/>
  <c r="AM288" i="54"/>
  <c r="AM231" i="54"/>
  <c r="AD256" i="54"/>
  <c r="AJ264" i="54"/>
  <c r="H286" i="54"/>
  <c r="AJ286" i="54"/>
  <c r="AK264" i="54"/>
  <c r="AJ272" i="54"/>
  <c r="AF274" i="54"/>
  <c r="AA276" i="54"/>
  <c r="AA274" i="54" s="1"/>
  <c r="AA273" i="54" s="1"/>
  <c r="J277" i="54"/>
  <c r="J278" i="54"/>
  <c r="AH278" i="54"/>
  <c r="AA290" i="54"/>
  <c r="AA289" i="54" s="1"/>
  <c r="AC302" i="54"/>
  <c r="AJ302" i="54" s="1"/>
  <c r="AM238" i="54"/>
  <c r="AA239" i="54"/>
  <c r="AA237" i="54" s="1"/>
  <c r="AA234" i="54" s="1"/>
  <c r="AM244" i="54"/>
  <c r="Q247" i="54"/>
  <c r="AM261" i="54"/>
  <c r="I260" i="54"/>
  <c r="AJ261" i="54"/>
  <c r="H265" i="54"/>
  <c r="AJ265" i="54"/>
  <c r="AG273" i="54"/>
  <c r="T277" i="54"/>
  <c r="AH277" i="54" s="1"/>
  <c r="F300" i="54"/>
  <c r="AC300" i="54"/>
  <c r="AD301" i="54"/>
  <c r="P300" i="54"/>
  <c r="AD300" i="54" s="1"/>
  <c r="F250" i="54"/>
  <c r="T252" i="54"/>
  <c r="R255" i="54"/>
  <c r="AN261" i="54"/>
  <c r="J260" i="54"/>
  <c r="AN260" i="54" s="1"/>
  <c r="AK261" i="54"/>
  <c r="AM265" i="54"/>
  <c r="I264" i="54"/>
  <c r="AK265" i="54"/>
  <c r="T274" i="54"/>
  <c r="F278" i="54"/>
  <c r="O277" i="54"/>
  <c r="G281" i="54"/>
  <c r="AK281" i="54" s="1"/>
  <c r="P280" i="54"/>
  <c r="G292" i="54"/>
  <c r="AE298" i="54"/>
  <c r="AF301" i="54"/>
  <c r="T249" i="54"/>
  <c r="AE249" i="54"/>
  <c r="S255" i="54"/>
  <c r="AN265" i="54"/>
  <c r="J264" i="54"/>
  <c r="AN272" i="54"/>
  <c r="G278" i="54"/>
  <c r="AK278" i="54" s="1"/>
  <c r="P277" i="54"/>
  <c r="AF281" i="54"/>
  <c r="T297" i="54"/>
  <c r="AG301" i="54"/>
  <c r="Q297" i="54"/>
  <c r="T284" i="54"/>
  <c r="AC281" i="54"/>
  <c r="AJ281" i="54" s="1"/>
  <c r="AD302" i="54"/>
  <c r="AK302" i="54" s="1"/>
  <c r="AC296" i="54"/>
  <c r="AJ296" i="54" s="1"/>
  <c r="H303" i="54"/>
  <c r="H128" i="54" l="1"/>
  <c r="AM87" i="54"/>
  <c r="AL52" i="54"/>
  <c r="AL275" i="54"/>
  <c r="AK260" i="54"/>
  <c r="AM113" i="54"/>
  <c r="AE95" i="54"/>
  <c r="AK250" i="54"/>
  <c r="AL129" i="54"/>
  <c r="AN128" i="54"/>
  <c r="AN76" i="54"/>
  <c r="AF266" i="54"/>
  <c r="AK121" i="54"/>
  <c r="H91" i="54"/>
  <c r="AL91" i="54" s="1"/>
  <c r="AE264" i="54"/>
  <c r="AL92" i="54"/>
  <c r="AN223" i="54"/>
  <c r="AN118" i="54"/>
  <c r="AE157" i="54"/>
  <c r="AE102" i="54"/>
  <c r="AN168" i="54"/>
  <c r="AF75" i="54"/>
  <c r="AM75" i="54" s="1"/>
  <c r="K219" i="54"/>
  <c r="AL219" i="54"/>
  <c r="AJ106" i="54"/>
  <c r="AO232" i="54"/>
  <c r="AH201" i="54"/>
  <c r="AK194" i="54"/>
  <c r="AM207" i="54"/>
  <c r="AM230" i="54"/>
  <c r="X82" i="54"/>
  <c r="AL77" i="54"/>
  <c r="AO77" i="54"/>
  <c r="X112" i="54"/>
  <c r="AJ142" i="54"/>
  <c r="T118" i="54"/>
  <c r="AH118" i="54" s="1"/>
  <c r="AG217" i="54"/>
  <c r="H123" i="54"/>
  <c r="K123" i="54" s="1"/>
  <c r="AE192" i="54"/>
  <c r="AL192" i="54" s="1"/>
  <c r="J75" i="54"/>
  <c r="AE89" i="54"/>
  <c r="AJ200" i="54"/>
  <c r="AJ109" i="54"/>
  <c r="AE130" i="54"/>
  <c r="AK202" i="54"/>
  <c r="K242" i="54"/>
  <c r="AM125" i="54"/>
  <c r="AG35" i="54"/>
  <c r="K37" i="54"/>
  <c r="AC99" i="54"/>
  <c r="AJ99" i="54" s="1"/>
  <c r="AN227" i="54"/>
  <c r="AK240" i="54"/>
  <c r="AL124" i="54"/>
  <c r="AM65" i="54"/>
  <c r="AO32" i="54"/>
  <c r="AJ121" i="54"/>
  <c r="AE80" i="54"/>
  <c r="AH66" i="54"/>
  <c r="AJ100" i="54"/>
  <c r="AN125" i="54"/>
  <c r="AJ237" i="54"/>
  <c r="AN130" i="54"/>
  <c r="AJ76" i="54"/>
  <c r="AK130" i="54"/>
  <c r="X266" i="54"/>
  <c r="AD82" i="54"/>
  <c r="AM273" i="54"/>
  <c r="AL232" i="54"/>
  <c r="AK196" i="54"/>
  <c r="AD35" i="54"/>
  <c r="AC28" i="54"/>
  <c r="K268" i="54"/>
  <c r="AM132" i="54"/>
  <c r="K199" i="54"/>
  <c r="AL288" i="54"/>
  <c r="AL268" i="54"/>
  <c r="AL149" i="54"/>
  <c r="AJ243" i="54"/>
  <c r="AL190" i="54"/>
  <c r="AN152" i="54"/>
  <c r="AK207" i="54"/>
  <c r="AM237" i="54"/>
  <c r="AJ269" i="54"/>
  <c r="AG181" i="54"/>
  <c r="AL199" i="54"/>
  <c r="H148" i="54"/>
  <c r="K148" i="54" s="1"/>
  <c r="AM102" i="54"/>
  <c r="AE277" i="54"/>
  <c r="AG58" i="54"/>
  <c r="T291" i="54"/>
  <c r="AH291" i="54" s="1"/>
  <c r="X75" i="54"/>
  <c r="K249" i="54"/>
  <c r="AJ283" i="54"/>
  <c r="AK65" i="54"/>
  <c r="AK102" i="54"/>
  <c r="AL262" i="54"/>
  <c r="AM128" i="54"/>
  <c r="AK267" i="54"/>
  <c r="AG266" i="54"/>
  <c r="AE166" i="54"/>
  <c r="AK214" i="54"/>
  <c r="AC181" i="54"/>
  <c r="AN163" i="54"/>
  <c r="AK132" i="54"/>
  <c r="AE227" i="54"/>
  <c r="AJ267" i="54"/>
  <c r="AA28" i="54"/>
  <c r="AK230" i="54"/>
  <c r="AE69" i="54"/>
  <c r="AL249" i="54"/>
  <c r="AG296" i="54"/>
  <c r="AN296" i="54" s="1"/>
  <c r="H187" i="54"/>
  <c r="K187" i="54" s="1"/>
  <c r="AE142" i="54"/>
  <c r="AA217" i="54"/>
  <c r="AM59" i="54"/>
  <c r="AM83" i="54"/>
  <c r="AG112" i="54"/>
  <c r="AD154" i="54"/>
  <c r="AL298" i="54"/>
  <c r="AF112" i="54"/>
  <c r="AM112" i="54" s="1"/>
  <c r="AF35" i="54"/>
  <c r="H247" i="54"/>
  <c r="AJ83" i="54"/>
  <c r="AE278" i="54"/>
  <c r="G266" i="54"/>
  <c r="AM260" i="54"/>
  <c r="AD165" i="54"/>
  <c r="AK165" i="54" s="1"/>
  <c r="AC58" i="54"/>
  <c r="AN230" i="54"/>
  <c r="AK113" i="54"/>
  <c r="AJ260" i="54"/>
  <c r="AK223" i="54"/>
  <c r="AD255" i="54"/>
  <c r="AE179" i="54"/>
  <c r="AC255" i="54"/>
  <c r="K288" i="54"/>
  <c r="AO288" i="54" s="1"/>
  <c r="AK227" i="54"/>
  <c r="K174" i="54"/>
  <c r="AN80" i="54"/>
  <c r="AN202" i="54"/>
  <c r="AE65" i="54"/>
  <c r="F82" i="54"/>
  <c r="AE281" i="54"/>
  <c r="AJ91" i="54"/>
  <c r="X154" i="54"/>
  <c r="AK241" i="54"/>
  <c r="J112" i="54"/>
  <c r="AF28" i="54"/>
  <c r="AJ289" i="54"/>
  <c r="AD217" i="54"/>
  <c r="AM274" i="54"/>
  <c r="AF82" i="54"/>
  <c r="J181" i="54"/>
  <c r="AN281" i="54"/>
  <c r="T227" i="54"/>
  <c r="AH227" i="54" s="1"/>
  <c r="AH117" i="54"/>
  <c r="AL272" i="54"/>
  <c r="AG21" i="54"/>
  <c r="K258" i="54"/>
  <c r="AO258" i="54" s="1"/>
  <c r="AM227" i="54"/>
  <c r="AM202" i="54"/>
  <c r="AF137" i="54"/>
  <c r="AM137" i="54" s="1"/>
  <c r="AC21" i="54"/>
  <c r="AJ21" i="54" s="1"/>
  <c r="AE163" i="54"/>
  <c r="AL206" i="54"/>
  <c r="AJ75" i="54"/>
  <c r="AL263" i="54"/>
  <c r="AL46" i="54"/>
  <c r="AJ185" i="54"/>
  <c r="AG165" i="54"/>
  <c r="AE200" i="54"/>
  <c r="AL287" i="54"/>
  <c r="AC280" i="54"/>
  <c r="AL178" i="54"/>
  <c r="AN108" i="54"/>
  <c r="AE237" i="54"/>
  <c r="AL237" i="54" s="1"/>
  <c r="AA120" i="54"/>
  <c r="AD266" i="54"/>
  <c r="AN132" i="54"/>
  <c r="AN104" i="54"/>
  <c r="AM130" i="54"/>
  <c r="AE269" i="54"/>
  <c r="AJ97" i="54"/>
  <c r="AJ150" i="54"/>
  <c r="AO263" i="54"/>
  <c r="AL40" i="54"/>
  <c r="AL233" i="54"/>
  <c r="AN113" i="54"/>
  <c r="O246" i="54"/>
  <c r="AC246" i="54" s="1"/>
  <c r="AL122" i="54"/>
  <c r="AL33" i="54"/>
  <c r="AN273" i="54"/>
  <c r="K193" i="54"/>
  <c r="AO193" i="54" s="1"/>
  <c r="K190" i="54"/>
  <c r="AO122" i="54"/>
  <c r="AM76" i="54"/>
  <c r="Z254" i="54"/>
  <c r="AL242" i="54"/>
  <c r="K145" i="54"/>
  <c r="AO145" i="54" s="1"/>
  <c r="AK142" i="54"/>
  <c r="AH73" i="54"/>
  <c r="J154" i="54"/>
  <c r="AE202" i="54"/>
  <c r="K259" i="54"/>
  <c r="AO259" i="54" s="1"/>
  <c r="AJ230" i="54"/>
  <c r="X58" i="54"/>
  <c r="AL193" i="54"/>
  <c r="AN237" i="54"/>
  <c r="AJ192" i="54"/>
  <c r="G112" i="54"/>
  <c r="AK112" i="54" s="1"/>
  <c r="AH86" i="54"/>
  <c r="AE59" i="54"/>
  <c r="AN109" i="54"/>
  <c r="AH63" i="54"/>
  <c r="AJ132" i="54"/>
  <c r="AN274" i="54"/>
  <c r="AH47" i="54"/>
  <c r="AL145" i="54"/>
  <c r="AH195" i="54"/>
  <c r="AK161" i="54"/>
  <c r="AE144" i="54"/>
  <c r="AL144" i="54" s="1"/>
  <c r="AG82" i="54"/>
  <c r="F234" i="54"/>
  <c r="AJ234" i="54" s="1"/>
  <c r="AF120" i="54"/>
  <c r="AE132" i="54"/>
  <c r="AM251" i="54"/>
  <c r="AJ175" i="54"/>
  <c r="AK67" i="54"/>
  <c r="AE175" i="54"/>
  <c r="AE161" i="54"/>
  <c r="K206" i="54"/>
  <c r="AN87" i="54"/>
  <c r="AL184" i="54"/>
  <c r="AA260" i="54"/>
  <c r="AA255" i="54" s="1"/>
  <c r="Q280" i="54"/>
  <c r="AL258" i="54"/>
  <c r="X255" i="54"/>
  <c r="AJ108" i="54"/>
  <c r="AM214" i="54"/>
  <c r="AK185" i="54"/>
  <c r="AM140" i="54"/>
  <c r="AK53" i="54"/>
  <c r="AE241" i="54"/>
  <c r="AL241" i="54" s="1"/>
  <c r="AE214" i="54"/>
  <c r="AL134" i="54"/>
  <c r="AH241" i="54"/>
  <c r="AN264" i="54"/>
  <c r="AK283" i="54"/>
  <c r="AE173" i="54"/>
  <c r="AL173" i="54" s="1"/>
  <c r="AE220" i="54"/>
  <c r="K26" i="54"/>
  <c r="AO26" i="54" s="1"/>
  <c r="V254" i="54"/>
  <c r="AN283" i="54"/>
  <c r="AK54" i="54"/>
  <c r="AM264" i="54"/>
  <c r="AN243" i="54"/>
  <c r="T230" i="54"/>
  <c r="AH230" i="54" s="1"/>
  <c r="AN207" i="54"/>
  <c r="AL174" i="54"/>
  <c r="AL26" i="54"/>
  <c r="K52" i="54"/>
  <c r="AO52" i="54" s="1"/>
  <c r="AL188" i="54"/>
  <c r="S246" i="54"/>
  <c r="AG246" i="54" s="1"/>
  <c r="AH268" i="54"/>
  <c r="AL36" i="54"/>
  <c r="AJ202" i="54"/>
  <c r="AC112" i="54"/>
  <c r="AN16" i="54"/>
  <c r="AJ235" i="54"/>
  <c r="AO233" i="54"/>
  <c r="K184" i="54"/>
  <c r="AO184" i="54" s="1"/>
  <c r="AM16" i="54"/>
  <c r="AJ198" i="54"/>
  <c r="AM67" i="54"/>
  <c r="AE215" i="54"/>
  <c r="AE256" i="54"/>
  <c r="AC154" i="54"/>
  <c r="O136" i="54"/>
  <c r="X217" i="54"/>
  <c r="AE260" i="54"/>
  <c r="AJ146" i="54"/>
  <c r="AH105" i="54"/>
  <c r="AK85" i="54"/>
  <c r="AL261" i="54"/>
  <c r="K241" i="54"/>
  <c r="AN175" i="54"/>
  <c r="Q28" i="54"/>
  <c r="AN53" i="54"/>
  <c r="K46" i="54"/>
  <c r="AO46" i="54" s="1"/>
  <c r="AF21" i="54"/>
  <c r="AL30" i="54"/>
  <c r="W136" i="54"/>
  <c r="AL29" i="54"/>
  <c r="J234" i="54"/>
  <c r="AN234" i="54" s="1"/>
  <c r="AH285" i="54"/>
  <c r="AH98" i="54"/>
  <c r="AO98" i="54" s="1"/>
  <c r="AL25" i="54"/>
  <c r="AG75" i="54"/>
  <c r="AC165" i="54"/>
  <c r="AN278" i="54"/>
  <c r="AH97" i="54"/>
  <c r="AD99" i="54"/>
  <c r="AK99" i="54" s="1"/>
  <c r="AK218" i="54"/>
  <c r="J99" i="54"/>
  <c r="AN99" i="54" s="1"/>
  <c r="AG240" i="54"/>
  <c r="X191" i="54"/>
  <c r="AH153" i="54"/>
  <c r="X35" i="54"/>
  <c r="AJ173" i="54"/>
  <c r="AN63" i="54"/>
  <c r="AN182" i="54"/>
  <c r="AL41" i="54"/>
  <c r="AE223" i="54"/>
  <c r="X181" i="54"/>
  <c r="AM187" i="54"/>
  <c r="Q291" i="54"/>
  <c r="AE291" i="54" s="1"/>
  <c r="AE211" i="54"/>
  <c r="AE251" i="54"/>
  <c r="AJ227" i="54"/>
  <c r="AM163" i="54"/>
  <c r="AL47" i="54"/>
  <c r="AL38" i="54"/>
  <c r="F120" i="54"/>
  <c r="AA99" i="54"/>
  <c r="AJ273" i="54"/>
  <c r="AF191" i="54"/>
  <c r="K47" i="54"/>
  <c r="AF51" i="54"/>
  <c r="AM51" i="54" s="1"/>
  <c r="AF217" i="54"/>
  <c r="AA35" i="54"/>
  <c r="AD120" i="54"/>
  <c r="AE250" i="54"/>
  <c r="AL279" i="54"/>
  <c r="AO216" i="54"/>
  <c r="H260" i="54"/>
  <c r="K260" i="54" s="1"/>
  <c r="F280" i="54"/>
  <c r="Q191" i="54"/>
  <c r="AL94" i="54"/>
  <c r="AA202" i="54"/>
  <c r="Q16" i="54"/>
  <c r="AE16" i="54" s="1"/>
  <c r="X165" i="54"/>
  <c r="X99" i="54"/>
  <c r="Q266" i="54"/>
  <c r="H297" i="54"/>
  <c r="AJ166" i="54"/>
  <c r="AA240" i="54"/>
  <c r="AK175" i="54"/>
  <c r="AH111" i="54"/>
  <c r="AA82" i="54"/>
  <c r="AG28" i="54"/>
  <c r="AN28" i="54" s="1"/>
  <c r="AO33" i="54"/>
  <c r="AG137" i="54"/>
  <c r="X21" i="54"/>
  <c r="X12" i="54" s="1"/>
  <c r="X10" i="54" s="1"/>
  <c r="AD28" i="54"/>
  <c r="AJ274" i="54"/>
  <c r="AH211" i="54"/>
  <c r="AC120" i="54"/>
  <c r="T287" i="54"/>
  <c r="AH287" i="54" s="1"/>
  <c r="AO287" i="54" s="1"/>
  <c r="AK237" i="54"/>
  <c r="K262" i="54"/>
  <c r="J165" i="54"/>
  <c r="AK163" i="54"/>
  <c r="X137" i="54"/>
  <c r="H93" i="54"/>
  <c r="AL93" i="54" s="1"/>
  <c r="AO30" i="54"/>
  <c r="AC240" i="54"/>
  <c r="AJ240" i="54" s="1"/>
  <c r="AL210" i="54"/>
  <c r="Q165" i="54"/>
  <c r="AJ223" i="54"/>
  <c r="AH55" i="54"/>
  <c r="T54" i="54"/>
  <c r="AN277" i="54"/>
  <c r="Q154" i="54"/>
  <c r="V57" i="54"/>
  <c r="V10" i="54" s="1"/>
  <c r="V9" i="54" s="1"/>
  <c r="AE185" i="54"/>
  <c r="F266" i="54"/>
  <c r="AH92" i="54"/>
  <c r="AO92" i="54" s="1"/>
  <c r="AE187" i="54"/>
  <c r="Q255" i="54"/>
  <c r="AH91" i="54"/>
  <c r="AH74" i="54"/>
  <c r="AL282" i="54"/>
  <c r="AA181" i="54"/>
  <c r="AL114" i="54"/>
  <c r="AK51" i="54"/>
  <c r="AG120" i="54"/>
  <c r="AJ125" i="54"/>
  <c r="AF154" i="54"/>
  <c r="T235" i="54"/>
  <c r="AH235" i="54" s="1"/>
  <c r="AH236" i="54"/>
  <c r="AH160" i="54"/>
  <c r="T159" i="54"/>
  <c r="AH159" i="54" s="1"/>
  <c r="AF165" i="54"/>
  <c r="AE113" i="54"/>
  <c r="Q112" i="54"/>
  <c r="AL216" i="54"/>
  <c r="AM223" i="54"/>
  <c r="AH64" i="54"/>
  <c r="AM99" i="54"/>
  <c r="AC35" i="54"/>
  <c r="AC191" i="54"/>
  <c r="AH129" i="54"/>
  <c r="AO129" i="54" s="1"/>
  <c r="AL49" i="54"/>
  <c r="K49" i="54"/>
  <c r="I82" i="54"/>
  <c r="Q181" i="54"/>
  <c r="AO261" i="54"/>
  <c r="J240" i="54"/>
  <c r="I191" i="54"/>
  <c r="T182" i="54"/>
  <c r="AH182" i="54" s="1"/>
  <c r="AM53" i="54"/>
  <c r="AH242" i="54"/>
  <c r="AJ215" i="54"/>
  <c r="F214" i="54"/>
  <c r="AJ214" i="54" s="1"/>
  <c r="AM278" i="54"/>
  <c r="AH186" i="54"/>
  <c r="AE152" i="54"/>
  <c r="AO117" i="54"/>
  <c r="AH42" i="54"/>
  <c r="V136" i="54"/>
  <c r="Z57" i="54"/>
  <c r="W57" i="54"/>
  <c r="X51" i="54"/>
  <c r="AH298" i="54"/>
  <c r="AO298" i="54" s="1"/>
  <c r="AH212" i="54"/>
  <c r="AH185" i="54"/>
  <c r="AH127" i="54"/>
  <c r="AL81" i="54"/>
  <c r="T269" i="54"/>
  <c r="AH269" i="54" s="1"/>
  <c r="AH270" i="54"/>
  <c r="AH151" i="54"/>
  <c r="T150" i="54"/>
  <c r="AH150" i="54" s="1"/>
  <c r="J58" i="54"/>
  <c r="AN58" i="54" s="1"/>
  <c r="AN138" i="54"/>
  <c r="K279" i="54"/>
  <c r="AO279" i="54" s="1"/>
  <c r="AA280" i="54"/>
  <c r="AK251" i="54"/>
  <c r="K167" i="54"/>
  <c r="AJ130" i="54"/>
  <c r="J120" i="54"/>
  <c r="AJ258" i="54"/>
  <c r="F255" i="54"/>
  <c r="AJ255" i="54" s="1"/>
  <c r="AN215" i="54"/>
  <c r="J214" i="54"/>
  <c r="AN214" i="54" s="1"/>
  <c r="AC266" i="54"/>
  <c r="AO282" i="54"/>
  <c r="AL167" i="54"/>
  <c r="AJ163" i="54"/>
  <c r="AM91" i="54"/>
  <c r="AL23" i="54"/>
  <c r="K23" i="54"/>
  <c r="AO23" i="54" s="1"/>
  <c r="AA51" i="54"/>
  <c r="AH51" i="54" s="1"/>
  <c r="AE150" i="54"/>
  <c r="AH25" i="54"/>
  <c r="AO25" i="54" s="1"/>
  <c r="T59" i="54"/>
  <c r="T58" i="54" s="1"/>
  <c r="AC51" i="54"/>
  <c r="X120" i="54"/>
  <c r="O57" i="54"/>
  <c r="AN194" i="54"/>
  <c r="AG154" i="54"/>
  <c r="T189" i="54"/>
  <c r="AH189" i="54" s="1"/>
  <c r="AH190" i="54"/>
  <c r="AH29" i="54"/>
  <c r="AO29" i="54" s="1"/>
  <c r="AD21" i="54"/>
  <c r="AO238" i="54"/>
  <c r="H215" i="54"/>
  <c r="H214" i="54" s="1"/>
  <c r="AA137" i="54"/>
  <c r="AH94" i="54"/>
  <c r="AO94" i="54" s="1"/>
  <c r="T93" i="54"/>
  <c r="AH93" i="54" s="1"/>
  <c r="Z136" i="54"/>
  <c r="Y136" i="54"/>
  <c r="K81" i="54"/>
  <c r="AO81" i="54" s="1"/>
  <c r="H80" i="54"/>
  <c r="K80" i="54" s="1"/>
  <c r="AO80" i="54" s="1"/>
  <c r="F217" i="54"/>
  <c r="AJ217" i="54" s="1"/>
  <c r="AH128" i="54"/>
  <c r="AH49" i="54"/>
  <c r="AM269" i="54"/>
  <c r="I266" i="54"/>
  <c r="AM266" i="54" s="1"/>
  <c r="K237" i="54"/>
  <c r="H155" i="54"/>
  <c r="AL156" i="54"/>
  <c r="K156" i="54"/>
  <c r="AO156" i="54" s="1"/>
  <c r="AL15" i="54"/>
  <c r="K15" i="54"/>
  <c r="H230" i="54"/>
  <c r="K231" i="54"/>
  <c r="AO231" i="54" s="1"/>
  <c r="AL231" i="54"/>
  <c r="AM256" i="54"/>
  <c r="I255" i="54"/>
  <c r="AL213" i="54"/>
  <c r="K213" i="54"/>
  <c r="AO213" i="54" s="1"/>
  <c r="K218" i="54"/>
  <c r="AL218" i="54"/>
  <c r="Q301" i="54"/>
  <c r="AE302" i="54"/>
  <c r="Q217" i="54"/>
  <c r="AE230" i="54"/>
  <c r="H281" i="54"/>
  <c r="H207" i="54"/>
  <c r="AL208" i="54"/>
  <c r="K208" i="54"/>
  <c r="AO208" i="54" s="1"/>
  <c r="G191" i="54"/>
  <c r="AK191" i="54" s="1"/>
  <c r="T148" i="54"/>
  <c r="AH148" i="54" s="1"/>
  <c r="AH149" i="54"/>
  <c r="AO149" i="54" s="1"/>
  <c r="T175" i="54"/>
  <c r="AH175" i="54" s="1"/>
  <c r="AL111" i="54"/>
  <c r="K111" i="54"/>
  <c r="AL153" i="54"/>
  <c r="K153" i="54"/>
  <c r="H152" i="54"/>
  <c r="T138" i="54"/>
  <c r="AH139" i="54"/>
  <c r="T109" i="54"/>
  <c r="AH110" i="54"/>
  <c r="AK138" i="54"/>
  <c r="G137" i="54"/>
  <c r="AN21" i="54"/>
  <c r="AC12" i="54"/>
  <c r="AM13" i="54"/>
  <c r="M13" i="54"/>
  <c r="T218" i="54"/>
  <c r="AH219" i="54"/>
  <c r="AO219" i="54" s="1"/>
  <c r="G300" i="54"/>
  <c r="AK300" i="54" s="1"/>
  <c r="AK301" i="54"/>
  <c r="AM248" i="54"/>
  <c r="I247" i="54"/>
  <c r="AL267" i="54"/>
  <c r="K267" i="54"/>
  <c r="AO267" i="54" s="1"/>
  <c r="AL225" i="54"/>
  <c r="K225" i="54"/>
  <c r="AO225" i="54" s="1"/>
  <c r="T173" i="54"/>
  <c r="AH173" i="54" s="1"/>
  <c r="AH174" i="54"/>
  <c r="H179" i="54"/>
  <c r="AL180" i="54"/>
  <c r="K180" i="54"/>
  <c r="AO180" i="54" s="1"/>
  <c r="AH124" i="54"/>
  <c r="AO124" i="54" s="1"/>
  <c r="T123" i="54"/>
  <c r="AL177" i="54"/>
  <c r="K177" i="54"/>
  <c r="AO177" i="54" s="1"/>
  <c r="AO134" i="54"/>
  <c r="K103" i="54"/>
  <c r="AO103" i="54" s="1"/>
  <c r="H102" i="54"/>
  <c r="AL103" i="54"/>
  <c r="G154" i="54"/>
  <c r="AL123" i="54"/>
  <c r="K144" i="54"/>
  <c r="AO144" i="54" s="1"/>
  <c r="AK109" i="54"/>
  <c r="G108" i="54"/>
  <c r="AK108" i="54" s="1"/>
  <c r="H104" i="54"/>
  <c r="AL105" i="54"/>
  <c r="K105" i="54"/>
  <c r="Q35" i="54"/>
  <c r="AN36" i="54"/>
  <c r="Y57" i="54"/>
  <c r="AG12" i="54"/>
  <c r="AL212" i="54"/>
  <c r="K212" i="54"/>
  <c r="H211" i="54"/>
  <c r="AL209" i="54"/>
  <c r="K209" i="54"/>
  <c r="AO209" i="54" s="1"/>
  <c r="AH276" i="54"/>
  <c r="AJ300" i="54"/>
  <c r="AL286" i="54"/>
  <c r="K286" i="54"/>
  <c r="H285" i="54"/>
  <c r="AL276" i="54"/>
  <c r="K276" i="54"/>
  <c r="H274" i="54"/>
  <c r="H256" i="54"/>
  <c r="AL257" i="54"/>
  <c r="K257" i="54"/>
  <c r="AO257" i="54" s="1"/>
  <c r="T170" i="54"/>
  <c r="AH170" i="54" s="1"/>
  <c r="AH171" i="54"/>
  <c r="AL203" i="54"/>
  <c r="K203" i="54"/>
  <c r="AO203" i="54" s="1"/>
  <c r="H202" i="54"/>
  <c r="AO272" i="54"/>
  <c r="H175" i="54"/>
  <c r="AL176" i="54"/>
  <c r="K176" i="54"/>
  <c r="AO176" i="54" s="1"/>
  <c r="AM241" i="54"/>
  <c r="I240" i="54"/>
  <c r="AM240" i="54" s="1"/>
  <c r="K248" i="54"/>
  <c r="K173" i="54"/>
  <c r="AL189" i="54"/>
  <c r="K189" i="54"/>
  <c r="AH141" i="54"/>
  <c r="T140" i="54"/>
  <c r="AH140" i="54" s="1"/>
  <c r="K192" i="54"/>
  <c r="AO192" i="54" s="1"/>
  <c r="AE196" i="54"/>
  <c r="AH114" i="54"/>
  <c r="AO114" i="54" s="1"/>
  <c r="T113" i="54"/>
  <c r="K146" i="54"/>
  <c r="AL146" i="54"/>
  <c r="H185" i="54"/>
  <c r="AL186" i="54"/>
  <c r="K186" i="54"/>
  <c r="I120" i="54"/>
  <c r="AM109" i="54"/>
  <c r="I108" i="54"/>
  <c r="AM108" i="54" s="1"/>
  <c r="AH76" i="54"/>
  <c r="T75" i="54"/>
  <c r="AH75" i="54" s="1"/>
  <c r="AK76" i="54"/>
  <c r="G75" i="54"/>
  <c r="AK75" i="54" s="1"/>
  <c r="K64" i="54"/>
  <c r="AL64" i="54"/>
  <c r="H63" i="54"/>
  <c r="J82" i="54"/>
  <c r="R57" i="54"/>
  <c r="AF58" i="54"/>
  <c r="K20" i="54"/>
  <c r="H19" i="54"/>
  <c r="AL20" i="54"/>
  <c r="H223" i="54"/>
  <c r="AL224" i="54"/>
  <c r="K224" i="54"/>
  <c r="AO224" i="54" s="1"/>
  <c r="T260" i="54"/>
  <c r="AH262" i="54"/>
  <c r="AN256" i="54"/>
  <c r="J255" i="54"/>
  <c r="AN302" i="54"/>
  <c r="J301" i="54"/>
  <c r="AA166" i="54"/>
  <c r="AH167" i="54"/>
  <c r="AL197" i="54"/>
  <c r="K197" i="54"/>
  <c r="H196" i="54"/>
  <c r="AL271" i="54"/>
  <c r="K271" i="54"/>
  <c r="AO271" i="54" s="1"/>
  <c r="H168" i="54"/>
  <c r="AL169" i="54"/>
  <c r="K169" i="54"/>
  <c r="AO169" i="54" s="1"/>
  <c r="AL239" i="54"/>
  <c r="K239" i="54"/>
  <c r="K293" i="54"/>
  <c r="AO293" i="54" s="1"/>
  <c r="AL293" i="54"/>
  <c r="H292" i="54"/>
  <c r="AN218" i="54"/>
  <c r="J217" i="54"/>
  <c r="T132" i="54"/>
  <c r="AH132" i="54" s="1"/>
  <c r="AH133" i="54"/>
  <c r="R136" i="54"/>
  <c r="K86" i="54"/>
  <c r="H85" i="54"/>
  <c r="AL86" i="54"/>
  <c r="F165" i="54"/>
  <c r="F112" i="54"/>
  <c r="AJ113" i="54"/>
  <c r="H83" i="54"/>
  <c r="AL84" i="54"/>
  <c r="K84" i="54"/>
  <c r="AO84" i="54" s="1"/>
  <c r="AH83" i="54"/>
  <c r="AH14" i="54"/>
  <c r="AH60" i="54"/>
  <c r="AA59" i="54"/>
  <c r="AH22" i="54"/>
  <c r="AH48" i="54"/>
  <c r="AJ292" i="54"/>
  <c r="F291" i="54"/>
  <c r="AJ291" i="54" s="1"/>
  <c r="H200" i="54"/>
  <c r="AL201" i="54"/>
  <c r="K201" i="54"/>
  <c r="K171" i="54"/>
  <c r="AL171" i="54"/>
  <c r="H170" i="54"/>
  <c r="AM296" i="54"/>
  <c r="I295" i="54"/>
  <c r="AM295" i="54" s="1"/>
  <c r="K74" i="54"/>
  <c r="H73" i="54"/>
  <c r="AL74" i="54"/>
  <c r="AE76" i="54"/>
  <c r="Q75" i="54"/>
  <c r="K115" i="54"/>
  <c r="AO115" i="54" s="1"/>
  <c r="AL115" i="54"/>
  <c r="Q82" i="54"/>
  <c r="AE82" i="54" s="1"/>
  <c r="AE83" i="54"/>
  <c r="H142" i="54"/>
  <c r="K143" i="54"/>
  <c r="AL143" i="54"/>
  <c r="AL44" i="54"/>
  <c r="K44" i="54"/>
  <c r="AO44" i="54" s="1"/>
  <c r="K34" i="54"/>
  <c r="AO34" i="54" s="1"/>
  <c r="AL34" i="54"/>
  <c r="T19" i="54"/>
  <c r="AH19" i="54" s="1"/>
  <c r="AH20" i="54"/>
  <c r="Q21" i="54"/>
  <c r="T248" i="54"/>
  <c r="AH249" i="54"/>
  <c r="AH289" i="54"/>
  <c r="AL252" i="54"/>
  <c r="K252" i="54"/>
  <c r="H251" i="54"/>
  <c r="AN267" i="54"/>
  <c r="J266" i="54"/>
  <c r="AN266" i="54" s="1"/>
  <c r="AL229" i="54"/>
  <c r="K229" i="54"/>
  <c r="AO229" i="54" s="1"/>
  <c r="AM220" i="54"/>
  <c r="I217" i="54"/>
  <c r="AM302" i="54"/>
  <c r="I301" i="54"/>
  <c r="AN247" i="54"/>
  <c r="J246" i="54"/>
  <c r="AL162" i="54"/>
  <c r="H161" i="54"/>
  <c r="K162" i="54"/>
  <c r="AN192" i="54"/>
  <c r="J191" i="54"/>
  <c r="AN191" i="54" s="1"/>
  <c r="K141" i="54"/>
  <c r="AL141" i="54"/>
  <c r="H140" i="54"/>
  <c r="AL128" i="54"/>
  <c r="K128" i="54"/>
  <c r="K121" i="54"/>
  <c r="AO121" i="54" s="1"/>
  <c r="AL121" i="54"/>
  <c r="K70" i="54"/>
  <c r="AO70" i="54" s="1"/>
  <c r="H69" i="54"/>
  <c r="AL70" i="54"/>
  <c r="K72" i="54"/>
  <c r="AO72" i="54" s="1"/>
  <c r="AL72" i="54"/>
  <c r="H71" i="54"/>
  <c r="H125" i="54"/>
  <c r="K126" i="54"/>
  <c r="AL126" i="54"/>
  <c r="F154" i="54"/>
  <c r="J137" i="54"/>
  <c r="T87" i="54"/>
  <c r="AH87" i="54" s="1"/>
  <c r="AH88" i="54"/>
  <c r="AO88" i="54" s="1"/>
  <c r="K48" i="54"/>
  <c r="AL48" i="54"/>
  <c r="AL22" i="54"/>
  <c r="K22" i="54"/>
  <c r="AJ59" i="54"/>
  <c r="F58" i="54"/>
  <c r="AO41" i="54"/>
  <c r="H95" i="54"/>
  <c r="AL96" i="54"/>
  <c r="K96" i="54"/>
  <c r="AO96" i="54" s="1"/>
  <c r="K50" i="54"/>
  <c r="AO50" i="54" s="1"/>
  <c r="AL50" i="54"/>
  <c r="AH24" i="54"/>
  <c r="K18" i="54"/>
  <c r="AL18" i="54"/>
  <c r="AF12" i="54"/>
  <c r="AD277" i="54"/>
  <c r="G277" i="54"/>
  <c r="AK292" i="54"/>
  <c r="G291" i="54"/>
  <c r="AK291" i="54" s="1"/>
  <c r="AE297" i="54"/>
  <c r="Q296" i="54"/>
  <c r="AD280" i="54"/>
  <c r="G280" i="54"/>
  <c r="AF255" i="54"/>
  <c r="R254" i="54"/>
  <c r="AH286" i="54"/>
  <c r="AH237" i="54"/>
  <c r="H220" i="54"/>
  <c r="AL221" i="54"/>
  <c r="K221" i="54"/>
  <c r="AO221" i="54" s="1"/>
  <c r="AK256" i="54"/>
  <c r="G255" i="54"/>
  <c r="T240" i="54"/>
  <c r="AL290" i="54"/>
  <c r="K290" i="54"/>
  <c r="H289" i="54"/>
  <c r="H283" i="54"/>
  <c r="AL284" i="54"/>
  <c r="K284" i="54"/>
  <c r="H157" i="54"/>
  <c r="K158" i="54"/>
  <c r="AL158" i="54"/>
  <c r="T214" i="54"/>
  <c r="AH214" i="54" s="1"/>
  <c r="AH215" i="54"/>
  <c r="H109" i="54"/>
  <c r="K110" i="54"/>
  <c r="AL110" i="54"/>
  <c r="AE125" i="54"/>
  <c r="AM155" i="54"/>
  <c r="I154" i="54"/>
  <c r="AL78" i="54"/>
  <c r="K78" i="54"/>
  <c r="AO78" i="54" s="1"/>
  <c r="H76" i="54"/>
  <c r="T142" i="54"/>
  <c r="AH142" i="54" s="1"/>
  <c r="AH143" i="54"/>
  <c r="AK63" i="54"/>
  <c r="G58" i="54"/>
  <c r="H89" i="54"/>
  <c r="AL90" i="54"/>
  <c r="K90" i="54"/>
  <c r="AO90" i="54" s="1"/>
  <c r="AL60" i="54"/>
  <c r="K60" i="54"/>
  <c r="H59" i="54"/>
  <c r="AH100" i="54"/>
  <c r="T99" i="54"/>
  <c r="K17" i="54"/>
  <c r="AO17" i="54" s="1"/>
  <c r="AL17" i="54"/>
  <c r="I58" i="54"/>
  <c r="K62" i="54"/>
  <c r="AO62" i="54" s="1"/>
  <c r="AL62" i="54"/>
  <c r="AL14" i="54"/>
  <c r="K14" i="54"/>
  <c r="AF277" i="54"/>
  <c r="I277" i="54"/>
  <c r="AL205" i="54"/>
  <c r="K205" i="54"/>
  <c r="AO205" i="54" s="1"/>
  <c r="AL61" i="54"/>
  <c r="K61" i="54"/>
  <c r="AO61" i="54" s="1"/>
  <c r="AK83" i="54"/>
  <c r="G82" i="54"/>
  <c r="AK82" i="54" s="1"/>
  <c r="R246" i="54"/>
  <c r="AF246" i="54" s="1"/>
  <c r="AF250" i="54"/>
  <c r="AM250" i="54" s="1"/>
  <c r="K236" i="54"/>
  <c r="AL236" i="54"/>
  <c r="H235" i="54"/>
  <c r="K226" i="54"/>
  <c r="AO226" i="54" s="1"/>
  <c r="AL226" i="54"/>
  <c r="P254" i="54"/>
  <c r="AM234" i="54"/>
  <c r="AO244" i="54"/>
  <c r="T207" i="54"/>
  <c r="AH207" i="54" s="1"/>
  <c r="AH210" i="54"/>
  <c r="AO210" i="54" s="1"/>
  <c r="AH197" i="54"/>
  <c r="AA196" i="54"/>
  <c r="AK182" i="54"/>
  <c r="G181" i="54"/>
  <c r="AK181" i="54" s="1"/>
  <c r="AL133" i="54"/>
  <c r="K133" i="54"/>
  <c r="H132" i="54"/>
  <c r="T125" i="54"/>
  <c r="AH125" i="54" s="1"/>
  <c r="AH126" i="54"/>
  <c r="T223" i="54"/>
  <c r="AH223" i="54" s="1"/>
  <c r="AK125" i="54"/>
  <c r="G120" i="54"/>
  <c r="H113" i="54"/>
  <c r="K160" i="54"/>
  <c r="AL160" i="54"/>
  <c r="H159" i="54"/>
  <c r="F137" i="54"/>
  <c r="AL43" i="54"/>
  <c r="K43" i="54"/>
  <c r="AO43" i="54" s="1"/>
  <c r="K91" i="54"/>
  <c r="AD58" i="54"/>
  <c r="P57" i="54"/>
  <c r="AM46" i="54"/>
  <c r="Q13" i="54"/>
  <c r="AK16" i="54"/>
  <c r="AK13" i="54"/>
  <c r="X280" i="54"/>
  <c r="AC277" i="54"/>
  <c r="F277" i="54"/>
  <c r="O254" i="54"/>
  <c r="O10" i="54" s="1"/>
  <c r="AH252" i="54"/>
  <c r="T251" i="54"/>
  <c r="AE274" i="54"/>
  <c r="Q273" i="54"/>
  <c r="AE273" i="54" s="1"/>
  <c r="Q240" i="54"/>
  <c r="AE240" i="54" s="1"/>
  <c r="AE243" i="54"/>
  <c r="AL243" i="54" s="1"/>
  <c r="Q234" i="54"/>
  <c r="AE234" i="54" s="1"/>
  <c r="AF280" i="54"/>
  <c r="I280" i="54"/>
  <c r="G217" i="54"/>
  <c r="AK217" i="54" s="1"/>
  <c r="AK220" i="54"/>
  <c r="AH239" i="54"/>
  <c r="T202" i="54"/>
  <c r="AH206" i="54"/>
  <c r="H182" i="54"/>
  <c r="AL183" i="54"/>
  <c r="K183" i="54"/>
  <c r="AO183" i="54" s="1"/>
  <c r="H194" i="54"/>
  <c r="AL195" i="54"/>
  <c r="K195" i="54"/>
  <c r="AO178" i="54"/>
  <c r="K166" i="54"/>
  <c r="AL166" i="54"/>
  <c r="Q120" i="54"/>
  <c r="K198" i="54"/>
  <c r="AL198" i="54"/>
  <c r="H106" i="54"/>
  <c r="AL107" i="54"/>
  <c r="K107" i="54"/>
  <c r="AO107" i="54" s="1"/>
  <c r="K131" i="54"/>
  <c r="AO131" i="54" s="1"/>
  <c r="H130" i="54"/>
  <c r="AL131" i="54"/>
  <c r="AE71" i="54"/>
  <c r="Q58" i="54"/>
  <c r="S57" i="54"/>
  <c r="K27" i="54"/>
  <c r="AO27" i="54" s="1"/>
  <c r="AL27" i="54"/>
  <c r="H54" i="54"/>
  <c r="AL55" i="54"/>
  <c r="K55" i="54"/>
  <c r="AN13" i="54"/>
  <c r="Y10" i="54"/>
  <c r="AH284" i="54"/>
  <c r="T283" i="54"/>
  <c r="Q246" i="54"/>
  <c r="AE246" i="54" s="1"/>
  <c r="AE247" i="54"/>
  <c r="AL247" i="54" s="1"/>
  <c r="T296" i="54"/>
  <c r="AH297" i="54"/>
  <c r="AG255" i="54"/>
  <c r="S254" i="54"/>
  <c r="AJ278" i="54"/>
  <c r="H278" i="54"/>
  <c r="AJ250" i="54"/>
  <c r="F246" i="54"/>
  <c r="T220" i="54"/>
  <c r="AH220" i="54" s="1"/>
  <c r="AH222" i="54"/>
  <c r="H227" i="54"/>
  <c r="AL228" i="54"/>
  <c r="K228" i="54"/>
  <c r="AO228" i="54" s="1"/>
  <c r="AM281" i="54"/>
  <c r="AL222" i="54"/>
  <c r="K222" i="54"/>
  <c r="AK235" i="54"/>
  <c r="G234" i="54"/>
  <c r="AK234" i="54" s="1"/>
  <c r="H240" i="54"/>
  <c r="K243" i="54"/>
  <c r="AO243" i="54" s="1"/>
  <c r="AL270" i="54"/>
  <c r="K270" i="54"/>
  <c r="H269" i="54"/>
  <c r="H266" i="54" s="1"/>
  <c r="AG280" i="54"/>
  <c r="J280" i="54"/>
  <c r="AM166" i="54"/>
  <c r="I165" i="54"/>
  <c r="AK247" i="54"/>
  <c r="G246" i="54"/>
  <c r="AK246" i="54" s="1"/>
  <c r="AL127" i="54"/>
  <c r="K127" i="54"/>
  <c r="S136" i="54"/>
  <c r="AJ118" i="54"/>
  <c r="AM182" i="54"/>
  <c r="I181" i="54"/>
  <c r="AM181" i="54" s="1"/>
  <c r="AO116" i="54"/>
  <c r="AD137" i="54"/>
  <c r="P136" i="54"/>
  <c r="AD136" i="54" s="1"/>
  <c r="H100" i="54"/>
  <c r="AL101" i="54"/>
  <c r="K101" i="54"/>
  <c r="AO101" i="54" s="1"/>
  <c r="H67" i="54"/>
  <c r="AL68" i="54"/>
  <c r="K68" i="54"/>
  <c r="AO68" i="54" s="1"/>
  <c r="H138" i="54"/>
  <c r="K139" i="54"/>
  <c r="AL139" i="54"/>
  <c r="AH158" i="54"/>
  <c r="T157" i="54"/>
  <c r="H65" i="54"/>
  <c r="AL66" i="54"/>
  <c r="K66" i="54"/>
  <c r="AO66" i="54" s="1"/>
  <c r="AH38" i="54"/>
  <c r="AO38" i="54" s="1"/>
  <c r="AH18" i="54"/>
  <c r="K31" i="54"/>
  <c r="AO31" i="54" s="1"/>
  <c r="AL31" i="54"/>
  <c r="AH303" i="54"/>
  <c r="T302" i="54"/>
  <c r="AL204" i="54"/>
  <c r="K204" i="54"/>
  <c r="AO204" i="54" s="1"/>
  <c r="AL79" i="54"/>
  <c r="K79" i="54"/>
  <c r="AO79" i="54" s="1"/>
  <c r="K87" i="54"/>
  <c r="AL87" i="54"/>
  <c r="K97" i="54"/>
  <c r="AL97" i="54"/>
  <c r="H302" i="54"/>
  <c r="K303" i="54"/>
  <c r="AL303" i="54"/>
  <c r="T273" i="54"/>
  <c r="AH273" i="54" s="1"/>
  <c r="AH274" i="54"/>
  <c r="H264" i="54"/>
  <c r="AL265" i="54"/>
  <c r="K265" i="54"/>
  <c r="AO265" i="54" s="1"/>
  <c r="AH290" i="54"/>
  <c r="AL172" i="54"/>
  <c r="K172" i="54"/>
  <c r="AO172" i="54" s="1"/>
  <c r="T187" i="54"/>
  <c r="AH187" i="54" s="1"/>
  <c r="AH188" i="54"/>
  <c r="AO188" i="54" s="1"/>
  <c r="AH199" i="54"/>
  <c r="AO199" i="54" s="1"/>
  <c r="T198" i="54"/>
  <c r="AJ182" i="54"/>
  <c r="F181" i="54"/>
  <c r="F191" i="54"/>
  <c r="AJ194" i="54"/>
  <c r="AH147" i="54"/>
  <c r="AO147" i="54" s="1"/>
  <c r="T146" i="54"/>
  <c r="AH146" i="54" s="1"/>
  <c r="AH162" i="54"/>
  <c r="T161" i="54"/>
  <c r="AH161" i="54" s="1"/>
  <c r="K119" i="54"/>
  <c r="AO119" i="54" s="1"/>
  <c r="H118" i="54"/>
  <c r="AL119" i="54"/>
  <c r="Q137" i="54"/>
  <c r="AE138" i="54"/>
  <c r="H163" i="54"/>
  <c r="AL164" i="54"/>
  <c r="K164" i="54"/>
  <c r="AO164" i="54" s="1"/>
  <c r="AE109" i="54"/>
  <c r="Q108" i="54"/>
  <c r="AE108" i="54" s="1"/>
  <c r="Q99" i="54"/>
  <c r="AE100" i="54"/>
  <c r="H150" i="54"/>
  <c r="AL151" i="54"/>
  <c r="K151" i="54"/>
  <c r="K42" i="54"/>
  <c r="AO42" i="54" s="1"/>
  <c r="AL42" i="54"/>
  <c r="T36" i="54"/>
  <c r="AH37" i="54"/>
  <c r="AO37" i="54" s="1"/>
  <c r="AC82" i="54"/>
  <c r="AJ82" i="54" s="1"/>
  <c r="K24" i="54"/>
  <c r="AL24" i="54"/>
  <c r="AL39" i="54"/>
  <c r="K39" i="54"/>
  <c r="AO39" i="54" s="1"/>
  <c r="AE28" i="54"/>
  <c r="AL45" i="54"/>
  <c r="K45" i="54"/>
  <c r="AO45" i="54" s="1"/>
  <c r="AJ54" i="54"/>
  <c r="F53" i="54"/>
  <c r="AJ53" i="54" s="1"/>
  <c r="AD12" i="54"/>
  <c r="P10" i="54"/>
  <c r="F91" i="37"/>
  <c r="AO242" i="54" l="1"/>
  <c r="AJ246" i="54"/>
  <c r="AN75" i="54"/>
  <c r="K93" i="54"/>
  <c r="AO93" i="54" s="1"/>
  <c r="AM165" i="54"/>
  <c r="AN217" i="54"/>
  <c r="AE112" i="54"/>
  <c r="AO268" i="54"/>
  <c r="AN181" i="54"/>
  <c r="AO55" i="54"/>
  <c r="AK255" i="54"/>
  <c r="AO201" i="54"/>
  <c r="AE99" i="54"/>
  <c r="AO206" i="54"/>
  <c r="AO249" i="54"/>
  <c r="K247" i="54"/>
  <c r="AG136" i="54"/>
  <c r="AM35" i="54"/>
  <c r="AE154" i="54"/>
  <c r="AJ28" i="54"/>
  <c r="AM120" i="54"/>
  <c r="AK35" i="54"/>
  <c r="AL148" i="54"/>
  <c r="AN112" i="54"/>
  <c r="AJ191" i="54"/>
  <c r="AN35" i="54"/>
  <c r="AK154" i="54"/>
  <c r="AE21" i="54"/>
  <c r="AO262" i="54"/>
  <c r="AM28" i="54"/>
  <c r="AO47" i="54"/>
  <c r="AE75" i="54"/>
  <c r="AE266" i="54"/>
  <c r="AL266" i="54" s="1"/>
  <c r="H280" i="54"/>
  <c r="K280" i="54" s="1"/>
  <c r="AO148" i="54"/>
  <c r="AL187" i="54"/>
  <c r="AO174" i="54"/>
  <c r="AO190" i="54"/>
  <c r="AE35" i="54"/>
  <c r="AK266" i="54"/>
  <c r="AM82" i="54"/>
  <c r="AJ181" i="54"/>
  <c r="AO127" i="54"/>
  <c r="AN154" i="54"/>
  <c r="AN165" i="54"/>
  <c r="AJ280" i="54"/>
  <c r="AM191" i="54"/>
  <c r="AO151" i="54"/>
  <c r="AO241" i="54"/>
  <c r="AH99" i="54"/>
  <c r="AC57" i="54"/>
  <c r="X254" i="54"/>
  <c r="AJ154" i="54"/>
  <c r="AO195" i="54"/>
  <c r="X136" i="54"/>
  <c r="AA254" i="54"/>
  <c r="AO86" i="54"/>
  <c r="AE181" i="54"/>
  <c r="AL215" i="54"/>
  <c r="AD57" i="54"/>
  <c r="AL297" i="54"/>
  <c r="AO167" i="54"/>
  <c r="AE217" i="54"/>
  <c r="AJ112" i="54"/>
  <c r="AE255" i="54"/>
  <c r="AO97" i="54"/>
  <c r="AK120" i="54"/>
  <c r="AJ120" i="54"/>
  <c r="AF136" i="54"/>
  <c r="AG57" i="54"/>
  <c r="AC136" i="54"/>
  <c r="AN240" i="54"/>
  <c r="AK28" i="54"/>
  <c r="AM154" i="54"/>
  <c r="AN246" i="54"/>
  <c r="AO212" i="54"/>
  <c r="AO105" i="54"/>
  <c r="AO153" i="54"/>
  <c r="AO222" i="54"/>
  <c r="AM21" i="54"/>
  <c r="AO160" i="54"/>
  <c r="AO236" i="54"/>
  <c r="AO128" i="54"/>
  <c r="AO74" i="54"/>
  <c r="AO111" i="54"/>
  <c r="AL260" i="54"/>
  <c r="AH202" i="54"/>
  <c r="AM217" i="54"/>
  <c r="AJ35" i="54"/>
  <c r="AJ165" i="54"/>
  <c r="AK21" i="54"/>
  <c r="AO186" i="54"/>
  <c r="AO189" i="54"/>
  <c r="AO64" i="54"/>
  <c r="T28" i="54"/>
  <c r="AH28" i="54" s="1"/>
  <c r="AE191" i="54"/>
  <c r="AJ266" i="54"/>
  <c r="T16" i="54"/>
  <c r="AH16" i="54" s="1"/>
  <c r="AO87" i="54"/>
  <c r="AO91" i="54"/>
  <c r="AH240" i="54"/>
  <c r="T53" i="54"/>
  <c r="AH53" i="54" s="1"/>
  <c r="AH54" i="54"/>
  <c r="H120" i="54"/>
  <c r="AO139" i="54"/>
  <c r="H191" i="54"/>
  <c r="K191" i="54" s="1"/>
  <c r="T165" i="54"/>
  <c r="AO22" i="54"/>
  <c r="AO141" i="54"/>
  <c r="K215" i="54"/>
  <c r="AO215" i="54" s="1"/>
  <c r="X57" i="54"/>
  <c r="AN120" i="54"/>
  <c r="AE165" i="54"/>
  <c r="T234" i="54"/>
  <c r="AH234" i="54" s="1"/>
  <c r="K297" i="54"/>
  <c r="AO297" i="54" s="1"/>
  <c r="H296" i="54"/>
  <c r="AK280" i="54"/>
  <c r="AO143" i="54"/>
  <c r="AM277" i="54"/>
  <c r="T266" i="54"/>
  <c r="AH266" i="54" s="1"/>
  <c r="AJ51" i="54"/>
  <c r="AL80" i="54"/>
  <c r="AO303" i="54"/>
  <c r="AE120" i="54"/>
  <c r="AO162" i="54"/>
  <c r="AO171" i="54"/>
  <c r="AO49" i="54"/>
  <c r="AO24" i="54"/>
  <c r="Q254" i="54"/>
  <c r="AF57" i="54"/>
  <c r="AE51" i="54"/>
  <c r="AO270" i="54"/>
  <c r="T82" i="54"/>
  <c r="AH82" i="54" s="1"/>
  <c r="AN255" i="54"/>
  <c r="AC10" i="54"/>
  <c r="O9" i="54"/>
  <c r="Q3" i="54"/>
  <c r="K266" i="54"/>
  <c r="AL168" i="54"/>
  <c r="K168" i="54"/>
  <c r="AO168" i="54" s="1"/>
  <c r="AH283" i="54"/>
  <c r="T280" i="54"/>
  <c r="AH280" i="54" s="1"/>
  <c r="AL54" i="54"/>
  <c r="H53" i="54"/>
  <c r="K54" i="54"/>
  <c r="I136" i="54"/>
  <c r="AH196" i="54"/>
  <c r="AA191" i="54"/>
  <c r="AL220" i="54"/>
  <c r="K220" i="54"/>
  <c r="AO220" i="54" s="1"/>
  <c r="T247" i="54"/>
  <c r="AH248" i="54"/>
  <c r="AO248" i="54" s="1"/>
  <c r="K118" i="54"/>
  <c r="AO118" i="54" s="1"/>
  <c r="AL118" i="54"/>
  <c r="AL302" i="54"/>
  <c r="H301" i="54"/>
  <c r="K302" i="54"/>
  <c r="AL194" i="54"/>
  <c r="K194" i="54"/>
  <c r="AO194" i="54" s="1"/>
  <c r="H112" i="54"/>
  <c r="K113" i="54"/>
  <c r="AL113" i="54"/>
  <c r="AO284" i="54"/>
  <c r="AK277" i="54"/>
  <c r="AO48" i="54"/>
  <c r="AL214" i="54"/>
  <c r="K214" i="54"/>
  <c r="AO214" i="54" s="1"/>
  <c r="K142" i="54"/>
  <c r="AO142" i="54" s="1"/>
  <c r="AL142" i="54"/>
  <c r="T181" i="54"/>
  <c r="AH181" i="54" s="1"/>
  <c r="J300" i="54"/>
  <c r="AN300" i="54" s="1"/>
  <c r="AN301" i="54"/>
  <c r="AO276" i="54"/>
  <c r="AL89" i="54"/>
  <c r="K89" i="54"/>
  <c r="AO89" i="54" s="1"/>
  <c r="K65" i="54"/>
  <c r="AO65" i="54" s="1"/>
  <c r="AL65" i="54"/>
  <c r="AL278" i="54"/>
  <c r="K278" i="54"/>
  <c r="AO278" i="54" s="1"/>
  <c r="AL182" i="54"/>
  <c r="H181" i="54"/>
  <c r="K182" i="54"/>
  <c r="AO182" i="54" s="1"/>
  <c r="G12" i="54"/>
  <c r="AM58" i="54"/>
  <c r="I57" i="54"/>
  <c r="G57" i="54"/>
  <c r="AK58" i="54"/>
  <c r="AO110" i="54"/>
  <c r="AL289" i="54"/>
  <c r="K289" i="54"/>
  <c r="AO289" i="54" s="1"/>
  <c r="AL83" i="54"/>
  <c r="H82" i="54"/>
  <c r="K83" i="54"/>
  <c r="AO83" i="54" s="1"/>
  <c r="AL63" i="54"/>
  <c r="K63" i="54"/>
  <c r="AO63" i="54" s="1"/>
  <c r="K202" i="54"/>
  <c r="AL202" i="54"/>
  <c r="AO286" i="54"/>
  <c r="S10" i="54"/>
  <c r="K104" i="54"/>
  <c r="AO104" i="54" s="1"/>
  <c r="AL104" i="54"/>
  <c r="AL106" i="54"/>
  <c r="K106" i="54"/>
  <c r="AO106" i="54" s="1"/>
  <c r="AL283" i="54"/>
  <c r="K283" i="54"/>
  <c r="AL170" i="54"/>
  <c r="K170" i="54"/>
  <c r="AO170" i="54" s="1"/>
  <c r="AH157" i="54"/>
  <c r="T154" i="54"/>
  <c r="AH154" i="54" s="1"/>
  <c r="J12" i="54"/>
  <c r="K109" i="54"/>
  <c r="AL109" i="54"/>
  <c r="H108" i="54"/>
  <c r="AO290" i="54"/>
  <c r="I254" i="54"/>
  <c r="AF254" i="54"/>
  <c r="K95" i="54"/>
  <c r="AO95" i="54" s="1"/>
  <c r="AL95" i="54"/>
  <c r="J136" i="54"/>
  <c r="AN137" i="54"/>
  <c r="AA21" i="54"/>
  <c r="AA12" i="54" s="1"/>
  <c r="AA10" i="54" s="1"/>
  <c r="K196" i="54"/>
  <c r="AL196" i="54"/>
  <c r="T137" i="54"/>
  <c r="AH138" i="54"/>
  <c r="H217" i="54"/>
  <c r="F12" i="54"/>
  <c r="P9" i="54"/>
  <c r="AD10" i="54"/>
  <c r="AL100" i="54"/>
  <c r="H99" i="54"/>
  <c r="K100" i="54"/>
  <c r="AO100" i="54" s="1"/>
  <c r="AL161" i="54"/>
  <c r="K161" i="54"/>
  <c r="AO161" i="54" s="1"/>
  <c r="AN82" i="54"/>
  <c r="J57" i="54"/>
  <c r="K285" i="54"/>
  <c r="AO285" i="54" s="1"/>
  <c r="AL285" i="54"/>
  <c r="I12" i="54"/>
  <c r="AH109" i="54"/>
  <c r="T108" i="54"/>
  <c r="AH108" i="54" s="1"/>
  <c r="AN280" i="54"/>
  <c r="AG254" i="54"/>
  <c r="J254" i="54"/>
  <c r="T250" i="54"/>
  <c r="AH250" i="54" s="1"/>
  <c r="AH251" i="54"/>
  <c r="G254" i="54"/>
  <c r="AD254" i="54"/>
  <c r="P253" i="54"/>
  <c r="AD253" i="54" s="1"/>
  <c r="AK253" i="54" s="1"/>
  <c r="R10" i="54"/>
  <c r="K251" i="54"/>
  <c r="H250" i="54"/>
  <c r="AL251" i="54"/>
  <c r="AA58" i="54"/>
  <c r="AA57" i="54" s="1"/>
  <c r="AH59" i="54"/>
  <c r="AO197" i="54"/>
  <c r="AH260" i="54"/>
  <c r="AO260" i="54" s="1"/>
  <c r="T255" i="54"/>
  <c r="AL185" i="54"/>
  <c r="K185" i="54"/>
  <c r="AO185" i="54" s="1"/>
  <c r="K152" i="54"/>
  <c r="AO152" i="54" s="1"/>
  <c r="AL152" i="54"/>
  <c r="AJ137" i="54"/>
  <c r="F136" i="54"/>
  <c r="F57" i="54"/>
  <c r="AJ58" i="54"/>
  <c r="I300" i="54"/>
  <c r="AM300" i="54" s="1"/>
  <c r="AM301" i="54"/>
  <c r="AO252" i="54"/>
  <c r="K292" i="54"/>
  <c r="AO292" i="54" s="1"/>
  <c r="AL292" i="54"/>
  <c r="H291" i="54"/>
  <c r="T120" i="54"/>
  <c r="AH120" i="54" s="1"/>
  <c r="AH123" i="54"/>
  <c r="AO123" i="54" s="1"/>
  <c r="AM247" i="54"/>
  <c r="I246" i="54"/>
  <c r="AM246" i="54" s="1"/>
  <c r="AL155" i="54"/>
  <c r="H154" i="54"/>
  <c r="K155" i="54"/>
  <c r="AO155" i="54" s="1"/>
  <c r="K69" i="54"/>
  <c r="AO69" i="54" s="1"/>
  <c r="AL69" i="54"/>
  <c r="AL175" i="54"/>
  <c r="K175" i="54"/>
  <c r="AO175" i="54" s="1"/>
  <c r="Q57" i="54"/>
  <c r="AE58" i="54"/>
  <c r="H165" i="54"/>
  <c r="K132" i="54"/>
  <c r="AO132" i="54" s="1"/>
  <c r="AL132" i="54"/>
  <c r="AL264" i="54"/>
  <c r="K264" i="54"/>
  <c r="AO264" i="54" s="1"/>
  <c r="AL269" i="54"/>
  <c r="K269" i="54"/>
  <c r="AO269" i="54" s="1"/>
  <c r="F254" i="54"/>
  <c r="AC254" i="54"/>
  <c r="AE13" i="54"/>
  <c r="Q12" i="54"/>
  <c r="K159" i="54"/>
  <c r="AO159" i="54" s="1"/>
  <c r="AL159" i="54"/>
  <c r="AO133" i="54"/>
  <c r="H75" i="54"/>
  <c r="AL76" i="54"/>
  <c r="K76" i="54"/>
  <c r="AO76" i="54" s="1"/>
  <c r="AO18" i="54"/>
  <c r="AO126" i="54"/>
  <c r="AL200" i="54"/>
  <c r="K200" i="54"/>
  <c r="AO200" i="54" s="1"/>
  <c r="AO146" i="54"/>
  <c r="AO173" i="54"/>
  <c r="AE280" i="54"/>
  <c r="AM255" i="54"/>
  <c r="AO237" i="54"/>
  <c r="AE301" i="54"/>
  <c r="Q300" i="54"/>
  <c r="AE300" i="54" s="1"/>
  <c r="Q295" i="54"/>
  <c r="AE295" i="54" s="1"/>
  <c r="AE296" i="54"/>
  <c r="K140" i="54"/>
  <c r="AO140" i="54" s="1"/>
  <c r="AL140" i="54"/>
  <c r="T13" i="54"/>
  <c r="K85" i="54"/>
  <c r="AO85" i="54" s="1"/>
  <c r="AL85" i="54"/>
  <c r="AA165" i="54"/>
  <c r="AH166" i="54"/>
  <c r="AO166" i="54" s="1"/>
  <c r="AL223" i="54"/>
  <c r="K223" i="54"/>
  <c r="AO223" i="54" s="1"/>
  <c r="T112" i="54"/>
  <c r="AH112" i="54" s="1"/>
  <c r="AH113" i="54"/>
  <c r="AL207" i="54"/>
  <c r="K207" i="54"/>
  <c r="AO207" i="54" s="1"/>
  <c r="K102" i="54"/>
  <c r="AO102" i="54" s="1"/>
  <c r="AL102" i="54"/>
  <c r="AL163" i="54"/>
  <c r="K163" i="54"/>
  <c r="AO163" i="54" s="1"/>
  <c r="AH296" i="54"/>
  <c r="T295" i="54"/>
  <c r="AH295" i="54" s="1"/>
  <c r="K73" i="54"/>
  <c r="AO73" i="54" s="1"/>
  <c r="AL73" i="54"/>
  <c r="AL235" i="54"/>
  <c r="H234" i="54"/>
  <c r="K235" i="54"/>
  <c r="AO235" i="54" s="1"/>
  <c r="H58" i="54"/>
  <c r="K59" i="54"/>
  <c r="AL59" i="54"/>
  <c r="K71" i="54"/>
  <c r="AO71" i="54" s="1"/>
  <c r="AL71" i="54"/>
  <c r="AO239" i="54"/>
  <c r="AL281" i="54"/>
  <c r="K281" i="54"/>
  <c r="AO281" i="54" s="1"/>
  <c r="AO15" i="54"/>
  <c r="T35" i="54"/>
  <c r="AH35" i="54" s="1"/>
  <c r="AH36" i="54"/>
  <c r="AO36" i="54" s="1"/>
  <c r="K138" i="54"/>
  <c r="AL138" i="54"/>
  <c r="H137" i="54"/>
  <c r="K227" i="54"/>
  <c r="AO227" i="54" s="1"/>
  <c r="AL227" i="54"/>
  <c r="H277" i="54"/>
  <c r="AJ277" i="54"/>
  <c r="K125" i="54"/>
  <c r="AO125" i="54" s="1"/>
  <c r="AL125" i="54"/>
  <c r="T301" i="54"/>
  <c r="AH302" i="54"/>
  <c r="AL28" i="54"/>
  <c r="AE137" i="54"/>
  <c r="Q136" i="54"/>
  <c r="AH198" i="54"/>
  <c r="AO198" i="54" s="1"/>
  <c r="T191" i="54"/>
  <c r="K130" i="54"/>
  <c r="AO130" i="54" s="1"/>
  <c r="AL130" i="54"/>
  <c r="AM280" i="54"/>
  <c r="AO14" i="54"/>
  <c r="AO60" i="54"/>
  <c r="AO158" i="54"/>
  <c r="T21" i="54"/>
  <c r="AL19" i="54"/>
  <c r="K19" i="54"/>
  <c r="AO19" i="54" s="1"/>
  <c r="AL256" i="54"/>
  <c r="K256" i="54"/>
  <c r="AO256" i="54" s="1"/>
  <c r="H255" i="54"/>
  <c r="AL211" i="54"/>
  <c r="K211" i="54"/>
  <c r="AO211" i="54" s="1"/>
  <c r="AL179" i="54"/>
  <c r="K179" i="54"/>
  <c r="AO179" i="54" s="1"/>
  <c r="AL150" i="54"/>
  <c r="K150" i="54"/>
  <c r="AO150" i="54" s="1"/>
  <c r="AL67" i="54"/>
  <c r="K67" i="54"/>
  <c r="AO67" i="54" s="1"/>
  <c r="K240" i="54"/>
  <c r="AL240" i="54"/>
  <c r="AL157" i="54"/>
  <c r="K157" i="54"/>
  <c r="AO20" i="54"/>
  <c r="K274" i="54"/>
  <c r="AO274" i="54" s="1"/>
  <c r="H273" i="54"/>
  <c r="AL274" i="54"/>
  <c r="T217" i="54"/>
  <c r="AH217" i="54" s="1"/>
  <c r="AH218" i="54"/>
  <c r="AO218" i="54" s="1"/>
  <c r="G136" i="54"/>
  <c r="AK136" i="54" s="1"/>
  <c r="AK137" i="54"/>
  <c r="AO187" i="54"/>
  <c r="AL230" i="54"/>
  <c r="K230" i="54"/>
  <c r="AO230" i="54" s="1"/>
  <c r="C38" i="38"/>
  <c r="C32" i="38"/>
  <c r="C12" i="40"/>
  <c r="AN136" i="54" l="1"/>
  <c r="AL280" i="54"/>
  <c r="AO202" i="54"/>
  <c r="AN57" i="54"/>
  <c r="AO28" i="54"/>
  <c r="AJ136" i="54"/>
  <c r="AE136" i="54"/>
  <c r="AE254" i="54"/>
  <c r="AM136" i="54"/>
  <c r="AK57" i="54"/>
  <c r="AM57" i="54"/>
  <c r="AJ57" i="54"/>
  <c r="AO240" i="54"/>
  <c r="AL120" i="54"/>
  <c r="AL191" i="54"/>
  <c r="AH191" i="54"/>
  <c r="AO191" i="54" s="1"/>
  <c r="AL296" i="54"/>
  <c r="AA136" i="54"/>
  <c r="AO59" i="54"/>
  <c r="AO54" i="54"/>
  <c r="K120" i="54"/>
  <c r="AO120" i="54" s="1"/>
  <c r="AO138" i="54"/>
  <c r="K296" i="54"/>
  <c r="AO296" i="54" s="1"/>
  <c r="H295" i="54"/>
  <c r="AE57" i="54"/>
  <c r="AH58" i="54"/>
  <c r="AO251" i="54"/>
  <c r="AH165" i="54"/>
  <c r="AO196" i="54"/>
  <c r="AO109" i="54"/>
  <c r="AO51" i="54"/>
  <c r="AL51" i="54"/>
  <c r="AO266" i="54"/>
  <c r="AO157" i="54"/>
  <c r="K99" i="54"/>
  <c r="AO99" i="54" s="1"/>
  <c r="AL99" i="54"/>
  <c r="K277" i="54"/>
  <c r="AO277" i="54" s="1"/>
  <c r="AL277" i="54"/>
  <c r="AH13" i="54"/>
  <c r="T12" i="54"/>
  <c r="K165" i="54"/>
  <c r="AL165" i="54"/>
  <c r="AO16" i="54"/>
  <c r="AL16" i="54"/>
  <c r="K181" i="54"/>
  <c r="AO181" i="54" s="1"/>
  <c r="AL181" i="54"/>
  <c r="H12" i="54"/>
  <c r="AL13" i="54"/>
  <c r="AL250" i="54"/>
  <c r="K250" i="54"/>
  <c r="AO250" i="54" s="1"/>
  <c r="H246" i="54"/>
  <c r="T57" i="54"/>
  <c r="AH57" i="54" s="1"/>
  <c r="AO113" i="54"/>
  <c r="T246" i="54"/>
  <c r="AH246" i="54" s="1"/>
  <c r="AH247" i="54"/>
  <c r="AO247" i="54" s="1"/>
  <c r="AH21" i="54"/>
  <c r="AL21" i="54"/>
  <c r="K291" i="54"/>
  <c r="AO291" i="54" s="1"/>
  <c r="AL291" i="54"/>
  <c r="AF10" i="54"/>
  <c r="R9" i="54"/>
  <c r="J10" i="54"/>
  <c r="AN12" i="54"/>
  <c r="AL112" i="54"/>
  <c r="K112" i="54"/>
  <c r="AO112" i="54" s="1"/>
  <c r="H254" i="54"/>
  <c r="AJ254" i="54"/>
  <c r="I10" i="54"/>
  <c r="AM12" i="54"/>
  <c r="F10" i="54"/>
  <c r="AJ10" i="54" s="1"/>
  <c r="AJ12" i="54"/>
  <c r="AL217" i="54"/>
  <c r="K217" i="54"/>
  <c r="AO217" i="54" s="1"/>
  <c r="AG10" i="54"/>
  <c r="S9" i="54"/>
  <c r="AE12" i="54"/>
  <c r="Q10" i="54"/>
  <c r="H136" i="54"/>
  <c r="K137" i="54"/>
  <c r="AL137" i="54"/>
  <c r="AK254" i="54"/>
  <c r="AM254" i="54"/>
  <c r="AO280" i="54"/>
  <c r="K82" i="54"/>
  <c r="AO82" i="54" s="1"/>
  <c r="AL82" i="54"/>
  <c r="AH255" i="54"/>
  <c r="T254" i="54"/>
  <c r="AH254" i="54" s="1"/>
  <c r="AH137" i="54"/>
  <c r="T136" i="54"/>
  <c r="AL273" i="54"/>
  <c r="K273" i="54"/>
  <c r="AO273" i="54" s="1"/>
  <c r="AH301" i="54"/>
  <c r="T300" i="54"/>
  <c r="AH300" i="54" s="1"/>
  <c r="K58" i="54"/>
  <c r="AL58" i="54"/>
  <c r="H57" i="54"/>
  <c r="AL108" i="54"/>
  <c r="K108" i="54"/>
  <c r="AO108" i="54" s="1"/>
  <c r="AO283" i="54"/>
  <c r="AO302" i="54"/>
  <c r="K255" i="54"/>
  <c r="AL255" i="54"/>
  <c r="K75" i="54"/>
  <c r="AO75" i="54" s="1"/>
  <c r="AL75" i="54"/>
  <c r="K154" i="54"/>
  <c r="AO154" i="54" s="1"/>
  <c r="AL154" i="54"/>
  <c r="AN254" i="54"/>
  <c r="G10" i="54"/>
  <c r="AK10" i="54" s="1"/>
  <c r="AK12" i="54"/>
  <c r="AO35" i="54"/>
  <c r="AL35" i="54"/>
  <c r="H300" i="54"/>
  <c r="AL301" i="54"/>
  <c r="K301" i="54"/>
  <c r="AL53" i="54"/>
  <c r="K53" i="54"/>
  <c r="AO53" i="54" s="1"/>
  <c r="K234" i="54"/>
  <c r="AO234" i="54" s="1"/>
  <c r="AL234" i="54"/>
  <c r="Q317" i="37"/>
  <c r="T317" i="37" s="1"/>
  <c r="T316" i="37" s="1"/>
  <c r="T315" i="37" s="1"/>
  <c r="T314" i="37" s="1"/>
  <c r="S316" i="37"/>
  <c r="S315" i="37" s="1"/>
  <c r="S314" i="37" s="1"/>
  <c r="R316" i="37"/>
  <c r="R315" i="37" s="1"/>
  <c r="R314" i="37" s="1"/>
  <c r="P316" i="37"/>
  <c r="P315" i="37" s="1"/>
  <c r="P314" i="37" s="1"/>
  <c r="O316" i="37"/>
  <c r="O315" i="37" s="1"/>
  <c r="O314" i="37" s="1"/>
  <c r="Q312" i="37"/>
  <c r="T312" i="37" s="1"/>
  <c r="T311" i="37" s="1"/>
  <c r="T310" i="37" s="1"/>
  <c r="T309" i="37" s="1"/>
  <c r="S311" i="37"/>
  <c r="S310" i="37" s="1"/>
  <c r="S309" i="37" s="1"/>
  <c r="R311" i="37"/>
  <c r="R310" i="37" s="1"/>
  <c r="R309" i="37" s="1"/>
  <c r="Q311" i="37"/>
  <c r="Q310" i="37" s="1"/>
  <c r="Q309" i="37" s="1"/>
  <c r="P311" i="37"/>
  <c r="P310" i="37" s="1"/>
  <c r="P309" i="37" s="1"/>
  <c r="O311" i="37"/>
  <c r="O310" i="37" s="1"/>
  <c r="O309" i="37" s="1"/>
  <c r="Q307" i="37"/>
  <c r="Q306" i="37" s="1"/>
  <c r="Q305" i="37" s="1"/>
  <c r="S306" i="37"/>
  <c r="S305" i="37" s="1"/>
  <c r="R306" i="37"/>
  <c r="R305" i="37" s="1"/>
  <c r="P306" i="37"/>
  <c r="P305" i="37" s="1"/>
  <c r="O306" i="37"/>
  <c r="O305" i="37" s="1"/>
  <c r="Q304" i="37"/>
  <c r="T304" i="37" s="1"/>
  <c r="T303" i="37" s="1"/>
  <c r="S303" i="37"/>
  <c r="R303" i="37"/>
  <c r="P303" i="37"/>
  <c r="O303" i="37"/>
  <c r="Q302" i="37"/>
  <c r="T302" i="37" s="1"/>
  <c r="T301" i="37" s="1"/>
  <c r="S301" i="37"/>
  <c r="R301" i="37"/>
  <c r="P301" i="37"/>
  <c r="O301" i="37"/>
  <c r="Q300" i="37"/>
  <c r="Q299" i="37" s="1"/>
  <c r="P299" i="37"/>
  <c r="Q298" i="37"/>
  <c r="T298" i="37" s="1"/>
  <c r="T297" i="37" s="1"/>
  <c r="S297" i="37"/>
  <c r="R297" i="37"/>
  <c r="P297" i="37"/>
  <c r="O297" i="37"/>
  <c r="Q296" i="37"/>
  <c r="T296" i="37" s="1"/>
  <c r="T295" i="37" s="1"/>
  <c r="S295" i="37"/>
  <c r="R295" i="37"/>
  <c r="P295" i="37"/>
  <c r="O295" i="37"/>
  <c r="Q293" i="37"/>
  <c r="T293" i="37" s="1"/>
  <c r="T292" i="37" s="1"/>
  <c r="T291" i="37" s="1"/>
  <c r="S292" i="37"/>
  <c r="S291" i="37" s="1"/>
  <c r="R292" i="37"/>
  <c r="R291" i="37" s="1"/>
  <c r="P292" i="37"/>
  <c r="P291" i="37" s="1"/>
  <c r="O292" i="37"/>
  <c r="O291" i="37" s="1"/>
  <c r="Q290" i="37"/>
  <c r="T290" i="37" s="1"/>
  <c r="Q289" i="37"/>
  <c r="T289" i="37" s="1"/>
  <c r="S288" i="37"/>
  <c r="S287" i="37" s="1"/>
  <c r="R288" i="37"/>
  <c r="R287" i="37" s="1"/>
  <c r="P288" i="37"/>
  <c r="P287" i="37" s="1"/>
  <c r="O288" i="37"/>
  <c r="O287" i="37" s="1"/>
  <c r="Q286" i="37"/>
  <c r="T286" i="37" s="1"/>
  <c r="T285" i="37" s="1"/>
  <c r="S285" i="37"/>
  <c r="R285" i="37"/>
  <c r="P285" i="37"/>
  <c r="O285" i="37"/>
  <c r="Q284" i="37"/>
  <c r="T284" i="37" s="1"/>
  <c r="T283" i="37" s="1"/>
  <c r="S283" i="37"/>
  <c r="R283" i="37"/>
  <c r="P283" i="37"/>
  <c r="O283" i="37"/>
  <c r="Q282" i="37"/>
  <c r="Q281" i="37" s="1"/>
  <c r="S281" i="37"/>
  <c r="R281" i="37"/>
  <c r="P281" i="37"/>
  <c r="O281" i="37"/>
  <c r="Q279" i="37"/>
  <c r="T279" i="37" s="1"/>
  <c r="T278" i="37" s="1"/>
  <c r="S278" i="37"/>
  <c r="R278" i="37"/>
  <c r="P278" i="37"/>
  <c r="O278" i="37"/>
  <c r="Q277" i="37"/>
  <c r="T277" i="37" s="1"/>
  <c r="Q276" i="37"/>
  <c r="T276" i="37" s="1"/>
  <c r="Q275" i="37"/>
  <c r="T275" i="37" s="1"/>
  <c r="S274" i="37"/>
  <c r="R274" i="37"/>
  <c r="P274" i="37"/>
  <c r="O274" i="37"/>
  <c r="Q273" i="37"/>
  <c r="T273" i="37" s="1"/>
  <c r="T272" i="37" s="1"/>
  <c r="S272" i="37"/>
  <c r="R272" i="37"/>
  <c r="P272" i="37"/>
  <c r="O272" i="37"/>
  <c r="Q271" i="37"/>
  <c r="T271" i="37" s="1"/>
  <c r="T270" i="37" s="1"/>
  <c r="S270" i="37"/>
  <c r="R270" i="37"/>
  <c r="R269" i="37" s="1"/>
  <c r="P270" i="37"/>
  <c r="O270" i="37"/>
  <c r="Q266" i="37"/>
  <c r="Q265" i="37" s="1"/>
  <c r="Q264" i="37" s="1"/>
  <c r="S265" i="37"/>
  <c r="S264" i="37" s="1"/>
  <c r="R265" i="37"/>
  <c r="R264" i="37" s="1"/>
  <c r="P265" i="37"/>
  <c r="P264" i="37" s="1"/>
  <c r="O265" i="37"/>
  <c r="O264" i="37" s="1"/>
  <c r="Q263" i="37"/>
  <c r="T263" i="37" s="1"/>
  <c r="T262" i="37" s="1"/>
  <c r="T261" i="37" s="1"/>
  <c r="S262" i="37"/>
  <c r="S261" i="37" s="1"/>
  <c r="R262" i="37"/>
  <c r="R261" i="37" s="1"/>
  <c r="P262" i="37"/>
  <c r="P261" i="37" s="1"/>
  <c r="O262" i="37"/>
  <c r="O261" i="37" s="1"/>
  <c r="Q258" i="37"/>
  <c r="T258" i="37" s="1"/>
  <c r="T257" i="37" s="1"/>
  <c r="S257" i="37"/>
  <c r="R257" i="37"/>
  <c r="P257" i="37"/>
  <c r="O257" i="37"/>
  <c r="Q256" i="37"/>
  <c r="T256" i="37" s="1"/>
  <c r="T255" i="37" s="1"/>
  <c r="S255" i="37"/>
  <c r="R255" i="37"/>
  <c r="P255" i="37"/>
  <c r="O255" i="37"/>
  <c r="Q253" i="37"/>
  <c r="Q252" i="37"/>
  <c r="T252" i="37" s="1"/>
  <c r="S251" i="37"/>
  <c r="R251" i="37"/>
  <c r="P251" i="37"/>
  <c r="O251" i="37"/>
  <c r="Q250" i="37"/>
  <c r="Q249" i="37" s="1"/>
  <c r="S249" i="37"/>
  <c r="R249" i="37"/>
  <c r="P249" i="37"/>
  <c r="O249" i="37"/>
  <c r="Q247" i="37"/>
  <c r="Q246" i="37"/>
  <c r="T246" i="37" s="1"/>
  <c r="Q245" i="37"/>
  <c r="T245" i="37" s="1"/>
  <c r="S244" i="37"/>
  <c r="R244" i="37"/>
  <c r="P244" i="37"/>
  <c r="O244" i="37"/>
  <c r="Q243" i="37"/>
  <c r="Q242" i="37"/>
  <c r="T242" i="37" s="1"/>
  <c r="S241" i="37"/>
  <c r="R241" i="37"/>
  <c r="P241" i="37"/>
  <c r="O241" i="37"/>
  <c r="Q240" i="37"/>
  <c r="T240" i="37" s="1"/>
  <c r="Q239" i="37"/>
  <c r="Q238" i="37"/>
  <c r="T238" i="37" s="1"/>
  <c r="S237" i="37"/>
  <c r="R237" i="37"/>
  <c r="P237" i="37"/>
  <c r="O237" i="37"/>
  <c r="Q236" i="37"/>
  <c r="T236" i="37" s="1"/>
  <c r="Q235" i="37"/>
  <c r="S234" i="37"/>
  <c r="R234" i="37"/>
  <c r="P234" i="37"/>
  <c r="Q233" i="37"/>
  <c r="T233" i="37" s="1"/>
  <c r="T232" i="37" s="1"/>
  <c r="S232" i="37"/>
  <c r="R232" i="37"/>
  <c r="P232" i="37"/>
  <c r="O232" i="37"/>
  <c r="Q230" i="37"/>
  <c r="T230" i="37" s="1"/>
  <c r="T229" i="37" s="1"/>
  <c r="T228" i="37" s="1"/>
  <c r="S229" i="37"/>
  <c r="S228" i="37" s="1"/>
  <c r="R229" i="37"/>
  <c r="R228" i="37" s="1"/>
  <c r="P229" i="37"/>
  <c r="P228" i="37" s="1"/>
  <c r="O228" i="37"/>
  <c r="Q227" i="37"/>
  <c r="T227" i="37" s="1"/>
  <c r="Q226" i="37"/>
  <c r="S225" i="37"/>
  <c r="R225" i="37"/>
  <c r="P225" i="37"/>
  <c r="O225" i="37"/>
  <c r="Q224" i="37"/>
  <c r="T224" i="37" s="1"/>
  <c r="Q223" i="37"/>
  <c r="T223" i="37" s="1"/>
  <c r="Q222" i="37"/>
  <c r="S221" i="37"/>
  <c r="R221" i="37"/>
  <c r="P221" i="37"/>
  <c r="O221" i="37"/>
  <c r="Q220" i="37"/>
  <c r="T220" i="37" s="1"/>
  <c r="Q219" i="37"/>
  <c r="T219" i="37" s="1"/>
  <c r="Q218" i="37"/>
  <c r="Q217" i="37"/>
  <c r="T217" i="37" s="1"/>
  <c r="S216" i="37"/>
  <c r="R216" i="37"/>
  <c r="P216" i="37"/>
  <c r="O216" i="37"/>
  <c r="Q215" i="37"/>
  <c r="T215" i="37" s="1"/>
  <c r="T214" i="37" s="1"/>
  <c r="S214" i="37"/>
  <c r="R214" i="37"/>
  <c r="P214" i="37"/>
  <c r="O214" i="37"/>
  <c r="Q213" i="37"/>
  <c r="T213" i="37" s="1"/>
  <c r="T212" i="37" s="1"/>
  <c r="S212" i="37"/>
  <c r="R212" i="37"/>
  <c r="P212" i="37"/>
  <c r="O212" i="37"/>
  <c r="Q211" i="37"/>
  <c r="T211" i="37" s="1"/>
  <c r="T210" i="37" s="1"/>
  <c r="S210" i="37"/>
  <c r="R210" i="37"/>
  <c r="P210" i="37"/>
  <c r="O210" i="37"/>
  <c r="Q209" i="37"/>
  <c r="T209" i="37" s="1"/>
  <c r="T208" i="37" s="1"/>
  <c r="S208" i="37"/>
  <c r="R208" i="37"/>
  <c r="P208" i="37"/>
  <c r="O208" i="37"/>
  <c r="Q207" i="37"/>
  <c r="T207" i="37" s="1"/>
  <c r="T206" i="37" s="1"/>
  <c r="S206" i="37"/>
  <c r="R206" i="37"/>
  <c r="P206" i="37"/>
  <c r="O206" i="37"/>
  <c r="Q204" i="37"/>
  <c r="T204" i="37" s="1"/>
  <c r="T203" i="37" s="1"/>
  <c r="S203" i="37"/>
  <c r="R203" i="37"/>
  <c r="P203" i="37"/>
  <c r="O203" i="37"/>
  <c r="Q202" i="37"/>
  <c r="T202" i="37" s="1"/>
  <c r="T201" i="37" s="1"/>
  <c r="S201" i="37"/>
  <c r="R201" i="37"/>
  <c r="P201" i="37"/>
  <c r="Q200" i="37"/>
  <c r="T200" i="37" s="1"/>
  <c r="T199" i="37" s="1"/>
  <c r="P199" i="37"/>
  <c r="Q198" i="37"/>
  <c r="T198" i="37" s="1"/>
  <c r="Q197" i="37"/>
  <c r="T197" i="37" s="1"/>
  <c r="T196" i="37" s="1"/>
  <c r="S196" i="37"/>
  <c r="S195" i="37" s="1"/>
  <c r="R196" i="37"/>
  <c r="R195" i="37" s="1"/>
  <c r="P196" i="37"/>
  <c r="O196" i="37"/>
  <c r="Q194" i="37"/>
  <c r="T194" i="37" s="1"/>
  <c r="T193" i="37" s="1"/>
  <c r="S193" i="37"/>
  <c r="R193" i="37"/>
  <c r="P193" i="37"/>
  <c r="O193" i="37"/>
  <c r="Q192" i="37"/>
  <c r="T192" i="37" s="1"/>
  <c r="Q191" i="37"/>
  <c r="T191" i="37" s="1"/>
  <c r="Q190" i="37"/>
  <c r="T190" i="37" s="1"/>
  <c r="S189" i="37"/>
  <c r="R189" i="37"/>
  <c r="P189" i="37"/>
  <c r="O189" i="37"/>
  <c r="Q188" i="37"/>
  <c r="T188" i="37" s="1"/>
  <c r="T187" i="37" s="1"/>
  <c r="S187" i="37"/>
  <c r="R187" i="37"/>
  <c r="P187" i="37"/>
  <c r="O187" i="37"/>
  <c r="Q186" i="37"/>
  <c r="Q185" i="37"/>
  <c r="T185" i="37" s="1"/>
  <c r="S184" i="37"/>
  <c r="R184" i="37"/>
  <c r="P184" i="37"/>
  <c r="O184" i="37"/>
  <c r="Q183" i="37"/>
  <c r="T183" i="37" s="1"/>
  <c r="T182" i="37" s="1"/>
  <c r="S182" i="37"/>
  <c r="R182" i="37"/>
  <c r="P182" i="37"/>
  <c r="O182" i="37"/>
  <c r="Q181" i="37"/>
  <c r="T181" i="37" s="1"/>
  <c r="T180" i="37" s="1"/>
  <c r="S180" i="37"/>
  <c r="R180" i="37"/>
  <c r="P180" i="37"/>
  <c r="O180" i="37"/>
  <c r="Q178" i="37"/>
  <c r="T178" i="37" s="1"/>
  <c r="T177" i="37" s="1"/>
  <c r="S177" i="37"/>
  <c r="R177" i="37"/>
  <c r="P177" i="37"/>
  <c r="O177" i="37"/>
  <c r="Q176" i="37"/>
  <c r="T176" i="37" s="1"/>
  <c r="T175" i="37" s="1"/>
  <c r="S175" i="37"/>
  <c r="R175" i="37"/>
  <c r="P175" i="37"/>
  <c r="O175" i="37"/>
  <c r="Q174" i="37"/>
  <c r="Q173" i="37" s="1"/>
  <c r="S173" i="37"/>
  <c r="R173" i="37"/>
  <c r="P173" i="37"/>
  <c r="O173" i="37"/>
  <c r="Q172" i="37"/>
  <c r="T172" i="37" s="1"/>
  <c r="T171" i="37" s="1"/>
  <c r="S171" i="37"/>
  <c r="R171" i="37"/>
  <c r="P171" i="37"/>
  <c r="O171" i="37"/>
  <c r="Q170" i="37"/>
  <c r="T170" i="37" s="1"/>
  <c r="T169" i="37" s="1"/>
  <c r="S169" i="37"/>
  <c r="R169" i="37"/>
  <c r="P169" i="37"/>
  <c r="O169" i="37"/>
  <c r="Q167" i="37"/>
  <c r="T167" i="37" s="1"/>
  <c r="T166" i="37" s="1"/>
  <c r="S166" i="37"/>
  <c r="R166" i="37"/>
  <c r="P166" i="37"/>
  <c r="O166" i="37"/>
  <c r="Q165" i="37"/>
  <c r="T165" i="37" s="1"/>
  <c r="T164" i="37" s="1"/>
  <c r="S164" i="37"/>
  <c r="R164" i="37"/>
  <c r="P164" i="37"/>
  <c r="O164" i="37"/>
  <c r="Q163" i="37"/>
  <c r="T163" i="37" s="1"/>
  <c r="T162" i="37" s="1"/>
  <c r="P162" i="37"/>
  <c r="Q161" i="37"/>
  <c r="T161" i="37" s="1"/>
  <c r="T160" i="37" s="1"/>
  <c r="S160" i="37"/>
  <c r="R160" i="37"/>
  <c r="P160" i="37"/>
  <c r="O160" i="37"/>
  <c r="Q159" i="37"/>
  <c r="T159" i="37" s="1"/>
  <c r="T158" i="37" s="1"/>
  <c r="S158" i="37"/>
  <c r="R158" i="37"/>
  <c r="P158" i="37"/>
  <c r="O158" i="37"/>
  <c r="Q157" i="37"/>
  <c r="T157" i="37" s="1"/>
  <c r="T156" i="37" s="1"/>
  <c r="S156" i="37"/>
  <c r="R156" i="37"/>
  <c r="P156" i="37"/>
  <c r="O156" i="37"/>
  <c r="Q155" i="37"/>
  <c r="T155" i="37" s="1"/>
  <c r="T154" i="37" s="1"/>
  <c r="S154" i="37"/>
  <c r="R154" i="37"/>
  <c r="Q154" i="37"/>
  <c r="P154" i="37"/>
  <c r="O154" i="37"/>
  <c r="Q153" i="37"/>
  <c r="Q152" i="37" s="1"/>
  <c r="S152" i="37"/>
  <c r="R152" i="37"/>
  <c r="P152" i="37"/>
  <c r="O152" i="37"/>
  <c r="Q148" i="37"/>
  <c r="T148" i="37" s="1"/>
  <c r="Q147" i="37"/>
  <c r="T147" i="37" s="1"/>
  <c r="S146" i="37"/>
  <c r="R146" i="37"/>
  <c r="P146" i="37"/>
  <c r="O146" i="37"/>
  <c r="Q145" i="37"/>
  <c r="T145" i="37" s="1"/>
  <c r="T144" i="37" s="1"/>
  <c r="S144" i="37"/>
  <c r="R144" i="37"/>
  <c r="P144" i="37"/>
  <c r="O144" i="37"/>
  <c r="Q143" i="37"/>
  <c r="Q142" i="37" s="1"/>
  <c r="S142" i="37"/>
  <c r="R142" i="37"/>
  <c r="P142" i="37"/>
  <c r="O142" i="37"/>
  <c r="Q141" i="37"/>
  <c r="T141" i="37" s="1"/>
  <c r="Q140" i="37"/>
  <c r="T140" i="37" s="1"/>
  <c r="S139" i="37"/>
  <c r="R139" i="37"/>
  <c r="P139" i="37"/>
  <c r="O139" i="37"/>
  <c r="Q138" i="37"/>
  <c r="T138" i="37" s="1"/>
  <c r="T137" i="37" s="1"/>
  <c r="S137" i="37"/>
  <c r="R137" i="37"/>
  <c r="P137" i="37"/>
  <c r="O137" i="37"/>
  <c r="Q136" i="37"/>
  <c r="T136" i="37" s="1"/>
  <c r="T135" i="37" s="1"/>
  <c r="S135" i="37"/>
  <c r="R135" i="37"/>
  <c r="P135" i="37"/>
  <c r="O135" i="37"/>
  <c r="Q133" i="37"/>
  <c r="T133" i="37" s="1"/>
  <c r="T132" i="37" s="1"/>
  <c r="S132" i="37"/>
  <c r="R132" i="37"/>
  <c r="P132" i="37"/>
  <c r="O132" i="37"/>
  <c r="Q131" i="37"/>
  <c r="Q130" i="37" s="1"/>
  <c r="S130" i="37"/>
  <c r="R130" i="37"/>
  <c r="P130" i="37"/>
  <c r="O130" i="37"/>
  <c r="Q129" i="37"/>
  <c r="T129" i="37" s="1"/>
  <c r="Q128" i="37"/>
  <c r="T128" i="37" s="1"/>
  <c r="S127" i="37"/>
  <c r="R127" i="37"/>
  <c r="P127" i="37"/>
  <c r="O127" i="37"/>
  <c r="Q125" i="37"/>
  <c r="T125" i="37" s="1"/>
  <c r="Q124" i="37"/>
  <c r="T124" i="37" s="1"/>
  <c r="S123" i="37"/>
  <c r="S122" i="37" s="1"/>
  <c r="R123" i="37"/>
  <c r="R122" i="37" s="1"/>
  <c r="P123" i="37"/>
  <c r="P122" i="37" s="1"/>
  <c r="O123" i="37"/>
  <c r="O122" i="37" s="1"/>
  <c r="Q121" i="37"/>
  <c r="Q120" i="37" s="1"/>
  <c r="T120" i="37"/>
  <c r="S120" i="37"/>
  <c r="R120" i="37"/>
  <c r="P120" i="37"/>
  <c r="O120" i="37"/>
  <c r="Q119" i="37"/>
  <c r="Q118" i="37" s="1"/>
  <c r="S118" i="37"/>
  <c r="R118" i="37"/>
  <c r="P118" i="37"/>
  <c r="O118" i="37"/>
  <c r="Q117" i="37"/>
  <c r="T117" i="37" s="1"/>
  <c r="T116" i="37" s="1"/>
  <c r="S116" i="37"/>
  <c r="R116" i="37"/>
  <c r="Q116" i="37"/>
  <c r="P116" i="37"/>
  <c r="O116" i="37"/>
  <c r="Q115" i="37"/>
  <c r="T115" i="37" s="1"/>
  <c r="T114" i="37" s="1"/>
  <c r="S114" i="37"/>
  <c r="R114" i="37"/>
  <c r="P114" i="37"/>
  <c r="O114" i="37"/>
  <c r="Q112" i="37"/>
  <c r="T112" i="37" s="1"/>
  <c r="T111" i="37" s="1"/>
  <c r="S111" i="37"/>
  <c r="R111" i="37"/>
  <c r="P111" i="37"/>
  <c r="O111" i="37"/>
  <c r="Q110" i="37"/>
  <c r="T110" i="37" s="1"/>
  <c r="T109" i="37" s="1"/>
  <c r="S109" i="37"/>
  <c r="R109" i="37"/>
  <c r="P109" i="37"/>
  <c r="O109" i="37"/>
  <c r="Q108" i="37"/>
  <c r="T108" i="37" s="1"/>
  <c r="T107" i="37" s="1"/>
  <c r="S107" i="37"/>
  <c r="R107" i="37"/>
  <c r="P107" i="37"/>
  <c r="O107" i="37"/>
  <c r="Q106" i="37"/>
  <c r="T106" i="37" s="1"/>
  <c r="T105" i="37" s="1"/>
  <c r="S105" i="37"/>
  <c r="R105" i="37"/>
  <c r="P105" i="37"/>
  <c r="O105" i="37"/>
  <c r="Q104" i="37"/>
  <c r="T104" i="37" s="1"/>
  <c r="T103" i="37" s="1"/>
  <c r="S103" i="37"/>
  <c r="R103" i="37"/>
  <c r="P103" i="37"/>
  <c r="Q102" i="37"/>
  <c r="T102" i="37" s="1"/>
  <c r="T101" i="37" s="1"/>
  <c r="S101" i="37"/>
  <c r="R101" i="37"/>
  <c r="P101" i="37"/>
  <c r="Q100" i="37"/>
  <c r="T100" i="37" s="1"/>
  <c r="T99" i="37" s="1"/>
  <c r="S99" i="37"/>
  <c r="R99" i="37"/>
  <c r="P99" i="37"/>
  <c r="O99" i="37"/>
  <c r="Q98" i="37"/>
  <c r="Q97" i="37" s="1"/>
  <c r="S97" i="37"/>
  <c r="R97" i="37"/>
  <c r="P97" i="37"/>
  <c r="O97" i="37"/>
  <c r="Q95" i="37"/>
  <c r="T95" i="37" s="1"/>
  <c r="T94" i="37" s="1"/>
  <c r="S94" i="37"/>
  <c r="R94" i="37"/>
  <c r="P94" i="37"/>
  <c r="O94" i="37"/>
  <c r="Q93" i="37"/>
  <c r="T93" i="37" s="1"/>
  <c r="Q92" i="37"/>
  <c r="Q91" i="37"/>
  <c r="T91" i="37" s="1"/>
  <c r="S90" i="37"/>
  <c r="R90" i="37"/>
  <c r="P90" i="37"/>
  <c r="O90" i="37"/>
  <c r="Q88" i="37"/>
  <c r="T88" i="37" s="1"/>
  <c r="T87" i="37" s="1"/>
  <c r="S87" i="37"/>
  <c r="R87" i="37"/>
  <c r="P87" i="37"/>
  <c r="O87" i="37"/>
  <c r="Q86" i="37"/>
  <c r="Q85" i="37" s="1"/>
  <c r="S85" i="37"/>
  <c r="R85" i="37"/>
  <c r="P85" i="37"/>
  <c r="O85" i="37"/>
  <c r="Q84" i="37"/>
  <c r="T84" i="37" s="1"/>
  <c r="T83" i="37" s="1"/>
  <c r="S83" i="37"/>
  <c r="R83" i="37"/>
  <c r="P83" i="37"/>
  <c r="O83" i="37"/>
  <c r="Q82" i="37"/>
  <c r="T82" i="37" s="1"/>
  <c r="T81" i="37" s="1"/>
  <c r="S81" i="37"/>
  <c r="R81" i="37"/>
  <c r="P81" i="37"/>
  <c r="O81" i="37"/>
  <c r="Q80" i="37"/>
  <c r="Q79" i="37" s="1"/>
  <c r="S79" i="37"/>
  <c r="R79" i="37"/>
  <c r="P79" i="37"/>
  <c r="O79" i="37"/>
  <c r="Q78" i="37"/>
  <c r="T78" i="37" s="1"/>
  <c r="T77" i="37" s="1"/>
  <c r="S77" i="37"/>
  <c r="R77" i="37"/>
  <c r="P77" i="37"/>
  <c r="O77" i="37"/>
  <c r="Q76" i="37"/>
  <c r="T76" i="37" s="1"/>
  <c r="Q75" i="37"/>
  <c r="T75" i="37" s="1"/>
  <c r="Q74" i="37"/>
  <c r="T74" i="37" s="1"/>
  <c r="S73" i="37"/>
  <c r="R73" i="37"/>
  <c r="P73" i="37"/>
  <c r="O73" i="37"/>
  <c r="Q69" i="37"/>
  <c r="T69" i="37" s="1"/>
  <c r="T68" i="37" s="1"/>
  <c r="T67" i="37" s="1"/>
  <c r="S68" i="37"/>
  <c r="S67" i="37" s="1"/>
  <c r="R68" i="37"/>
  <c r="R67" i="37" s="1"/>
  <c r="P68" i="37"/>
  <c r="P67" i="37" s="1"/>
  <c r="O68" i="37"/>
  <c r="O67" i="37" s="1"/>
  <c r="Q66" i="37"/>
  <c r="Q63" i="37"/>
  <c r="T63" i="37" s="1"/>
  <c r="Q62" i="37"/>
  <c r="T62" i="37" s="1"/>
  <c r="Q61" i="37"/>
  <c r="T61" i="37" s="1"/>
  <c r="S60" i="37"/>
  <c r="R60" i="37"/>
  <c r="P60" i="37"/>
  <c r="O60" i="37"/>
  <c r="Q59" i="37"/>
  <c r="T59" i="37" s="1"/>
  <c r="T58" i="37" s="1"/>
  <c r="P58" i="37"/>
  <c r="Q57" i="37"/>
  <c r="T57" i="37" s="1"/>
  <c r="Q56" i="37"/>
  <c r="T56" i="37" s="1"/>
  <c r="Q55" i="37"/>
  <c r="T55" i="37" s="1"/>
  <c r="Q54" i="37"/>
  <c r="T54" i="37" s="1"/>
  <c r="Q53" i="37"/>
  <c r="T53" i="37" s="1"/>
  <c r="Q52" i="37"/>
  <c r="T52" i="37" s="1"/>
  <c r="Q51" i="37"/>
  <c r="S50" i="37"/>
  <c r="R50" i="37"/>
  <c r="P50" i="37"/>
  <c r="O50" i="37"/>
  <c r="Q49" i="37"/>
  <c r="T49" i="37" s="1"/>
  <c r="T48" i="37" s="1"/>
  <c r="S48" i="37"/>
  <c r="R48" i="37"/>
  <c r="P48" i="37"/>
  <c r="O48" i="37"/>
  <c r="Q47" i="37"/>
  <c r="T47" i="37" s="1"/>
  <c r="T46" i="37" s="1"/>
  <c r="S46" i="37"/>
  <c r="R46" i="37"/>
  <c r="P46" i="37"/>
  <c r="Q44" i="37"/>
  <c r="T44" i="37" s="1"/>
  <c r="Q43" i="37"/>
  <c r="T43" i="37" s="1"/>
  <c r="Q42" i="37"/>
  <c r="T42" i="37" s="1"/>
  <c r="Q41" i="37"/>
  <c r="T41" i="37" s="1"/>
  <c r="S40" i="37"/>
  <c r="R40" i="37"/>
  <c r="P40" i="37"/>
  <c r="O40" i="37"/>
  <c r="Q39" i="37"/>
  <c r="T39" i="37" s="1"/>
  <c r="Q38" i="37"/>
  <c r="T38" i="37" s="1"/>
  <c r="S37" i="37"/>
  <c r="R37" i="37"/>
  <c r="P37" i="37"/>
  <c r="O37" i="37"/>
  <c r="Q35" i="37"/>
  <c r="T35" i="37" s="1"/>
  <c r="T34" i="37" s="1"/>
  <c r="S34" i="37"/>
  <c r="R34" i="37"/>
  <c r="P34" i="37"/>
  <c r="O34" i="37"/>
  <c r="Q33" i="37"/>
  <c r="T33" i="37" s="1"/>
  <c r="T32" i="37" s="1"/>
  <c r="S32" i="37"/>
  <c r="R32" i="37"/>
  <c r="P32" i="37"/>
  <c r="O32" i="37"/>
  <c r="Q31" i="37"/>
  <c r="T31" i="37" s="1"/>
  <c r="Q30" i="37"/>
  <c r="T30" i="37" s="1"/>
  <c r="S29" i="37"/>
  <c r="R29" i="37"/>
  <c r="P29" i="37"/>
  <c r="O29" i="37"/>
  <c r="Q28" i="37"/>
  <c r="T28" i="37" s="1"/>
  <c r="Q27" i="37"/>
  <c r="T27" i="37" s="1"/>
  <c r="S26" i="37"/>
  <c r="R26" i="37"/>
  <c r="P26" i="37"/>
  <c r="O26" i="37"/>
  <c r="Q24" i="37"/>
  <c r="T24" i="37" s="1"/>
  <c r="T23" i="37" s="1"/>
  <c r="S23" i="37"/>
  <c r="R23" i="37"/>
  <c r="P23" i="37"/>
  <c r="O23" i="37"/>
  <c r="Q22" i="37"/>
  <c r="Q21" i="37" s="1"/>
  <c r="S21" i="37"/>
  <c r="R21" i="37"/>
  <c r="P21" i="37"/>
  <c r="O21" i="37"/>
  <c r="Q20" i="37"/>
  <c r="T20" i="37" s="1"/>
  <c r="T19" i="37" s="1"/>
  <c r="S19" i="37"/>
  <c r="R19" i="37"/>
  <c r="P19" i="37"/>
  <c r="O19" i="37"/>
  <c r="Q17" i="37"/>
  <c r="T17" i="37" s="1"/>
  <c r="T16" i="37" s="1"/>
  <c r="S16" i="37"/>
  <c r="R16" i="37"/>
  <c r="Q16" i="37"/>
  <c r="P16" i="37"/>
  <c r="O16" i="37"/>
  <c r="Q15" i="37"/>
  <c r="T15" i="37" s="1"/>
  <c r="AO58" i="54" l="1"/>
  <c r="AH136" i="54"/>
  <c r="AO301" i="54"/>
  <c r="AL295" i="54"/>
  <c r="K295" i="54"/>
  <c r="AO295" i="54" s="1"/>
  <c r="AO255" i="54"/>
  <c r="AM10" i="54"/>
  <c r="AO137" i="54"/>
  <c r="AO21" i="54"/>
  <c r="AO165" i="54"/>
  <c r="Q2" i="54"/>
  <c r="AE10" i="54"/>
  <c r="Q9" i="54"/>
  <c r="AL254" i="54"/>
  <c r="K254" i="54"/>
  <c r="AO254" i="54" s="1"/>
  <c r="K136" i="54"/>
  <c r="AL136" i="54"/>
  <c r="K57" i="54"/>
  <c r="AO57" i="54" s="1"/>
  <c r="AL57" i="54"/>
  <c r="T10" i="54"/>
  <c r="AH12" i="54"/>
  <c r="AN10" i="54"/>
  <c r="AL246" i="54"/>
  <c r="K246" i="54"/>
  <c r="AO246" i="54" s="1"/>
  <c r="AL300" i="54"/>
  <c r="K300" i="54"/>
  <c r="AO300" i="54" s="1"/>
  <c r="K12" i="54"/>
  <c r="AO13" i="54"/>
  <c r="H10" i="54"/>
  <c r="AL12" i="54"/>
  <c r="Q234" i="37"/>
  <c r="S254" i="37"/>
  <c r="R45" i="37"/>
  <c r="T254" i="37"/>
  <c r="S36" i="37"/>
  <c r="Q48" i="37"/>
  <c r="O168" i="37"/>
  <c r="R89" i="37"/>
  <c r="O126" i="37"/>
  <c r="S89" i="37"/>
  <c r="P294" i="37"/>
  <c r="R126" i="37"/>
  <c r="O18" i="37"/>
  <c r="P72" i="37"/>
  <c r="Q214" i="37"/>
  <c r="O231" i="37"/>
  <c r="P248" i="37"/>
  <c r="P18" i="37"/>
  <c r="P36" i="37"/>
  <c r="O25" i="37"/>
  <c r="Q206" i="37"/>
  <c r="O45" i="37"/>
  <c r="T146" i="37"/>
  <c r="P45" i="37"/>
  <c r="Q111" i="37"/>
  <c r="S269" i="37"/>
  <c r="Q19" i="37"/>
  <c r="Q107" i="37"/>
  <c r="Q144" i="37"/>
  <c r="O179" i="37"/>
  <c r="R179" i="37"/>
  <c r="Q68" i="37"/>
  <c r="Q67" i="37" s="1"/>
  <c r="S168" i="37"/>
  <c r="Q32" i="37"/>
  <c r="T37" i="37"/>
  <c r="T282" i="37"/>
  <c r="T281" i="37" s="1"/>
  <c r="T280" i="37" s="1"/>
  <c r="O89" i="37"/>
  <c r="O113" i="37"/>
  <c r="P113" i="37"/>
  <c r="Q164" i="37"/>
  <c r="P195" i="37"/>
  <c r="S260" i="37"/>
  <c r="O72" i="37"/>
  <c r="Q189" i="37"/>
  <c r="Q81" i="37"/>
  <c r="R113" i="37"/>
  <c r="S113" i="37"/>
  <c r="Q180" i="37"/>
  <c r="O195" i="37"/>
  <c r="Q241" i="37"/>
  <c r="S18" i="37"/>
  <c r="T22" i="37"/>
  <c r="T21" i="37" s="1"/>
  <c r="T18" i="37" s="1"/>
  <c r="Q77" i="37"/>
  <c r="S96" i="37"/>
  <c r="Q160" i="37"/>
  <c r="P168" i="37"/>
  <c r="Q175" i="37"/>
  <c r="P254" i="37"/>
  <c r="R25" i="37"/>
  <c r="S25" i="37"/>
  <c r="S45" i="37"/>
  <c r="Q50" i="37"/>
  <c r="Q171" i="37"/>
  <c r="R168" i="37"/>
  <c r="Q257" i="37"/>
  <c r="O280" i="37"/>
  <c r="Q295" i="37"/>
  <c r="O96" i="37"/>
  <c r="O134" i="37"/>
  <c r="R151" i="37"/>
  <c r="S151" i="37"/>
  <c r="Q232" i="37"/>
  <c r="R248" i="37"/>
  <c r="P280" i="37"/>
  <c r="T195" i="37"/>
  <c r="R231" i="37"/>
  <c r="Q105" i="37"/>
  <c r="Q109" i="37"/>
  <c r="Q114" i="37"/>
  <c r="Q113" i="37" s="1"/>
  <c r="Q135" i="37"/>
  <c r="Q187" i="37"/>
  <c r="R18" i="37"/>
  <c r="S72" i="37"/>
  <c r="R72" i="37"/>
  <c r="Q158" i="37"/>
  <c r="Q199" i="37"/>
  <c r="P205" i="37"/>
  <c r="Q210" i="37"/>
  <c r="P260" i="37"/>
  <c r="T266" i="37"/>
  <c r="T265" i="37" s="1"/>
  <c r="T264" i="37" s="1"/>
  <c r="T260" i="37" s="1"/>
  <c r="O269" i="37"/>
  <c r="Q26" i="37"/>
  <c r="T73" i="37"/>
  <c r="Q94" i="37"/>
  <c r="Q99" i="37"/>
  <c r="Q123" i="37"/>
  <c r="Q122" i="37" s="1"/>
  <c r="T143" i="37"/>
  <c r="T142" i="37" s="1"/>
  <c r="T153" i="37"/>
  <c r="T152" i="37" s="1"/>
  <c r="T151" i="37" s="1"/>
  <c r="P179" i="37"/>
  <c r="O205" i="37"/>
  <c r="Q225" i="37"/>
  <c r="T26" i="37"/>
  <c r="T123" i="37"/>
  <c r="T122" i="37" s="1"/>
  <c r="S134" i="37"/>
  <c r="R254" i="37"/>
  <c r="R134" i="37"/>
  <c r="Q37" i="37"/>
  <c r="P89" i="37"/>
  <c r="S126" i="37"/>
  <c r="Q244" i="37"/>
  <c r="Q251" i="37"/>
  <c r="Q248" i="37" s="1"/>
  <c r="P269" i="37"/>
  <c r="R294" i="37"/>
  <c r="R36" i="37"/>
  <c r="Q196" i="37"/>
  <c r="Q221" i="37"/>
  <c r="S294" i="37"/>
  <c r="S231" i="37"/>
  <c r="O248" i="37"/>
  <c r="O254" i="37"/>
  <c r="T274" i="37"/>
  <c r="T269" i="37" s="1"/>
  <c r="P25" i="37"/>
  <c r="Q177" i="37"/>
  <c r="Q182" i="37"/>
  <c r="Q203" i="37"/>
  <c r="R260" i="37"/>
  <c r="Q285" i="37"/>
  <c r="Q34" i="37"/>
  <c r="P126" i="37"/>
  <c r="Q132" i="37"/>
  <c r="P134" i="37"/>
  <c r="P151" i="37"/>
  <c r="Q169" i="37"/>
  <c r="Q208" i="37"/>
  <c r="R205" i="37"/>
  <c r="Q255" i="37"/>
  <c r="R280" i="37"/>
  <c r="R268" i="37" s="1"/>
  <c r="O294" i="37"/>
  <c r="Q73" i="37"/>
  <c r="Q156" i="37"/>
  <c r="O151" i="37"/>
  <c r="Q193" i="37"/>
  <c r="S248" i="37"/>
  <c r="O260" i="37"/>
  <c r="S280" i="37"/>
  <c r="T307" i="37"/>
  <c r="T306" i="37" s="1"/>
  <c r="T305" i="37" s="1"/>
  <c r="Q237" i="37"/>
  <c r="Q83" i="37"/>
  <c r="Q146" i="37"/>
  <c r="S205" i="37"/>
  <c r="Q216" i="37"/>
  <c r="Q272" i="37"/>
  <c r="Q303" i="37"/>
  <c r="P231" i="37"/>
  <c r="Q229" i="37"/>
  <c r="Q228" i="37" s="1"/>
  <c r="Q212" i="37"/>
  <c r="Q201" i="37"/>
  <c r="Q184" i="37"/>
  <c r="S179" i="37"/>
  <c r="Q162" i="37"/>
  <c r="Q139" i="37"/>
  <c r="Q127" i="37"/>
  <c r="T131" i="37"/>
  <c r="T130" i="37" s="1"/>
  <c r="Q101" i="37"/>
  <c r="P96" i="37"/>
  <c r="R96" i="37"/>
  <c r="Q103" i="37"/>
  <c r="Q90" i="37"/>
  <c r="T60" i="37"/>
  <c r="Q60" i="37"/>
  <c r="Q58" i="37"/>
  <c r="Q46" i="37"/>
  <c r="Q40" i="37"/>
  <c r="O36" i="37"/>
  <c r="Q23" i="37"/>
  <c r="T29" i="37"/>
  <c r="T139" i="37"/>
  <c r="T288" i="37"/>
  <c r="T287" i="37" s="1"/>
  <c r="T127" i="37"/>
  <c r="T189" i="37"/>
  <c r="T40" i="37"/>
  <c r="T51" i="37"/>
  <c r="T50" i="37" s="1"/>
  <c r="T45" i="37" s="1"/>
  <c r="T80" i="37"/>
  <c r="T79" i="37" s="1"/>
  <c r="T86" i="37"/>
  <c r="T85" i="37" s="1"/>
  <c r="T92" i="37"/>
  <c r="T90" i="37" s="1"/>
  <c r="T89" i="37" s="1"/>
  <c r="T98" i="37"/>
  <c r="T97" i="37" s="1"/>
  <c r="T96" i="37" s="1"/>
  <c r="T119" i="37"/>
  <c r="T118" i="37" s="1"/>
  <c r="T113" i="37" s="1"/>
  <c r="Q137" i="37"/>
  <c r="T174" i="37"/>
  <c r="T173" i="37" s="1"/>
  <c r="T168" i="37" s="1"/>
  <c r="T186" i="37"/>
  <c r="T184" i="37" s="1"/>
  <c r="T218" i="37"/>
  <c r="T216" i="37" s="1"/>
  <c r="T222" i="37"/>
  <c r="T221" i="37" s="1"/>
  <c r="T226" i="37"/>
  <c r="T225" i="37" s="1"/>
  <c r="T235" i="37"/>
  <c r="T234" i="37" s="1"/>
  <c r="T239" i="37"/>
  <c r="T237" i="37" s="1"/>
  <c r="T243" i="37"/>
  <c r="T241" i="37" s="1"/>
  <c r="T247" i="37"/>
  <c r="T244" i="37" s="1"/>
  <c r="T253" i="37"/>
  <c r="T251" i="37" s="1"/>
  <c r="Q270" i="37"/>
  <c r="Q288" i="37"/>
  <c r="Q287" i="37" s="1"/>
  <c r="T300" i="37"/>
  <c r="T299" i="37" s="1"/>
  <c r="T294" i="37" s="1"/>
  <c r="Q166" i="37"/>
  <c r="Q262" i="37"/>
  <c r="Q261" i="37" s="1"/>
  <c r="Q260" i="37" s="1"/>
  <c r="Q29" i="37"/>
  <c r="T250" i="37"/>
  <c r="T249" i="37" s="1"/>
  <c r="Q283" i="37"/>
  <c r="Q280" i="37" s="1"/>
  <c r="Q297" i="37"/>
  <c r="Q87" i="37"/>
  <c r="Q301" i="37"/>
  <c r="Q274" i="37"/>
  <c r="Q278" i="37"/>
  <c r="Q292" i="37"/>
  <c r="Q291" i="37" s="1"/>
  <c r="Q316" i="37"/>
  <c r="Q315" i="37" s="1"/>
  <c r="Q314" i="37" s="1"/>
  <c r="AL10" i="54" l="1"/>
  <c r="AO136" i="54"/>
  <c r="AH10" i="54"/>
  <c r="T9" i="54"/>
  <c r="AO12" i="54"/>
  <c r="K10" i="54"/>
  <c r="P71" i="37"/>
  <c r="Q18" i="37"/>
  <c r="R150" i="37"/>
  <c r="Q96" i="37"/>
  <c r="Q45" i="37"/>
  <c r="Q25" i="37"/>
  <c r="T72" i="37"/>
  <c r="Q36" i="37"/>
  <c r="T36" i="37"/>
  <c r="Q126" i="37"/>
  <c r="O268" i="37"/>
  <c r="Q168" i="37"/>
  <c r="S268" i="37"/>
  <c r="S71" i="37"/>
  <c r="O71" i="37"/>
  <c r="Q254" i="37"/>
  <c r="Q179" i="37"/>
  <c r="Q89" i="37"/>
  <c r="P150" i="37"/>
  <c r="S150" i="37"/>
  <c r="R71" i="37"/>
  <c r="Q151" i="37"/>
  <c r="T126" i="37"/>
  <c r="Q195" i="37"/>
  <c r="T25" i="37"/>
  <c r="P268" i="37"/>
  <c r="P267" i="37" s="1"/>
  <c r="T134" i="37"/>
  <c r="Q231" i="37"/>
  <c r="Q72" i="37"/>
  <c r="Q205" i="37"/>
  <c r="T179" i="37"/>
  <c r="T205" i="37"/>
  <c r="O150" i="37"/>
  <c r="Q294" i="37"/>
  <c r="T248" i="37"/>
  <c r="Q134" i="37"/>
  <c r="T231" i="37"/>
  <c r="Q269" i="37"/>
  <c r="T268" i="37"/>
  <c r="AO10" i="54" l="1"/>
  <c r="Q150" i="37"/>
  <c r="T71" i="37"/>
  <c r="Q268" i="37"/>
  <c r="Q71" i="37"/>
  <c r="T150" i="37"/>
  <c r="X317" i="37"/>
  <c r="X316" i="37" s="1"/>
  <c r="X315" i="37" s="1"/>
  <c r="X314" i="37" s="1"/>
  <c r="Z316" i="37"/>
  <c r="Z315" i="37" s="1"/>
  <c r="Z314" i="37" s="1"/>
  <c r="Y316" i="37"/>
  <c r="Y315" i="37" s="1"/>
  <c r="Y314" i="37" s="1"/>
  <c r="W316" i="37"/>
  <c r="W315" i="37" s="1"/>
  <c r="W314" i="37" s="1"/>
  <c r="V316" i="37"/>
  <c r="V315" i="37" s="1"/>
  <c r="V314" i="37" s="1"/>
  <c r="X312" i="37"/>
  <c r="AA312" i="37" s="1"/>
  <c r="AA311" i="37" s="1"/>
  <c r="AA310" i="37" s="1"/>
  <c r="AA309" i="37" s="1"/>
  <c r="Z311" i="37"/>
  <c r="Z310" i="37" s="1"/>
  <c r="Z309" i="37" s="1"/>
  <c r="Y311" i="37"/>
  <c r="Y310" i="37" s="1"/>
  <c r="Y309" i="37" s="1"/>
  <c r="W311" i="37"/>
  <c r="W310" i="37" s="1"/>
  <c r="W309" i="37" s="1"/>
  <c r="V311" i="37"/>
  <c r="V310" i="37" s="1"/>
  <c r="V309" i="37" s="1"/>
  <c r="X308" i="37"/>
  <c r="AA308" i="37" s="1"/>
  <c r="X304" i="37"/>
  <c r="AA304" i="37" s="1"/>
  <c r="AA303" i="37" s="1"/>
  <c r="Z303" i="37"/>
  <c r="Y303" i="37"/>
  <c r="W303" i="37"/>
  <c r="V303" i="37"/>
  <c r="X300" i="37"/>
  <c r="X299" i="37" s="1"/>
  <c r="Z299" i="37"/>
  <c r="Y299" i="37"/>
  <c r="W299" i="37"/>
  <c r="V299" i="37"/>
  <c r="X298" i="37"/>
  <c r="AA298" i="37" s="1"/>
  <c r="AA297" i="37" s="1"/>
  <c r="Z297" i="37"/>
  <c r="Y297" i="37"/>
  <c r="W297" i="37"/>
  <c r="V297" i="37"/>
  <c r="X296" i="37"/>
  <c r="AA296" i="37" s="1"/>
  <c r="AA295" i="37" s="1"/>
  <c r="Z295" i="37"/>
  <c r="Y295" i="37"/>
  <c r="W295" i="37"/>
  <c r="V295" i="37"/>
  <c r="X293" i="37"/>
  <c r="AA293" i="37" s="1"/>
  <c r="AA292" i="37" s="1"/>
  <c r="AA291" i="37" s="1"/>
  <c r="Z292" i="37"/>
  <c r="Z291" i="37" s="1"/>
  <c r="Y292" i="37"/>
  <c r="Y291" i="37" s="1"/>
  <c r="W292" i="37"/>
  <c r="W291" i="37" s="1"/>
  <c r="V292" i="37"/>
  <c r="V291" i="37" s="1"/>
  <c r="X290" i="37"/>
  <c r="X288" i="37" s="1"/>
  <c r="X287" i="37" s="1"/>
  <c r="Z288" i="37"/>
  <c r="Z287" i="37" s="1"/>
  <c r="Y288" i="37"/>
  <c r="Y287" i="37" s="1"/>
  <c r="W288" i="37"/>
  <c r="W287" i="37" s="1"/>
  <c r="V288" i="37"/>
  <c r="V287" i="37" s="1"/>
  <c r="X284" i="37"/>
  <c r="X283" i="37" s="1"/>
  <c r="Z283" i="37"/>
  <c r="Y283" i="37"/>
  <c r="W283" i="37"/>
  <c r="V283" i="37"/>
  <c r="X282" i="37"/>
  <c r="AA282" i="37" s="1"/>
  <c r="AA281" i="37" s="1"/>
  <c r="Z281" i="37"/>
  <c r="Y281" i="37"/>
  <c r="W281" i="37"/>
  <c r="W280" i="37" s="1"/>
  <c r="V281" i="37"/>
  <c r="X279" i="37"/>
  <c r="AA279" i="37" s="1"/>
  <c r="AA278" i="37" s="1"/>
  <c r="Z278" i="37"/>
  <c r="Y278" i="37"/>
  <c r="W278" i="37"/>
  <c r="V278" i="37"/>
  <c r="X277" i="37"/>
  <c r="AA277" i="37" s="1"/>
  <c r="X276" i="37"/>
  <c r="AA276" i="37" s="1"/>
  <c r="X275" i="37"/>
  <c r="AA275" i="37" s="1"/>
  <c r="Z274" i="37"/>
  <c r="Y274" i="37"/>
  <c r="W274" i="37"/>
  <c r="V274" i="37"/>
  <c r="X271" i="37"/>
  <c r="AA271" i="37" s="1"/>
  <c r="AA270" i="37" s="1"/>
  <c r="Z270" i="37"/>
  <c r="Y270" i="37"/>
  <c r="W270" i="37"/>
  <c r="V270" i="37"/>
  <c r="X266" i="37"/>
  <c r="X265" i="37" s="1"/>
  <c r="X264" i="37" s="1"/>
  <c r="X260" i="37" s="1"/>
  <c r="Z265" i="37"/>
  <c r="Z264" i="37" s="1"/>
  <c r="Z260" i="37" s="1"/>
  <c r="Y265" i="37"/>
  <c r="Y264" i="37" s="1"/>
  <c r="Y260" i="37" s="1"/>
  <c r="W265" i="37"/>
  <c r="W264" i="37" s="1"/>
  <c r="W260" i="37" s="1"/>
  <c r="V265" i="37"/>
  <c r="V264" i="37" s="1"/>
  <c r="V260" i="37" s="1"/>
  <c r="X258" i="37"/>
  <c r="AA258" i="37" s="1"/>
  <c r="AA257" i="37" s="1"/>
  <c r="Z257" i="37"/>
  <c r="Y257" i="37"/>
  <c r="W257" i="37"/>
  <c r="V257" i="37"/>
  <c r="X256" i="37"/>
  <c r="AA256" i="37" s="1"/>
  <c r="AA255" i="37" s="1"/>
  <c r="Z255" i="37"/>
  <c r="Y255" i="37"/>
  <c r="W255" i="37"/>
  <c r="V255" i="37"/>
  <c r="X253" i="37"/>
  <c r="AA253" i="37" s="1"/>
  <c r="X252" i="37"/>
  <c r="AA252" i="37" s="1"/>
  <c r="Z251" i="37"/>
  <c r="Z248" i="37" s="1"/>
  <c r="Y251" i="37"/>
  <c r="Y248" i="37" s="1"/>
  <c r="W251" i="37"/>
  <c r="W248" i="37" s="1"/>
  <c r="V251" i="37"/>
  <c r="V248" i="37" s="1"/>
  <c r="X247" i="37"/>
  <c r="AA247" i="37" s="1"/>
  <c r="X246" i="37"/>
  <c r="AA246" i="37" s="1"/>
  <c r="AA244" i="37" s="1"/>
  <c r="Z244" i="37"/>
  <c r="Y244" i="37"/>
  <c r="W244" i="37"/>
  <c r="V244" i="37"/>
  <c r="X243" i="37"/>
  <c r="AA243" i="37" s="1"/>
  <c r="X242" i="37"/>
  <c r="Z241" i="37"/>
  <c r="Y241" i="37"/>
  <c r="W241" i="37"/>
  <c r="V241" i="37"/>
  <c r="X239" i="37"/>
  <c r="AA239" i="37" s="1"/>
  <c r="X238" i="37"/>
  <c r="AA238" i="37" s="1"/>
  <c r="Z237" i="37"/>
  <c r="Y237" i="37"/>
  <c r="W237" i="37"/>
  <c r="V237" i="37"/>
  <c r="X236" i="37"/>
  <c r="AA236" i="37" s="1"/>
  <c r="X235" i="37"/>
  <c r="AA235" i="37" s="1"/>
  <c r="Z234" i="37"/>
  <c r="Y234" i="37"/>
  <c r="W234" i="37"/>
  <c r="V234" i="37"/>
  <c r="X233" i="37"/>
  <c r="X232" i="37" s="1"/>
  <c r="Z232" i="37"/>
  <c r="Y232" i="37"/>
  <c r="W232" i="37"/>
  <c r="V232" i="37"/>
  <c r="X230" i="37"/>
  <c r="AA230" i="37" s="1"/>
  <c r="AA229" i="37" s="1"/>
  <c r="AA228" i="37" s="1"/>
  <c r="X227" i="37"/>
  <c r="AA227" i="37" s="1"/>
  <c r="X226" i="37"/>
  <c r="X224" i="37"/>
  <c r="AA224" i="37" s="1"/>
  <c r="X223" i="37"/>
  <c r="AA223" i="37" s="1"/>
  <c r="X222" i="37"/>
  <c r="AA222" i="37" s="1"/>
  <c r="Z221" i="37"/>
  <c r="Y221" i="37"/>
  <c r="W221" i="37"/>
  <c r="V221" i="37"/>
  <c r="X220" i="37"/>
  <c r="AA220" i="37" s="1"/>
  <c r="X219" i="37"/>
  <c r="AA219" i="37" s="1"/>
  <c r="X218" i="37"/>
  <c r="AA218" i="37" s="1"/>
  <c r="X217" i="37"/>
  <c r="Z216" i="37"/>
  <c r="Y216" i="37"/>
  <c r="W216" i="37"/>
  <c r="V216" i="37"/>
  <c r="X215" i="37"/>
  <c r="AA215" i="37" s="1"/>
  <c r="AA214" i="37" s="1"/>
  <c r="Z214" i="37"/>
  <c r="Y214" i="37"/>
  <c r="X214" i="37"/>
  <c r="W214" i="37"/>
  <c r="V214" i="37"/>
  <c r="X213" i="37"/>
  <c r="X212" i="37" s="1"/>
  <c r="Z212" i="37"/>
  <c r="Y212" i="37"/>
  <c r="W212" i="37"/>
  <c r="V212" i="37"/>
  <c r="X211" i="37"/>
  <c r="X210" i="37" s="1"/>
  <c r="Z210" i="37"/>
  <c r="Y210" i="37"/>
  <c r="W210" i="37"/>
  <c r="V210" i="37"/>
  <c r="X209" i="37"/>
  <c r="AA209" i="37" s="1"/>
  <c r="AA208" i="37" s="1"/>
  <c r="Z208" i="37"/>
  <c r="Y208" i="37"/>
  <c r="W208" i="37"/>
  <c r="V208" i="37"/>
  <c r="X207" i="37"/>
  <c r="X206" i="37" s="1"/>
  <c r="Z206" i="37"/>
  <c r="Y206" i="37"/>
  <c r="W206" i="37"/>
  <c r="V206" i="37"/>
  <c r="X204" i="37"/>
  <c r="AA204" i="37" s="1"/>
  <c r="AA203" i="37" s="1"/>
  <c r="X202" i="37"/>
  <c r="AA202" i="37" s="1"/>
  <c r="AA201" i="37" s="1"/>
  <c r="X200" i="37"/>
  <c r="X199" i="37" s="1"/>
  <c r="Z199" i="37"/>
  <c r="Y199" i="37"/>
  <c r="W199" i="37"/>
  <c r="V199" i="37"/>
  <c r="X198" i="37"/>
  <c r="AA198" i="37" s="1"/>
  <c r="X197" i="37"/>
  <c r="Z196" i="37"/>
  <c r="Y196" i="37"/>
  <c r="W196" i="37"/>
  <c r="V196" i="37"/>
  <c r="X194" i="37"/>
  <c r="X193" i="37" s="1"/>
  <c r="Z193" i="37"/>
  <c r="Y193" i="37"/>
  <c r="W193" i="37"/>
  <c r="V193" i="37"/>
  <c r="X192" i="37"/>
  <c r="AA192" i="37" s="1"/>
  <c r="X191" i="37"/>
  <c r="AA191" i="37" s="1"/>
  <c r="X190" i="37"/>
  <c r="Z189" i="37"/>
  <c r="Y189" i="37"/>
  <c r="W189" i="37"/>
  <c r="V189" i="37"/>
  <c r="X188" i="37"/>
  <c r="X187" i="37" s="1"/>
  <c r="Z187" i="37"/>
  <c r="Y187" i="37"/>
  <c r="W187" i="37"/>
  <c r="V187" i="37"/>
  <c r="X183" i="37"/>
  <c r="AA183" i="37" s="1"/>
  <c r="AA182" i="37" s="1"/>
  <c r="Z182" i="37"/>
  <c r="Y182" i="37"/>
  <c r="W182" i="37"/>
  <c r="V182" i="37"/>
  <c r="X181" i="37"/>
  <c r="X180" i="37" s="1"/>
  <c r="Z180" i="37"/>
  <c r="Y180" i="37"/>
  <c r="W180" i="37"/>
  <c r="V180" i="37"/>
  <c r="X178" i="37"/>
  <c r="X177" i="37" s="1"/>
  <c r="Z177" i="37"/>
  <c r="Y177" i="37"/>
  <c r="W177" i="37"/>
  <c r="V177" i="37"/>
  <c r="X176" i="37"/>
  <c r="X175" i="37" s="1"/>
  <c r="Z175" i="37"/>
  <c r="Y175" i="37"/>
  <c r="W175" i="37"/>
  <c r="V175" i="37"/>
  <c r="X172" i="37"/>
  <c r="AA172" i="37" s="1"/>
  <c r="AA171" i="37" s="1"/>
  <c r="Z171" i="37"/>
  <c r="Y171" i="37"/>
  <c r="W171" i="37"/>
  <c r="V171" i="37"/>
  <c r="X170" i="37"/>
  <c r="X169" i="37" s="1"/>
  <c r="Z169" i="37"/>
  <c r="Y169" i="37"/>
  <c r="W169" i="37"/>
  <c r="V169" i="37"/>
  <c r="X167" i="37"/>
  <c r="AA167" i="37" s="1"/>
  <c r="AA166" i="37" s="1"/>
  <c r="Z166" i="37"/>
  <c r="Y166" i="37"/>
  <c r="W166" i="37"/>
  <c r="V166" i="37"/>
  <c r="X165" i="37"/>
  <c r="AA165" i="37" s="1"/>
  <c r="AA164" i="37" s="1"/>
  <c r="Z164" i="37"/>
  <c r="Y164" i="37"/>
  <c r="W164" i="37"/>
  <c r="V164" i="37"/>
  <c r="X163" i="37"/>
  <c r="X162" i="37" s="1"/>
  <c r="Z162" i="37"/>
  <c r="Y162" i="37"/>
  <c r="W162" i="37"/>
  <c r="V162" i="37"/>
  <c r="X161" i="37"/>
  <c r="AA161" i="37" s="1"/>
  <c r="AA160" i="37" s="1"/>
  <c r="Z160" i="37"/>
  <c r="Y160" i="37"/>
  <c r="W160" i="37"/>
  <c r="V160" i="37"/>
  <c r="X159" i="37"/>
  <c r="X158" i="37" s="1"/>
  <c r="Z158" i="37"/>
  <c r="Y158" i="37"/>
  <c r="W158" i="37"/>
  <c r="V158" i="37"/>
  <c r="X157" i="37"/>
  <c r="X156" i="37" s="1"/>
  <c r="Z156" i="37"/>
  <c r="Y156" i="37"/>
  <c r="W156" i="37"/>
  <c r="V156" i="37"/>
  <c r="X153" i="37"/>
  <c r="AA153" i="37" s="1"/>
  <c r="AA152" i="37" s="1"/>
  <c r="Z152" i="37"/>
  <c r="Y152" i="37"/>
  <c r="W152" i="37"/>
  <c r="V152" i="37"/>
  <c r="X148" i="37"/>
  <c r="AA148" i="37" s="1"/>
  <c r="X147" i="37"/>
  <c r="Z146" i="37"/>
  <c r="Y146" i="37"/>
  <c r="W146" i="37"/>
  <c r="V146" i="37"/>
  <c r="X145" i="37"/>
  <c r="X144" i="37" s="1"/>
  <c r="Z144" i="37"/>
  <c r="Y144" i="37"/>
  <c r="W144" i="37"/>
  <c r="V144" i="37"/>
  <c r="X143" i="37"/>
  <c r="AA143" i="37" s="1"/>
  <c r="AA142" i="37" s="1"/>
  <c r="Z142" i="37"/>
  <c r="Y142" i="37"/>
  <c r="W142" i="37"/>
  <c r="V142" i="37"/>
  <c r="X141" i="37"/>
  <c r="AA141" i="37" s="1"/>
  <c r="X140" i="37"/>
  <c r="AA140" i="37" s="1"/>
  <c r="Z139" i="37"/>
  <c r="Y139" i="37"/>
  <c r="W139" i="37"/>
  <c r="V139" i="37"/>
  <c r="X138" i="37"/>
  <c r="X137" i="37" s="1"/>
  <c r="Z137" i="37"/>
  <c r="Y137" i="37"/>
  <c r="W137" i="37"/>
  <c r="V137" i="37"/>
  <c r="X136" i="37"/>
  <c r="AA136" i="37" s="1"/>
  <c r="AA135" i="37" s="1"/>
  <c r="Z135" i="37"/>
  <c r="Y135" i="37"/>
  <c r="W135" i="37"/>
  <c r="V135" i="37"/>
  <c r="X133" i="37"/>
  <c r="X132" i="37" s="1"/>
  <c r="Z132" i="37"/>
  <c r="Y132" i="37"/>
  <c r="W132" i="37"/>
  <c r="V132" i="37"/>
  <c r="X129" i="37"/>
  <c r="AA129" i="37" s="1"/>
  <c r="X128" i="37"/>
  <c r="AA128" i="37" s="1"/>
  <c r="Z127" i="37"/>
  <c r="Y127" i="37"/>
  <c r="W127" i="37"/>
  <c r="V127" i="37"/>
  <c r="X125" i="37"/>
  <c r="AA125" i="37" s="1"/>
  <c r="X124" i="37"/>
  <c r="AA124" i="37" s="1"/>
  <c r="Z123" i="37"/>
  <c r="Z122" i="37" s="1"/>
  <c r="Y123" i="37"/>
  <c r="Y122" i="37" s="1"/>
  <c r="W123" i="37"/>
  <c r="W122" i="37" s="1"/>
  <c r="V123" i="37"/>
  <c r="V122" i="37" s="1"/>
  <c r="X121" i="37"/>
  <c r="X120" i="37" s="1"/>
  <c r="Z120" i="37"/>
  <c r="Y120" i="37"/>
  <c r="W120" i="37"/>
  <c r="V120" i="37"/>
  <c r="X119" i="37"/>
  <c r="X118" i="37" s="1"/>
  <c r="Z118" i="37"/>
  <c r="Y118" i="37"/>
  <c r="W118" i="37"/>
  <c r="V118" i="37"/>
  <c r="X117" i="37"/>
  <c r="AA117" i="37" s="1"/>
  <c r="AA116" i="37" s="1"/>
  <c r="Z116" i="37"/>
  <c r="Y116" i="37"/>
  <c r="W116" i="37"/>
  <c r="V116" i="37"/>
  <c r="X115" i="37"/>
  <c r="X114" i="37" s="1"/>
  <c r="Z114" i="37"/>
  <c r="Y114" i="37"/>
  <c r="W114" i="37"/>
  <c r="V114" i="37"/>
  <c r="X112" i="37"/>
  <c r="AA112" i="37" s="1"/>
  <c r="AA111" i="37" s="1"/>
  <c r="Z111" i="37"/>
  <c r="Y111" i="37"/>
  <c r="W111" i="37"/>
  <c r="V111" i="37"/>
  <c r="X110" i="37"/>
  <c r="X109" i="37" s="1"/>
  <c r="Z109" i="37"/>
  <c r="Y109" i="37"/>
  <c r="W109" i="37"/>
  <c r="V109" i="37"/>
  <c r="X108" i="37"/>
  <c r="AA108" i="37" s="1"/>
  <c r="AA107" i="37" s="1"/>
  <c r="Z107" i="37"/>
  <c r="Y107" i="37"/>
  <c r="W107" i="37"/>
  <c r="V107" i="37"/>
  <c r="X106" i="37"/>
  <c r="AA106" i="37" s="1"/>
  <c r="AA105" i="37" s="1"/>
  <c r="Z105" i="37"/>
  <c r="Y105" i="37"/>
  <c r="W105" i="37"/>
  <c r="V105" i="37"/>
  <c r="X104" i="37"/>
  <c r="X103" i="37" s="1"/>
  <c r="Z103" i="37"/>
  <c r="Y103" i="37"/>
  <c r="W103" i="37"/>
  <c r="V103" i="37"/>
  <c r="X102" i="37"/>
  <c r="AA102" i="37" s="1"/>
  <c r="AA101" i="37" s="1"/>
  <c r="Z101" i="37"/>
  <c r="Y101" i="37"/>
  <c r="W101" i="37"/>
  <c r="V101" i="37"/>
  <c r="X100" i="37"/>
  <c r="AA100" i="37" s="1"/>
  <c r="AA99" i="37" s="1"/>
  <c r="Z99" i="37"/>
  <c r="Y99" i="37"/>
  <c r="W99" i="37"/>
  <c r="V99" i="37"/>
  <c r="X98" i="37"/>
  <c r="AA98" i="37" s="1"/>
  <c r="AA97" i="37" s="1"/>
  <c r="Z97" i="37"/>
  <c r="Y97" i="37"/>
  <c r="W97" i="37"/>
  <c r="V97" i="37"/>
  <c r="X95" i="37"/>
  <c r="X94" i="37" s="1"/>
  <c r="Z94" i="37"/>
  <c r="Y94" i="37"/>
  <c r="W94" i="37"/>
  <c r="V94" i="37"/>
  <c r="X93" i="37"/>
  <c r="AA93" i="37" s="1"/>
  <c r="X92" i="37"/>
  <c r="AA92" i="37" s="1"/>
  <c r="X91" i="37"/>
  <c r="Z90" i="37"/>
  <c r="Y90" i="37"/>
  <c r="W90" i="37"/>
  <c r="V90" i="37"/>
  <c r="X88" i="37"/>
  <c r="AA88" i="37" s="1"/>
  <c r="AA87" i="37" s="1"/>
  <c r="Z87" i="37"/>
  <c r="Y87" i="37"/>
  <c r="W87" i="37"/>
  <c r="V87" i="37"/>
  <c r="X84" i="37"/>
  <c r="X83" i="37" s="1"/>
  <c r="Z83" i="37"/>
  <c r="Y83" i="37"/>
  <c r="W83" i="37"/>
  <c r="V83" i="37"/>
  <c r="X82" i="37"/>
  <c r="AA82" i="37" s="1"/>
  <c r="AA81" i="37" s="1"/>
  <c r="Z81" i="37"/>
  <c r="Y81" i="37"/>
  <c r="W81" i="37"/>
  <c r="V81" i="37"/>
  <c r="X80" i="37"/>
  <c r="AA80" i="37" s="1"/>
  <c r="AA79" i="37" s="1"/>
  <c r="Z79" i="37"/>
  <c r="Y79" i="37"/>
  <c r="W79" i="37"/>
  <c r="V79" i="37"/>
  <c r="X78" i="37"/>
  <c r="X77" i="37" s="1"/>
  <c r="Z77" i="37"/>
  <c r="Y77" i="37"/>
  <c r="W77" i="37"/>
  <c r="V77" i="37"/>
  <c r="X75" i="37"/>
  <c r="AA75" i="37" s="1"/>
  <c r="X74" i="37"/>
  <c r="Z73" i="37"/>
  <c r="Y73" i="37"/>
  <c r="W73" i="37"/>
  <c r="V73" i="37"/>
  <c r="X69" i="37"/>
  <c r="AA69" i="37" s="1"/>
  <c r="AA68" i="37" s="1"/>
  <c r="AA67" i="37" s="1"/>
  <c r="Z68" i="37"/>
  <c r="Z67" i="37" s="1"/>
  <c r="Y68" i="37"/>
  <c r="Y67" i="37" s="1"/>
  <c r="W68" i="37"/>
  <c r="W67" i="37" s="1"/>
  <c r="V68" i="37"/>
  <c r="V67" i="37" s="1"/>
  <c r="X66" i="37"/>
  <c r="AA66" i="37" s="1"/>
  <c r="AA65" i="37" s="1"/>
  <c r="AA64" i="37" s="1"/>
  <c r="Z65" i="37"/>
  <c r="Z64" i="37" s="1"/>
  <c r="Y65" i="37"/>
  <c r="Y64" i="37" s="1"/>
  <c r="W65" i="37"/>
  <c r="W64" i="37" s="1"/>
  <c r="V65" i="37"/>
  <c r="V64" i="37" s="1"/>
  <c r="X63" i="37"/>
  <c r="AA63" i="37" s="1"/>
  <c r="X62" i="37"/>
  <c r="Z60" i="37"/>
  <c r="Y60" i="37"/>
  <c r="V60" i="37"/>
  <c r="AA59" i="37"/>
  <c r="AA58" i="37" s="1"/>
  <c r="X58" i="37"/>
  <c r="X57" i="37"/>
  <c r="AA57" i="37" s="1"/>
  <c r="X56" i="37"/>
  <c r="AA56" i="37" s="1"/>
  <c r="X55" i="37"/>
  <c r="AA55" i="37" s="1"/>
  <c r="X54" i="37"/>
  <c r="AA54" i="37" s="1"/>
  <c r="X53" i="37"/>
  <c r="AA53" i="37" s="1"/>
  <c r="X52" i="37"/>
  <c r="AA52" i="37" s="1"/>
  <c r="X51" i="37"/>
  <c r="Z50" i="37"/>
  <c r="Y50" i="37"/>
  <c r="W50" i="37"/>
  <c r="V50" i="37"/>
  <c r="X49" i="37"/>
  <c r="AA49" i="37" s="1"/>
  <c r="AA48" i="37" s="1"/>
  <c r="X47" i="37"/>
  <c r="X46" i="37" s="1"/>
  <c r="Z46" i="37"/>
  <c r="Y46" i="37"/>
  <c r="W46" i="37"/>
  <c r="V46" i="37"/>
  <c r="X44" i="37"/>
  <c r="AA44" i="37" s="1"/>
  <c r="X43" i="37"/>
  <c r="AA43" i="37" s="1"/>
  <c r="X42" i="37"/>
  <c r="AA42" i="37" s="1"/>
  <c r="X41" i="37"/>
  <c r="AA41" i="37" s="1"/>
  <c r="Z40" i="37"/>
  <c r="Y40" i="37"/>
  <c r="W40" i="37"/>
  <c r="V40" i="37"/>
  <c r="X39" i="37"/>
  <c r="AA39" i="37" s="1"/>
  <c r="X38" i="37"/>
  <c r="AA38" i="37" s="1"/>
  <c r="Z37" i="37"/>
  <c r="Y37" i="37"/>
  <c r="W37" i="37"/>
  <c r="V37" i="37"/>
  <c r="X35" i="37"/>
  <c r="AA35" i="37" s="1"/>
  <c r="AA34" i="37" s="1"/>
  <c r="Z34" i="37"/>
  <c r="Y34" i="37"/>
  <c r="W34" i="37"/>
  <c r="V34" i="37"/>
  <c r="X33" i="37"/>
  <c r="X32" i="37" s="1"/>
  <c r="Z32" i="37"/>
  <c r="Y32" i="37"/>
  <c r="W32" i="37"/>
  <c r="V32" i="37"/>
  <c r="X31" i="37"/>
  <c r="AA31" i="37" s="1"/>
  <c r="X30" i="37"/>
  <c r="X29" i="37" s="1"/>
  <c r="Z29" i="37"/>
  <c r="Y29" i="37"/>
  <c r="W29" i="37"/>
  <c r="V29" i="37"/>
  <c r="X28" i="37"/>
  <c r="AA28" i="37" s="1"/>
  <c r="X27" i="37"/>
  <c r="Z26" i="37"/>
  <c r="Y26" i="37"/>
  <c r="W26" i="37"/>
  <c r="V26" i="37"/>
  <c r="X24" i="37"/>
  <c r="X23" i="37" s="1"/>
  <c r="X22" i="37"/>
  <c r="AA22" i="37" s="1"/>
  <c r="AA21" i="37" s="1"/>
  <c r="Z21" i="37"/>
  <c r="Z18" i="37" s="1"/>
  <c r="Y21" i="37"/>
  <c r="Y18" i="37" s="1"/>
  <c r="W21" i="37"/>
  <c r="W18" i="37" s="1"/>
  <c r="V21" i="37"/>
  <c r="V18" i="37" s="1"/>
  <c r="X17" i="37"/>
  <c r="AA17" i="37" s="1"/>
  <c r="AA16" i="37" s="1"/>
  <c r="Z16" i="37"/>
  <c r="Y16" i="37"/>
  <c r="W16" i="37"/>
  <c r="V16" i="37"/>
  <c r="X15" i="37"/>
  <c r="AA15" i="37" s="1"/>
  <c r="Y280" i="37" l="1"/>
  <c r="X65" i="37"/>
  <c r="X64" i="37" s="1"/>
  <c r="Y126" i="37"/>
  <c r="X297" i="37"/>
  <c r="V113" i="37"/>
  <c r="Z254" i="37"/>
  <c r="AA266" i="37"/>
  <c r="AA265" i="37" s="1"/>
  <c r="AA264" i="37" s="1"/>
  <c r="AA260" i="37" s="1"/>
  <c r="X68" i="37"/>
  <c r="X67" i="37" s="1"/>
  <c r="W89" i="37"/>
  <c r="V126" i="37"/>
  <c r="V179" i="37"/>
  <c r="X146" i="37"/>
  <c r="AA188" i="37"/>
  <c r="AA187" i="37" s="1"/>
  <c r="Y89" i="37"/>
  <c r="Y231" i="37"/>
  <c r="V89" i="37"/>
  <c r="AA95" i="37"/>
  <c r="AA94" i="37" s="1"/>
  <c r="X116" i="37"/>
  <c r="V151" i="37"/>
  <c r="W195" i="37"/>
  <c r="X292" i="37"/>
  <c r="X291" i="37" s="1"/>
  <c r="V72" i="37"/>
  <c r="Z89" i="37"/>
  <c r="Z36" i="37"/>
  <c r="AA123" i="37"/>
  <c r="AA122" i="37" s="1"/>
  <c r="AA207" i="37"/>
  <c r="AA206" i="37" s="1"/>
  <c r="X311" i="37"/>
  <c r="X310" i="37" s="1"/>
  <c r="X309" i="37" s="1"/>
  <c r="X48" i="37"/>
  <c r="Y168" i="37"/>
  <c r="X241" i="37"/>
  <c r="V45" i="37"/>
  <c r="AA157" i="37"/>
  <c r="AA156" i="37" s="1"/>
  <c r="W179" i="37"/>
  <c r="W45" i="37"/>
  <c r="X90" i="37"/>
  <c r="X89" i="37" s="1"/>
  <c r="X107" i="37"/>
  <c r="AA213" i="37"/>
  <c r="AA212" i="37" s="1"/>
  <c r="X225" i="37"/>
  <c r="X257" i="37"/>
  <c r="V195" i="37"/>
  <c r="AA33" i="37"/>
  <c r="AA32" i="37" s="1"/>
  <c r="Y45" i="37"/>
  <c r="Z45" i="37"/>
  <c r="X34" i="37"/>
  <c r="Z195" i="37"/>
  <c r="V254" i="37"/>
  <c r="Z269" i="37"/>
  <c r="X278" i="37"/>
  <c r="Y113" i="37"/>
  <c r="Y195" i="37"/>
  <c r="Y36" i="37"/>
  <c r="V168" i="37"/>
  <c r="X189" i="37"/>
  <c r="X196" i="37"/>
  <c r="W254" i="37"/>
  <c r="W126" i="37"/>
  <c r="AA233" i="37"/>
  <c r="AA232" i="37" s="1"/>
  <c r="V96" i="37"/>
  <c r="W96" i="37"/>
  <c r="X16" i="37"/>
  <c r="Z72" i="37"/>
  <c r="AA121" i="37"/>
  <c r="AA120" i="37" s="1"/>
  <c r="X127" i="37"/>
  <c r="X126" i="37" s="1"/>
  <c r="X135" i="37"/>
  <c r="Z231" i="37"/>
  <c r="AA254" i="37"/>
  <c r="V134" i="37"/>
  <c r="AA290" i="37"/>
  <c r="AA288" i="37" s="1"/>
  <c r="AA287" i="37" s="1"/>
  <c r="Y72" i="37"/>
  <c r="Z151" i="37"/>
  <c r="X73" i="37"/>
  <c r="Y134" i="37"/>
  <c r="Z205" i="37"/>
  <c r="X251" i="37"/>
  <c r="X248" i="37" s="1"/>
  <c r="W151" i="37"/>
  <c r="AA178" i="37"/>
  <c r="AA177" i="37" s="1"/>
  <c r="AA226" i="37"/>
  <c r="AA225" i="37" s="1"/>
  <c r="Y25" i="37"/>
  <c r="W36" i="37"/>
  <c r="W72" i="37"/>
  <c r="Z126" i="37"/>
  <c r="Z134" i="37"/>
  <c r="Y179" i="37"/>
  <c r="X221" i="37"/>
  <c r="X274" i="37"/>
  <c r="Z280" i="37"/>
  <c r="Y294" i="37"/>
  <c r="Z25" i="37"/>
  <c r="X81" i="37"/>
  <c r="Z168" i="37"/>
  <c r="X237" i="37"/>
  <c r="Y269" i="37"/>
  <c r="X26" i="37"/>
  <c r="X25" i="37" s="1"/>
  <c r="X50" i="37"/>
  <c r="Z179" i="37"/>
  <c r="V205" i="37"/>
  <c r="Y254" i="37"/>
  <c r="W113" i="37"/>
  <c r="AA37" i="37"/>
  <c r="X60" i="37"/>
  <c r="Z113" i="37"/>
  <c r="X142" i="37"/>
  <c r="AA170" i="37"/>
  <c r="AA169" i="37" s="1"/>
  <c r="W205" i="37"/>
  <c r="Y205" i="37"/>
  <c r="V280" i="37"/>
  <c r="V25" i="37"/>
  <c r="X208" i="37"/>
  <c r="AA251" i="37"/>
  <c r="AA248" i="37" s="1"/>
  <c r="V294" i="37"/>
  <c r="Z294" i="37"/>
  <c r="W25" i="37"/>
  <c r="AA115" i="37"/>
  <c r="AA114" i="37" s="1"/>
  <c r="AA147" i="37"/>
  <c r="AA146" i="37" s="1"/>
  <c r="W168" i="37"/>
  <c r="X216" i="37"/>
  <c r="AA221" i="37"/>
  <c r="V231" i="37"/>
  <c r="V269" i="37"/>
  <c r="AA274" i="37"/>
  <c r="X281" i="37"/>
  <c r="X280" i="37" s="1"/>
  <c r="X171" i="37"/>
  <c r="X168" i="37" s="1"/>
  <c r="W231" i="37"/>
  <c r="AA237" i="37"/>
  <c r="X244" i="37"/>
  <c r="W269" i="37"/>
  <c r="W294" i="37"/>
  <c r="AA300" i="37"/>
  <c r="AA299" i="37" s="1"/>
  <c r="AA294" i="37" s="1"/>
  <c r="X234" i="37"/>
  <c r="AA234" i="37"/>
  <c r="X201" i="37"/>
  <c r="AA163" i="37"/>
  <c r="AA162" i="37" s="1"/>
  <c r="Y151" i="37"/>
  <c r="AA139" i="37"/>
  <c r="W134" i="37"/>
  <c r="X101" i="37"/>
  <c r="Y96" i="37"/>
  <c r="Z96" i="37"/>
  <c r="AA91" i="37"/>
  <c r="AA90" i="37" s="1"/>
  <c r="AA89" i="37" s="1"/>
  <c r="V36" i="37"/>
  <c r="AA40" i="37"/>
  <c r="AA127" i="37"/>
  <c r="X113" i="37"/>
  <c r="AA269" i="37"/>
  <c r="AA62" i="37"/>
  <c r="AA60" i="37" s="1"/>
  <c r="AA159" i="37"/>
  <c r="AA158" i="37" s="1"/>
  <c r="AA190" i="37"/>
  <c r="AA189" i="37" s="1"/>
  <c r="AA51" i="37"/>
  <c r="AA50" i="37" s="1"/>
  <c r="AA197" i="37"/>
  <c r="AA196" i="37" s="1"/>
  <c r="AA211" i="37"/>
  <c r="AA210" i="37" s="1"/>
  <c r="X21" i="37"/>
  <c r="X18" i="37" s="1"/>
  <c r="X37" i="37"/>
  <c r="X79" i="37"/>
  <c r="X87" i="37"/>
  <c r="X99" i="37"/>
  <c r="X105" i="37"/>
  <c r="X111" i="37"/>
  <c r="X139" i="37"/>
  <c r="X152" i="37"/>
  <c r="X160" i="37"/>
  <c r="X166" i="37"/>
  <c r="X182" i="37"/>
  <c r="X255" i="37"/>
  <c r="X270" i="37"/>
  <c r="X295" i="37"/>
  <c r="X303" i="37"/>
  <c r="AA78" i="37"/>
  <c r="AA77" i="37" s="1"/>
  <c r="AA138" i="37"/>
  <c r="AA137" i="37" s="1"/>
  <c r="AA181" i="37"/>
  <c r="AA180" i="37" s="1"/>
  <c r="AA194" i="37"/>
  <c r="AA193" i="37" s="1"/>
  <c r="AA284" i="37"/>
  <c r="AA283" i="37" s="1"/>
  <c r="AA280" i="37" s="1"/>
  <c r="AA119" i="37"/>
  <c r="AA118" i="37" s="1"/>
  <c r="AA242" i="37"/>
  <c r="AA241" i="37" s="1"/>
  <c r="X203" i="37"/>
  <c r="X195" i="37" s="1"/>
  <c r="X229" i="37"/>
  <c r="X228" i="37" s="1"/>
  <c r="AA30" i="37"/>
  <c r="AA29" i="37" s="1"/>
  <c r="AA104" i="37"/>
  <c r="AA103" i="37" s="1"/>
  <c r="AA200" i="37"/>
  <c r="AA199" i="37" s="1"/>
  <c r="AA27" i="37"/>
  <c r="AA26" i="37" s="1"/>
  <c r="AA47" i="37"/>
  <c r="AA46" i="37" s="1"/>
  <c r="AA74" i="37"/>
  <c r="AA73" i="37" s="1"/>
  <c r="AA317" i="37"/>
  <c r="AA316" i="37" s="1"/>
  <c r="AA315" i="37" s="1"/>
  <c r="AA314" i="37" s="1"/>
  <c r="AA84" i="37"/>
  <c r="AA83" i="37" s="1"/>
  <c r="AA110" i="37"/>
  <c r="AA109" i="37" s="1"/>
  <c r="AA145" i="37"/>
  <c r="AA144" i="37" s="1"/>
  <c r="AA217" i="37"/>
  <c r="AA216" i="37" s="1"/>
  <c r="X97" i="37"/>
  <c r="X123" i="37"/>
  <c r="X122" i="37" s="1"/>
  <c r="X164" i="37"/>
  <c r="AA24" i="37"/>
  <c r="AA23" i="37" s="1"/>
  <c r="AA18" i="37" s="1"/>
  <c r="AA133" i="37"/>
  <c r="AA132" i="37" s="1"/>
  <c r="AA176" i="37"/>
  <c r="AA175" i="37" s="1"/>
  <c r="X40" i="37"/>
  <c r="X134" i="37" l="1"/>
  <c r="AA151" i="37"/>
  <c r="AA96" i="37"/>
  <c r="X269" i="37"/>
  <c r="X205" i="37"/>
  <c r="X179" i="37"/>
  <c r="W268" i="37"/>
  <c r="W71" i="37"/>
  <c r="Z268" i="37"/>
  <c r="AA126" i="37"/>
  <c r="X45" i="37"/>
  <c r="Z150" i="37"/>
  <c r="Y71" i="37"/>
  <c r="V71" i="37"/>
  <c r="Y268" i="37"/>
  <c r="AA168" i="37"/>
  <c r="X231" i="37"/>
  <c r="W150" i="37"/>
  <c r="X254" i="37"/>
  <c r="AA36" i="37"/>
  <c r="AA231" i="37"/>
  <c r="V150" i="37"/>
  <c r="V268" i="37"/>
  <c r="Y150" i="37"/>
  <c r="X72" i="37"/>
  <c r="Z71" i="37"/>
  <c r="AA134" i="37"/>
  <c r="X294" i="37"/>
  <c r="X268" i="37" s="1"/>
  <c r="X96" i="37"/>
  <c r="AA205" i="37"/>
  <c r="AA195" i="37"/>
  <c r="AA113" i="37"/>
  <c r="X36" i="37"/>
  <c r="X151" i="37"/>
  <c r="AA72" i="37"/>
  <c r="AA179" i="37"/>
  <c r="AA45" i="37"/>
  <c r="AA268" i="37"/>
  <c r="AA25" i="37"/>
  <c r="X71" i="37" l="1"/>
  <c r="X150" i="37"/>
  <c r="AA71" i="37"/>
  <c r="AA150" i="37"/>
  <c r="E70" i="32"/>
  <c r="D70" i="32"/>
  <c r="AH318" i="37"/>
  <c r="AO318" i="37" s="1"/>
  <c r="AG318" i="37"/>
  <c r="AN318" i="37" s="1"/>
  <c r="AF318" i="37"/>
  <c r="AM318" i="37" s="1"/>
  <c r="AE318" i="37"/>
  <c r="AL318" i="37" s="1"/>
  <c r="AD318" i="37"/>
  <c r="AK318" i="37" s="1"/>
  <c r="AC318" i="37"/>
  <c r="AJ318" i="37" s="1"/>
  <c r="AG317" i="37"/>
  <c r="AF317" i="37"/>
  <c r="AE317" i="37"/>
  <c r="AD317" i="37"/>
  <c r="AC317" i="37"/>
  <c r="AG316" i="37"/>
  <c r="AF316" i="37"/>
  <c r="AE316" i="37"/>
  <c r="AD316" i="37"/>
  <c r="AC316" i="37"/>
  <c r="AG315" i="37"/>
  <c r="AF315" i="37"/>
  <c r="AE315" i="37"/>
  <c r="AD315" i="37"/>
  <c r="AC315" i="37"/>
  <c r="AG314" i="37"/>
  <c r="AF314" i="37"/>
  <c r="AE314" i="37"/>
  <c r="AD314" i="37"/>
  <c r="AC314" i="37"/>
  <c r="AH313" i="37"/>
  <c r="AG313" i="37"/>
  <c r="AF313" i="37"/>
  <c r="AE313" i="37"/>
  <c r="AD313" i="37"/>
  <c r="AC313" i="37"/>
  <c r="AG312" i="37"/>
  <c r="AF312" i="37"/>
  <c r="AE312" i="37"/>
  <c r="AD312" i="37"/>
  <c r="AC312" i="37"/>
  <c r="AG311" i="37"/>
  <c r="AF311" i="37"/>
  <c r="AE311" i="37"/>
  <c r="AD311" i="37"/>
  <c r="AC311" i="37"/>
  <c r="AG310" i="37"/>
  <c r="AF310" i="37"/>
  <c r="AE310" i="37"/>
  <c r="AD310" i="37"/>
  <c r="AC310" i="37"/>
  <c r="AG309" i="37"/>
  <c r="AF309" i="37"/>
  <c r="AE309" i="37"/>
  <c r="AD309" i="37"/>
  <c r="AC309" i="37"/>
  <c r="AG308" i="37"/>
  <c r="AF308" i="37"/>
  <c r="AE308" i="37"/>
  <c r="AD308" i="37"/>
  <c r="AC308" i="37"/>
  <c r="AG307" i="37"/>
  <c r="AF307" i="37"/>
  <c r="AE307" i="37"/>
  <c r="AD307" i="37"/>
  <c r="AC307" i="37"/>
  <c r="AG306" i="37"/>
  <c r="AF306" i="37"/>
  <c r="AE306" i="37"/>
  <c r="AD306" i="37"/>
  <c r="AC306" i="37"/>
  <c r="AG305" i="37"/>
  <c r="AF305" i="37"/>
  <c r="AE305" i="37"/>
  <c r="AD305" i="37"/>
  <c r="AC305" i="37"/>
  <c r="AG304" i="37"/>
  <c r="AF304" i="37"/>
  <c r="AE304" i="37"/>
  <c r="AD304" i="37"/>
  <c r="AC304" i="37"/>
  <c r="AG303" i="37"/>
  <c r="AF303" i="37"/>
  <c r="AE303" i="37"/>
  <c r="AD303" i="37"/>
  <c r="AC303" i="37"/>
  <c r="AG302" i="37"/>
  <c r="AF302" i="37"/>
  <c r="AE302" i="37"/>
  <c r="AD302" i="37"/>
  <c r="AC302" i="37"/>
  <c r="AG301" i="37"/>
  <c r="AF301" i="37"/>
  <c r="AE301" i="37"/>
  <c r="AD301" i="37"/>
  <c r="AC301" i="37"/>
  <c r="AG300" i="37"/>
  <c r="AF300" i="37"/>
  <c r="AE300" i="37"/>
  <c r="AD300" i="37"/>
  <c r="AC300" i="37"/>
  <c r="AG299" i="37"/>
  <c r="AF299" i="37"/>
  <c r="AE299" i="37"/>
  <c r="AD299" i="37"/>
  <c r="AC299" i="37"/>
  <c r="AG298" i="37"/>
  <c r="AF298" i="37"/>
  <c r="AE298" i="37"/>
  <c r="AD298" i="37"/>
  <c r="AC298" i="37"/>
  <c r="AG297" i="37"/>
  <c r="AF297" i="37"/>
  <c r="AE297" i="37"/>
  <c r="AD297" i="37"/>
  <c r="AC297" i="37"/>
  <c r="AG296" i="37"/>
  <c r="AF296" i="37"/>
  <c r="AE296" i="37"/>
  <c r="AD296" i="37"/>
  <c r="AC296" i="37"/>
  <c r="AG295" i="37"/>
  <c r="AF295" i="37"/>
  <c r="AE295" i="37"/>
  <c r="AD295" i="37"/>
  <c r="AC295" i="37"/>
  <c r="AG294" i="37"/>
  <c r="AF294" i="37"/>
  <c r="AE294" i="37"/>
  <c r="AD294" i="37"/>
  <c r="AC294" i="37"/>
  <c r="AG293" i="37"/>
  <c r="AF293" i="37"/>
  <c r="AE293" i="37"/>
  <c r="AD293" i="37"/>
  <c r="AC293" i="37"/>
  <c r="AG292" i="37"/>
  <c r="AF292" i="37"/>
  <c r="AE292" i="37"/>
  <c r="AD292" i="37"/>
  <c r="AC292" i="37"/>
  <c r="AG291" i="37"/>
  <c r="AF291" i="37"/>
  <c r="AE291" i="37"/>
  <c r="AD291" i="37"/>
  <c r="AC291" i="37"/>
  <c r="AG290" i="37"/>
  <c r="AF290" i="37"/>
  <c r="AE290" i="37"/>
  <c r="AD290" i="37"/>
  <c r="AC290" i="37"/>
  <c r="AG289" i="37"/>
  <c r="AF289" i="37"/>
  <c r="AE289" i="37"/>
  <c r="AD289" i="37"/>
  <c r="AC289" i="37"/>
  <c r="AG288" i="37"/>
  <c r="AF288" i="37"/>
  <c r="AE288" i="37"/>
  <c r="AD288" i="37"/>
  <c r="AC288" i="37"/>
  <c r="AG287" i="37"/>
  <c r="AF287" i="37"/>
  <c r="AE287" i="37"/>
  <c r="AD287" i="37"/>
  <c r="AC287" i="37"/>
  <c r="AG286" i="37"/>
  <c r="AF286" i="37"/>
  <c r="AE286" i="37"/>
  <c r="AD286" i="37"/>
  <c r="AC286" i="37"/>
  <c r="AG285" i="37"/>
  <c r="AF285" i="37"/>
  <c r="AE285" i="37"/>
  <c r="AD285" i="37"/>
  <c r="AC285" i="37"/>
  <c r="AG284" i="37"/>
  <c r="AF284" i="37"/>
  <c r="AE284" i="37"/>
  <c r="AD284" i="37"/>
  <c r="AC284" i="37"/>
  <c r="AG283" i="37"/>
  <c r="AF283" i="37"/>
  <c r="AE283" i="37"/>
  <c r="AD283" i="37"/>
  <c r="AC283" i="37"/>
  <c r="AG282" i="37"/>
  <c r="AF282" i="37"/>
  <c r="AE282" i="37"/>
  <c r="AD282" i="37"/>
  <c r="AC282" i="37"/>
  <c r="AG281" i="37"/>
  <c r="AF281" i="37"/>
  <c r="AE281" i="37"/>
  <c r="AD281" i="37"/>
  <c r="AC281" i="37"/>
  <c r="AG280" i="37"/>
  <c r="AF280" i="37"/>
  <c r="AE280" i="37"/>
  <c r="AD280" i="37"/>
  <c r="AC280" i="37"/>
  <c r="AG279" i="37"/>
  <c r="AF279" i="37"/>
  <c r="AE279" i="37"/>
  <c r="AD279" i="37"/>
  <c r="AC279" i="37"/>
  <c r="AG278" i="37"/>
  <c r="AF278" i="37"/>
  <c r="AE278" i="37"/>
  <c r="AD278" i="37"/>
  <c r="AC278" i="37"/>
  <c r="AG277" i="37"/>
  <c r="AF277" i="37"/>
  <c r="AE277" i="37"/>
  <c r="AD277" i="37"/>
  <c r="AC277" i="37"/>
  <c r="AG276" i="37"/>
  <c r="AF276" i="37"/>
  <c r="AE276" i="37"/>
  <c r="AD276" i="37"/>
  <c r="AC276" i="37"/>
  <c r="AG275" i="37"/>
  <c r="AF275" i="37"/>
  <c r="AE275" i="37"/>
  <c r="AD275" i="37"/>
  <c r="AC275" i="37"/>
  <c r="AG274" i="37"/>
  <c r="AF274" i="37"/>
  <c r="AE274" i="37"/>
  <c r="AD274" i="37"/>
  <c r="AC274" i="37"/>
  <c r="AG273" i="37"/>
  <c r="AF273" i="37"/>
  <c r="AE273" i="37"/>
  <c r="AD273" i="37"/>
  <c r="AC273" i="37"/>
  <c r="AG272" i="37"/>
  <c r="AF272" i="37"/>
  <c r="AE272" i="37"/>
  <c r="AD272" i="37"/>
  <c r="AC272" i="37"/>
  <c r="AG271" i="37"/>
  <c r="AF271" i="37"/>
  <c r="AE271" i="37"/>
  <c r="AD271" i="37"/>
  <c r="AC271" i="37"/>
  <c r="AG270" i="37"/>
  <c r="AF270" i="37"/>
  <c r="AE270" i="37"/>
  <c r="AD270" i="37"/>
  <c r="AC270" i="37"/>
  <c r="AG269" i="37"/>
  <c r="AF269" i="37"/>
  <c r="AE269" i="37"/>
  <c r="AD269" i="37"/>
  <c r="AC269" i="37"/>
  <c r="AG268" i="37"/>
  <c r="AF268" i="37"/>
  <c r="AE268" i="37"/>
  <c r="AD268" i="37"/>
  <c r="AC268" i="37"/>
  <c r="AH267" i="37"/>
  <c r="AG267" i="37"/>
  <c r="AF267" i="37"/>
  <c r="AE267" i="37"/>
  <c r="AD267" i="37"/>
  <c r="AC267" i="37"/>
  <c r="AG266" i="37"/>
  <c r="AF266" i="37"/>
  <c r="AE266" i="37"/>
  <c r="AD266" i="37"/>
  <c r="AC266" i="37"/>
  <c r="AG265" i="37"/>
  <c r="AF265" i="37"/>
  <c r="AE265" i="37"/>
  <c r="AD265" i="37"/>
  <c r="AC265" i="37"/>
  <c r="AG264" i="37"/>
  <c r="AF264" i="37"/>
  <c r="AE264" i="37"/>
  <c r="AD264" i="37"/>
  <c r="AC264" i="37"/>
  <c r="AG263" i="37"/>
  <c r="AF263" i="37"/>
  <c r="AE263" i="37"/>
  <c r="AD263" i="37"/>
  <c r="AC263" i="37"/>
  <c r="AG262" i="37"/>
  <c r="AF262" i="37"/>
  <c r="AE262" i="37"/>
  <c r="AD262" i="37"/>
  <c r="AC262" i="37"/>
  <c r="AG261" i="37"/>
  <c r="AF261" i="37"/>
  <c r="AE261" i="37"/>
  <c r="AD261" i="37"/>
  <c r="AC261" i="37"/>
  <c r="AG260" i="37"/>
  <c r="AF260" i="37"/>
  <c r="AE260" i="37"/>
  <c r="AD260" i="37"/>
  <c r="AC260" i="37"/>
  <c r="AH259" i="37"/>
  <c r="AG259" i="37"/>
  <c r="AF259" i="37"/>
  <c r="AE259" i="37"/>
  <c r="AD259" i="37"/>
  <c r="AC259" i="37"/>
  <c r="AG258" i="37"/>
  <c r="AF258" i="37"/>
  <c r="AE258" i="37"/>
  <c r="AD258" i="37"/>
  <c r="AC258" i="37"/>
  <c r="AG257" i="37"/>
  <c r="AF257" i="37"/>
  <c r="AE257" i="37"/>
  <c r="AD257" i="37"/>
  <c r="AC257" i="37"/>
  <c r="AG256" i="37"/>
  <c r="AF256" i="37"/>
  <c r="AE256" i="37"/>
  <c r="AD256" i="37"/>
  <c r="AC256" i="37"/>
  <c r="AG255" i="37"/>
  <c r="AF255" i="37"/>
  <c r="AE255" i="37"/>
  <c r="AD255" i="37"/>
  <c r="AC255" i="37"/>
  <c r="AG254" i="37"/>
  <c r="AF254" i="37"/>
  <c r="AE254" i="37"/>
  <c r="AD254" i="37"/>
  <c r="AC254" i="37"/>
  <c r="AG253" i="37"/>
  <c r="AF253" i="37"/>
  <c r="AE253" i="37"/>
  <c r="AD253" i="37"/>
  <c r="AC253" i="37"/>
  <c r="AG252" i="37"/>
  <c r="AF252" i="37"/>
  <c r="AE252" i="37"/>
  <c r="AD252" i="37"/>
  <c r="AC252" i="37"/>
  <c r="AG251" i="37"/>
  <c r="AF251" i="37"/>
  <c r="AE251" i="37"/>
  <c r="AD251" i="37"/>
  <c r="AC251" i="37"/>
  <c r="AG250" i="37"/>
  <c r="AF250" i="37"/>
  <c r="AE250" i="37"/>
  <c r="AD250" i="37"/>
  <c r="AC250" i="37"/>
  <c r="AG249" i="37"/>
  <c r="AF249" i="37"/>
  <c r="AE249" i="37"/>
  <c r="AD249" i="37"/>
  <c r="AC249" i="37"/>
  <c r="AG248" i="37"/>
  <c r="AF248" i="37"/>
  <c r="AE248" i="37"/>
  <c r="AD248" i="37"/>
  <c r="AC248" i="37"/>
  <c r="AG247" i="37"/>
  <c r="AF247" i="37"/>
  <c r="AE247" i="37"/>
  <c r="AD247" i="37"/>
  <c r="AC247" i="37"/>
  <c r="AG246" i="37"/>
  <c r="AF246" i="37"/>
  <c r="AE246" i="37"/>
  <c r="AD246" i="37"/>
  <c r="AC246" i="37"/>
  <c r="AG245" i="37"/>
  <c r="AF245" i="37"/>
  <c r="AE245" i="37"/>
  <c r="AD245" i="37"/>
  <c r="AC245" i="37"/>
  <c r="AG244" i="37"/>
  <c r="AF244" i="37"/>
  <c r="AE244" i="37"/>
  <c r="AD244" i="37"/>
  <c r="AC244" i="37"/>
  <c r="AG243" i="37"/>
  <c r="AF243" i="37"/>
  <c r="AE243" i="37"/>
  <c r="AD243" i="37"/>
  <c r="AC243" i="37"/>
  <c r="AG242" i="37"/>
  <c r="AF242" i="37"/>
  <c r="AE242" i="37"/>
  <c r="AD242" i="37"/>
  <c r="AC242" i="37"/>
  <c r="AG241" i="37"/>
  <c r="AF241" i="37"/>
  <c r="AE241" i="37"/>
  <c r="AD241" i="37"/>
  <c r="AC241" i="37"/>
  <c r="AG240" i="37"/>
  <c r="AF240" i="37"/>
  <c r="AE240" i="37"/>
  <c r="AD240" i="37"/>
  <c r="AC240" i="37"/>
  <c r="AG239" i="37"/>
  <c r="AF239" i="37"/>
  <c r="AE239" i="37"/>
  <c r="AD239" i="37"/>
  <c r="AC239" i="37"/>
  <c r="AG238" i="37"/>
  <c r="AF238" i="37"/>
  <c r="AE238" i="37"/>
  <c r="AD238" i="37"/>
  <c r="AC238" i="37"/>
  <c r="AG237" i="37"/>
  <c r="AF237" i="37"/>
  <c r="AE237" i="37"/>
  <c r="AD237" i="37"/>
  <c r="AC237" i="37"/>
  <c r="AG236" i="37"/>
  <c r="AF236" i="37"/>
  <c r="AE236" i="37"/>
  <c r="AD236" i="37"/>
  <c r="AC236" i="37"/>
  <c r="AG235" i="37"/>
  <c r="AF235" i="37"/>
  <c r="AE235" i="37"/>
  <c r="AD235" i="37"/>
  <c r="AC235" i="37"/>
  <c r="AG234" i="37"/>
  <c r="AF234" i="37"/>
  <c r="AE234" i="37"/>
  <c r="AD234" i="37"/>
  <c r="AC234" i="37"/>
  <c r="AG233" i="37"/>
  <c r="AF233" i="37"/>
  <c r="AE233" i="37"/>
  <c r="AD233" i="37"/>
  <c r="AC233" i="37"/>
  <c r="AG232" i="37"/>
  <c r="AF232" i="37"/>
  <c r="AE232" i="37"/>
  <c r="AD232" i="37"/>
  <c r="AC232" i="37"/>
  <c r="AG231" i="37"/>
  <c r="AF231" i="37"/>
  <c r="AE231" i="37"/>
  <c r="AD231" i="37"/>
  <c r="AC231" i="37"/>
  <c r="AG230" i="37"/>
  <c r="AF230" i="37"/>
  <c r="AE230" i="37"/>
  <c r="AD230" i="37"/>
  <c r="AC230" i="37"/>
  <c r="AG229" i="37"/>
  <c r="AF229" i="37"/>
  <c r="AE229" i="37"/>
  <c r="AD229" i="37"/>
  <c r="AC229" i="37"/>
  <c r="AG228" i="37"/>
  <c r="AF228" i="37"/>
  <c r="AE228" i="37"/>
  <c r="AD228" i="37"/>
  <c r="AC228" i="37"/>
  <c r="AG227" i="37"/>
  <c r="AF227" i="37"/>
  <c r="AE227" i="37"/>
  <c r="AD227" i="37"/>
  <c r="AC227" i="37"/>
  <c r="AG226" i="37"/>
  <c r="AF226" i="37"/>
  <c r="AE226" i="37"/>
  <c r="AD226" i="37"/>
  <c r="AC226" i="37"/>
  <c r="AG225" i="37"/>
  <c r="AF225" i="37"/>
  <c r="AE225" i="37"/>
  <c r="AD225" i="37"/>
  <c r="AC225" i="37"/>
  <c r="AG224" i="37"/>
  <c r="AF224" i="37"/>
  <c r="AE224" i="37"/>
  <c r="AD224" i="37"/>
  <c r="AC224" i="37"/>
  <c r="AG223" i="37"/>
  <c r="AF223" i="37"/>
  <c r="AE223" i="37"/>
  <c r="AD223" i="37"/>
  <c r="AC223" i="37"/>
  <c r="AG222" i="37"/>
  <c r="AF222" i="37"/>
  <c r="AE222" i="37"/>
  <c r="AD222" i="37"/>
  <c r="AC222" i="37"/>
  <c r="AG221" i="37"/>
  <c r="AF221" i="37"/>
  <c r="AE221" i="37"/>
  <c r="AD221" i="37"/>
  <c r="AC221" i="37"/>
  <c r="AG220" i="37"/>
  <c r="AF220" i="37"/>
  <c r="AE220" i="37"/>
  <c r="AD220" i="37"/>
  <c r="AC220" i="37"/>
  <c r="AG219" i="37"/>
  <c r="AF219" i="37"/>
  <c r="AE219" i="37"/>
  <c r="AD219" i="37"/>
  <c r="AC219" i="37"/>
  <c r="AG218" i="37"/>
  <c r="AF218" i="37"/>
  <c r="AE218" i="37"/>
  <c r="AD218" i="37"/>
  <c r="AC218" i="37"/>
  <c r="AG217" i="37"/>
  <c r="AF217" i="37"/>
  <c r="AE217" i="37"/>
  <c r="AD217" i="37"/>
  <c r="AC217" i="37"/>
  <c r="AG216" i="37"/>
  <c r="AF216" i="37"/>
  <c r="AE216" i="37"/>
  <c r="AD216" i="37"/>
  <c r="AC216" i="37"/>
  <c r="AG215" i="37"/>
  <c r="AF215" i="37"/>
  <c r="AE215" i="37"/>
  <c r="AD215" i="37"/>
  <c r="AC215" i="37"/>
  <c r="AG214" i="37"/>
  <c r="AF214" i="37"/>
  <c r="AE214" i="37"/>
  <c r="AD214" i="37"/>
  <c r="AC214" i="37"/>
  <c r="AG213" i="37"/>
  <c r="AF213" i="37"/>
  <c r="AE213" i="37"/>
  <c r="AD213" i="37"/>
  <c r="AC213" i="37"/>
  <c r="AG212" i="37"/>
  <c r="AF212" i="37"/>
  <c r="AE212" i="37"/>
  <c r="AD212" i="37"/>
  <c r="AC212" i="37"/>
  <c r="AG211" i="37"/>
  <c r="AF211" i="37"/>
  <c r="AE211" i="37"/>
  <c r="AD211" i="37"/>
  <c r="AC211" i="37"/>
  <c r="AG210" i="37"/>
  <c r="AF210" i="37"/>
  <c r="AE210" i="37"/>
  <c r="AD210" i="37"/>
  <c r="AC210" i="37"/>
  <c r="AG209" i="37"/>
  <c r="AF209" i="37"/>
  <c r="AE209" i="37"/>
  <c r="AD209" i="37"/>
  <c r="AC209" i="37"/>
  <c r="AG208" i="37"/>
  <c r="AF208" i="37"/>
  <c r="AE208" i="37"/>
  <c r="AD208" i="37"/>
  <c r="AC208" i="37"/>
  <c r="AG207" i="37"/>
  <c r="AF207" i="37"/>
  <c r="AE207" i="37"/>
  <c r="AD207" i="37"/>
  <c r="AC207" i="37"/>
  <c r="AG206" i="37"/>
  <c r="AF206" i="37"/>
  <c r="AE206" i="37"/>
  <c r="AD206" i="37"/>
  <c r="AC206" i="37"/>
  <c r="AG205" i="37"/>
  <c r="AF205" i="37"/>
  <c r="AE205" i="37"/>
  <c r="AD205" i="37"/>
  <c r="AC205" i="37"/>
  <c r="AG204" i="37"/>
  <c r="AF204" i="37"/>
  <c r="AE204" i="37"/>
  <c r="AD204" i="37"/>
  <c r="AC204" i="37"/>
  <c r="AG203" i="37"/>
  <c r="AF203" i="37"/>
  <c r="AE203" i="37"/>
  <c r="AD203" i="37"/>
  <c r="AC203" i="37"/>
  <c r="AG202" i="37"/>
  <c r="AF202" i="37"/>
  <c r="AE202" i="37"/>
  <c r="AD202" i="37"/>
  <c r="AC202" i="37"/>
  <c r="AG201" i="37"/>
  <c r="AF201" i="37"/>
  <c r="AE201" i="37"/>
  <c r="AD201" i="37"/>
  <c r="AC201" i="37"/>
  <c r="AG200" i="37"/>
  <c r="AF200" i="37"/>
  <c r="AE200" i="37"/>
  <c r="AD200" i="37"/>
  <c r="AC200" i="37"/>
  <c r="AG199" i="37"/>
  <c r="AF199" i="37"/>
  <c r="AE199" i="37"/>
  <c r="AD199" i="37"/>
  <c r="AC199" i="37"/>
  <c r="AG198" i="37"/>
  <c r="AF198" i="37"/>
  <c r="AE198" i="37"/>
  <c r="AD198" i="37"/>
  <c r="AC198" i="37"/>
  <c r="AG197" i="37"/>
  <c r="AF197" i="37"/>
  <c r="AE197" i="37"/>
  <c r="AD197" i="37"/>
  <c r="AC197" i="37"/>
  <c r="AG196" i="37"/>
  <c r="AF196" i="37"/>
  <c r="AE196" i="37"/>
  <c r="AD196" i="37"/>
  <c r="AC196" i="37"/>
  <c r="AG195" i="37"/>
  <c r="AF195" i="37"/>
  <c r="AE195" i="37"/>
  <c r="AD195" i="37"/>
  <c r="AC195" i="37"/>
  <c r="AG194" i="37"/>
  <c r="AF194" i="37"/>
  <c r="AE194" i="37"/>
  <c r="AD194" i="37"/>
  <c r="AC194" i="37"/>
  <c r="AG193" i="37"/>
  <c r="AF193" i="37"/>
  <c r="AE193" i="37"/>
  <c r="AD193" i="37"/>
  <c r="AC193" i="37"/>
  <c r="AG192" i="37"/>
  <c r="AF192" i="37"/>
  <c r="AE192" i="37"/>
  <c r="AD192" i="37"/>
  <c r="AC192" i="37"/>
  <c r="AG191" i="37"/>
  <c r="AF191" i="37"/>
  <c r="AE191" i="37"/>
  <c r="AD191" i="37"/>
  <c r="AC191" i="37"/>
  <c r="AG190" i="37"/>
  <c r="AF190" i="37"/>
  <c r="AE190" i="37"/>
  <c r="AD190" i="37"/>
  <c r="AC190" i="37"/>
  <c r="AG189" i="37"/>
  <c r="AF189" i="37"/>
  <c r="AE189" i="37"/>
  <c r="AD189" i="37"/>
  <c r="AC189" i="37"/>
  <c r="AG188" i="37"/>
  <c r="AF188" i="37"/>
  <c r="AE188" i="37"/>
  <c r="AD188" i="37"/>
  <c r="AC188" i="37"/>
  <c r="AG187" i="37"/>
  <c r="AF187" i="37"/>
  <c r="AE187" i="37"/>
  <c r="AD187" i="37"/>
  <c r="AC187" i="37"/>
  <c r="AG186" i="37"/>
  <c r="AF186" i="37"/>
  <c r="AE186" i="37"/>
  <c r="AD186" i="37"/>
  <c r="AC186" i="37"/>
  <c r="AH185" i="37"/>
  <c r="AG185" i="37"/>
  <c r="AF185" i="37"/>
  <c r="AE185" i="37"/>
  <c r="AD185" i="37"/>
  <c r="AC185" i="37"/>
  <c r="AG184" i="37"/>
  <c r="AF184" i="37"/>
  <c r="AD184" i="37"/>
  <c r="AC184" i="37"/>
  <c r="AG183" i="37"/>
  <c r="AF183" i="37"/>
  <c r="AE183" i="37"/>
  <c r="AD183" i="37"/>
  <c r="AC183" i="37"/>
  <c r="AG182" i="37"/>
  <c r="AF182" i="37"/>
  <c r="AE182" i="37"/>
  <c r="AD182" i="37"/>
  <c r="AC182" i="37"/>
  <c r="AG181" i="37"/>
  <c r="AF181" i="37"/>
  <c r="AE181" i="37"/>
  <c r="AD181" i="37"/>
  <c r="AC181" i="37"/>
  <c r="AG180" i="37"/>
  <c r="AF180" i="37"/>
  <c r="AE180" i="37"/>
  <c r="AD180" i="37"/>
  <c r="AC180" i="37"/>
  <c r="AG179" i="37"/>
  <c r="AF179" i="37"/>
  <c r="AD179" i="37"/>
  <c r="AC179" i="37"/>
  <c r="AG178" i="37"/>
  <c r="AF178" i="37"/>
  <c r="AE178" i="37"/>
  <c r="AD178" i="37"/>
  <c r="AC178" i="37"/>
  <c r="AG177" i="37"/>
  <c r="AF177" i="37"/>
  <c r="AE177" i="37"/>
  <c r="AD177" i="37"/>
  <c r="AC177" i="37"/>
  <c r="AG176" i="37"/>
  <c r="AF176" i="37"/>
  <c r="AE176" i="37"/>
  <c r="AD176" i="37"/>
  <c r="AC176" i="37"/>
  <c r="AG175" i="37"/>
  <c r="AF175" i="37"/>
  <c r="AE175" i="37"/>
  <c r="AD175" i="37"/>
  <c r="AC175" i="37"/>
  <c r="AG174" i="37"/>
  <c r="AF174" i="37"/>
  <c r="AE174" i="37"/>
  <c r="AD174" i="37"/>
  <c r="AC174" i="37"/>
  <c r="AG173" i="37"/>
  <c r="AF173" i="37"/>
  <c r="AE173" i="37"/>
  <c r="AD173" i="37"/>
  <c r="AC173" i="37"/>
  <c r="AG172" i="37"/>
  <c r="AF172" i="37"/>
  <c r="AE172" i="37"/>
  <c r="AD172" i="37"/>
  <c r="AC172" i="37"/>
  <c r="AG171" i="37"/>
  <c r="AF171" i="37"/>
  <c r="AE171" i="37"/>
  <c r="AD171" i="37"/>
  <c r="AC171" i="37"/>
  <c r="AG170" i="37"/>
  <c r="AF170" i="37"/>
  <c r="AE170" i="37"/>
  <c r="AD170" i="37"/>
  <c r="AC170" i="37"/>
  <c r="AG169" i="37"/>
  <c r="AF169" i="37"/>
  <c r="AE169" i="37"/>
  <c r="AD169" i="37"/>
  <c r="AC169" i="37"/>
  <c r="AG168" i="37"/>
  <c r="AF168" i="37"/>
  <c r="AE168" i="37"/>
  <c r="AD168" i="37"/>
  <c r="AC168" i="37"/>
  <c r="AG167" i="37"/>
  <c r="AF167" i="37"/>
  <c r="AE167" i="37"/>
  <c r="AD167" i="37"/>
  <c r="AC167" i="37"/>
  <c r="AG166" i="37"/>
  <c r="AF166" i="37"/>
  <c r="AE166" i="37"/>
  <c r="AD166" i="37"/>
  <c r="AC166" i="37"/>
  <c r="AG165" i="37"/>
  <c r="AF165" i="37"/>
  <c r="AE165" i="37"/>
  <c r="AD165" i="37"/>
  <c r="AC165" i="37"/>
  <c r="AG164" i="37"/>
  <c r="AF164" i="37"/>
  <c r="AE164" i="37"/>
  <c r="AD164" i="37"/>
  <c r="AC164" i="37"/>
  <c r="AG163" i="37"/>
  <c r="AF163" i="37"/>
  <c r="AE163" i="37"/>
  <c r="AD163" i="37"/>
  <c r="AC163" i="37"/>
  <c r="AG162" i="37"/>
  <c r="AF162" i="37"/>
  <c r="AE162" i="37"/>
  <c r="AD162" i="37"/>
  <c r="AC162" i="37"/>
  <c r="AG161" i="37"/>
  <c r="AF161" i="37"/>
  <c r="AE161" i="37"/>
  <c r="AD161" i="37"/>
  <c r="AC161" i="37"/>
  <c r="AG160" i="37"/>
  <c r="AF160" i="37"/>
  <c r="AE160" i="37"/>
  <c r="AD160" i="37"/>
  <c r="AC160" i="37"/>
  <c r="AG159" i="37"/>
  <c r="AF159" i="37"/>
  <c r="AE159" i="37"/>
  <c r="AD159" i="37"/>
  <c r="AC159" i="37"/>
  <c r="AG158" i="37"/>
  <c r="AF158" i="37"/>
  <c r="AE158" i="37"/>
  <c r="AD158" i="37"/>
  <c r="AC158" i="37"/>
  <c r="AG157" i="37"/>
  <c r="AF157" i="37"/>
  <c r="AE157" i="37"/>
  <c r="AD157" i="37"/>
  <c r="AC157" i="37"/>
  <c r="AG156" i="37"/>
  <c r="AF156" i="37"/>
  <c r="AE156" i="37"/>
  <c r="AD156" i="37"/>
  <c r="AC156" i="37"/>
  <c r="AG155" i="37"/>
  <c r="AF155" i="37"/>
  <c r="AE155" i="37"/>
  <c r="AD155" i="37"/>
  <c r="AC155" i="37"/>
  <c r="AG154" i="37"/>
  <c r="AF154" i="37"/>
  <c r="AE154" i="37"/>
  <c r="AD154" i="37"/>
  <c r="AC154" i="37"/>
  <c r="AG153" i="37"/>
  <c r="AF153" i="37"/>
  <c r="AE153" i="37"/>
  <c r="AD153" i="37"/>
  <c r="AC153" i="37"/>
  <c r="AG152" i="37"/>
  <c r="AF152" i="37"/>
  <c r="AE152" i="37"/>
  <c r="AD152" i="37"/>
  <c r="AC152" i="37"/>
  <c r="AG151" i="37"/>
  <c r="AF151" i="37"/>
  <c r="AE151" i="37"/>
  <c r="AD151" i="37"/>
  <c r="AC151" i="37"/>
  <c r="AG150" i="37"/>
  <c r="AF150" i="37"/>
  <c r="AD150" i="37"/>
  <c r="AC150" i="37"/>
  <c r="AH149" i="37"/>
  <c r="AG149" i="37"/>
  <c r="AF149" i="37"/>
  <c r="AE149" i="37"/>
  <c r="AD149" i="37"/>
  <c r="AC149" i="37"/>
  <c r="AG148" i="37"/>
  <c r="AF148" i="37"/>
  <c r="AE148" i="37"/>
  <c r="AD148" i="37"/>
  <c r="AC148" i="37"/>
  <c r="AG147" i="37"/>
  <c r="AF147" i="37"/>
  <c r="AE147" i="37"/>
  <c r="AD147" i="37"/>
  <c r="AC147" i="37"/>
  <c r="AG146" i="37"/>
  <c r="AF146" i="37"/>
  <c r="AE146" i="37"/>
  <c r="AD146" i="37"/>
  <c r="AC146" i="37"/>
  <c r="AG145" i="37"/>
  <c r="AF145" i="37"/>
  <c r="AE145" i="37"/>
  <c r="AD145" i="37"/>
  <c r="AC145" i="37"/>
  <c r="AG144" i="37"/>
  <c r="AF144" i="37"/>
  <c r="AE144" i="37"/>
  <c r="AD144" i="37"/>
  <c r="AC144" i="37"/>
  <c r="AG143" i="37"/>
  <c r="AF143" i="37"/>
  <c r="AE143" i="37"/>
  <c r="AD143" i="37"/>
  <c r="AC143" i="37"/>
  <c r="AG142" i="37"/>
  <c r="AF142" i="37"/>
  <c r="AE142" i="37"/>
  <c r="AD142" i="37"/>
  <c r="AC142" i="37"/>
  <c r="AG141" i="37"/>
  <c r="AF141" i="37"/>
  <c r="AE141" i="37"/>
  <c r="AD141" i="37"/>
  <c r="AC141" i="37"/>
  <c r="AG140" i="37"/>
  <c r="AF140" i="37"/>
  <c r="AE140" i="37"/>
  <c r="AD140" i="37"/>
  <c r="AC140" i="37"/>
  <c r="AG139" i="37"/>
  <c r="AF139" i="37"/>
  <c r="AE139" i="37"/>
  <c r="AD139" i="37"/>
  <c r="AC139" i="37"/>
  <c r="AG138" i="37"/>
  <c r="AF138" i="37"/>
  <c r="AE138" i="37"/>
  <c r="AD138" i="37"/>
  <c r="AC138" i="37"/>
  <c r="AG137" i="37"/>
  <c r="AF137" i="37"/>
  <c r="AE137" i="37"/>
  <c r="AD137" i="37"/>
  <c r="AC137" i="37"/>
  <c r="AG136" i="37"/>
  <c r="AF136" i="37"/>
  <c r="AE136" i="37"/>
  <c r="AD136" i="37"/>
  <c r="AC136" i="37"/>
  <c r="AG135" i="37"/>
  <c r="AF135" i="37"/>
  <c r="AE135" i="37"/>
  <c r="AD135" i="37"/>
  <c r="AC135" i="37"/>
  <c r="AG134" i="37"/>
  <c r="AF134" i="37"/>
  <c r="AE134" i="37"/>
  <c r="AD134" i="37"/>
  <c r="AC134" i="37"/>
  <c r="AG133" i="37"/>
  <c r="AF133" i="37"/>
  <c r="AE133" i="37"/>
  <c r="AD133" i="37"/>
  <c r="AC133" i="37"/>
  <c r="AG132" i="37"/>
  <c r="AF132" i="37"/>
  <c r="AE132" i="37"/>
  <c r="AD132" i="37"/>
  <c r="AC132" i="37"/>
  <c r="AG131" i="37"/>
  <c r="AF131" i="37"/>
  <c r="AE131" i="37"/>
  <c r="AD131" i="37"/>
  <c r="AC131" i="37"/>
  <c r="AG130" i="37"/>
  <c r="AF130" i="37"/>
  <c r="AE130" i="37"/>
  <c r="AD130" i="37"/>
  <c r="AC130" i="37"/>
  <c r="AG129" i="37"/>
  <c r="AF129" i="37"/>
  <c r="AE129" i="37"/>
  <c r="AD129" i="37"/>
  <c r="AC129" i="37"/>
  <c r="AG128" i="37"/>
  <c r="AF128" i="37"/>
  <c r="AE128" i="37"/>
  <c r="AD128" i="37"/>
  <c r="AC128" i="37"/>
  <c r="AG127" i="37"/>
  <c r="AF127" i="37"/>
  <c r="AE127" i="37"/>
  <c r="AD127" i="37"/>
  <c r="AC127" i="37"/>
  <c r="AG126" i="37"/>
  <c r="AF126" i="37"/>
  <c r="AE126" i="37"/>
  <c r="AD126" i="37"/>
  <c r="AC126" i="37"/>
  <c r="AG125" i="37"/>
  <c r="AF125" i="37"/>
  <c r="AE125" i="37"/>
  <c r="AD125" i="37"/>
  <c r="AC125" i="37"/>
  <c r="AG124" i="37"/>
  <c r="AF124" i="37"/>
  <c r="AE124" i="37"/>
  <c r="AD124" i="37"/>
  <c r="AC124" i="37"/>
  <c r="AG123" i="37"/>
  <c r="AF123" i="37"/>
  <c r="AE123" i="37"/>
  <c r="AD123" i="37"/>
  <c r="AC123" i="37"/>
  <c r="AG122" i="37"/>
  <c r="AF122" i="37"/>
  <c r="AE122" i="37"/>
  <c r="AD122" i="37"/>
  <c r="AC122" i="37"/>
  <c r="AG121" i="37"/>
  <c r="AF121" i="37"/>
  <c r="AE121" i="37"/>
  <c r="AD121" i="37"/>
  <c r="AC121" i="37"/>
  <c r="AG120" i="37"/>
  <c r="AF120" i="37"/>
  <c r="AE120" i="37"/>
  <c r="AD120" i="37"/>
  <c r="AC120" i="37"/>
  <c r="AG119" i="37"/>
  <c r="AF119" i="37"/>
  <c r="AE119" i="37"/>
  <c r="AD119" i="37"/>
  <c r="AC119" i="37"/>
  <c r="AG118" i="37"/>
  <c r="AF118" i="37"/>
  <c r="AE118" i="37"/>
  <c r="AD118" i="37"/>
  <c r="AC118" i="37"/>
  <c r="AC64" i="37" l="1"/>
  <c r="J64" i="37"/>
  <c r="H16" i="32" s="1"/>
  <c r="I64" i="37"/>
  <c r="G16" i="32" s="1"/>
  <c r="H64" i="37"/>
  <c r="G64" i="37"/>
  <c r="E16" i="32" s="1"/>
  <c r="J36" i="37"/>
  <c r="H14" i="32" s="1"/>
  <c r="I36" i="37"/>
  <c r="G14" i="32" s="1"/>
  <c r="H36" i="37"/>
  <c r="G36" i="37"/>
  <c r="E14" i="32" s="1"/>
  <c r="AH308" i="37" l="1"/>
  <c r="AA14" i="37"/>
  <c r="AA13" i="37" s="1"/>
  <c r="X14" i="37"/>
  <c r="X13" i="37" s="1"/>
  <c r="Z14" i="37"/>
  <c r="Z13" i="37" s="1"/>
  <c r="Y14" i="37"/>
  <c r="Y13" i="37" s="1"/>
  <c r="W14" i="37"/>
  <c r="W13" i="37" s="1"/>
  <c r="W12" i="37" s="1"/>
  <c r="W10" i="37" s="1"/>
  <c r="V14" i="37"/>
  <c r="V13" i="37" s="1"/>
  <c r="V12" i="37" s="1"/>
  <c r="V10" i="37" s="1"/>
  <c r="AH120" i="37" l="1"/>
  <c r="AH121" i="37"/>
  <c r="AC71" i="37"/>
  <c r="Y12" i="37"/>
  <c r="Y10" i="37" s="1"/>
  <c r="Z12" i="37"/>
  <c r="Z10" i="37" s="1"/>
  <c r="AF71" i="37"/>
  <c r="X12" i="37"/>
  <c r="X10" i="37" s="1"/>
  <c r="AG117" i="37"/>
  <c r="AF117" i="37"/>
  <c r="AE117" i="37"/>
  <c r="AD117" i="37"/>
  <c r="AC117" i="37"/>
  <c r="AG116" i="37"/>
  <c r="AF116" i="37"/>
  <c r="AE116" i="37"/>
  <c r="AD116" i="37"/>
  <c r="AC116" i="37"/>
  <c r="AG115" i="37"/>
  <c r="AF115" i="37"/>
  <c r="AE115" i="37"/>
  <c r="AD115" i="37"/>
  <c r="AC115" i="37"/>
  <c r="AG114" i="37"/>
  <c r="AF114" i="37"/>
  <c r="AE114" i="37"/>
  <c r="AD114" i="37"/>
  <c r="AC114" i="37"/>
  <c r="AG113" i="37"/>
  <c r="AF113" i="37"/>
  <c r="AE113" i="37"/>
  <c r="AD113" i="37"/>
  <c r="AC113" i="37"/>
  <c r="AG112" i="37"/>
  <c r="AF112" i="37"/>
  <c r="AE112" i="37"/>
  <c r="AD112" i="37"/>
  <c r="AC112" i="37"/>
  <c r="AG111" i="37"/>
  <c r="AF111" i="37"/>
  <c r="AE111" i="37"/>
  <c r="AD111" i="37"/>
  <c r="AC111" i="37"/>
  <c r="AG110" i="37"/>
  <c r="AF110" i="37"/>
  <c r="AE110" i="37"/>
  <c r="AD110" i="37"/>
  <c r="AC110" i="37"/>
  <c r="AG109" i="37"/>
  <c r="AF109" i="37"/>
  <c r="AE109" i="37"/>
  <c r="AD109" i="37"/>
  <c r="AC109" i="37"/>
  <c r="AG108" i="37"/>
  <c r="AF108" i="37"/>
  <c r="AE108" i="37"/>
  <c r="AD108" i="37"/>
  <c r="AC108" i="37"/>
  <c r="AG107" i="37"/>
  <c r="AF107" i="37"/>
  <c r="AE107" i="37"/>
  <c r="AD107" i="37"/>
  <c r="AC107" i="37"/>
  <c r="AG106" i="37"/>
  <c r="AF106" i="37"/>
  <c r="AE106" i="37"/>
  <c r="AD106" i="37"/>
  <c r="AC106" i="37"/>
  <c r="AG105" i="37"/>
  <c r="AF105" i="37"/>
  <c r="AE105" i="37"/>
  <c r="AD105" i="37"/>
  <c r="AC105" i="37"/>
  <c r="AG104" i="37"/>
  <c r="AF104" i="37"/>
  <c r="AE104" i="37"/>
  <c r="AD104" i="37"/>
  <c r="AC104" i="37"/>
  <c r="AG103" i="37"/>
  <c r="AF103" i="37"/>
  <c r="AE103" i="37"/>
  <c r="AD103" i="37"/>
  <c r="AC103" i="37"/>
  <c r="AG102" i="37"/>
  <c r="AF102" i="37"/>
  <c r="AE102" i="37"/>
  <c r="AD102" i="37"/>
  <c r="AC102" i="37"/>
  <c r="AG101" i="37"/>
  <c r="AF101" i="37"/>
  <c r="AE101" i="37"/>
  <c r="AD101" i="37"/>
  <c r="AC101" i="37"/>
  <c r="AG100" i="37"/>
  <c r="AF100" i="37"/>
  <c r="AE100" i="37"/>
  <c r="AD100" i="37"/>
  <c r="AC100" i="37"/>
  <c r="AG99" i="37"/>
  <c r="AF99" i="37"/>
  <c r="AE99" i="37"/>
  <c r="AD99" i="37"/>
  <c r="AC99" i="37"/>
  <c r="AG98" i="37"/>
  <c r="AF98" i="37"/>
  <c r="AE98" i="37"/>
  <c r="AD98" i="37"/>
  <c r="AC98" i="37"/>
  <c r="AG97" i="37"/>
  <c r="AF97" i="37"/>
  <c r="AE97" i="37"/>
  <c r="AD97" i="37"/>
  <c r="AC97" i="37"/>
  <c r="AG96" i="37"/>
  <c r="AF96" i="37"/>
  <c r="AE96" i="37"/>
  <c r="AD96" i="37"/>
  <c r="AC96" i="37"/>
  <c r="AG95" i="37"/>
  <c r="AF95" i="37"/>
  <c r="AE95" i="37"/>
  <c r="AD95" i="37"/>
  <c r="AC95" i="37"/>
  <c r="AG94" i="37"/>
  <c r="AF94" i="37"/>
  <c r="AE94" i="37"/>
  <c r="AD94" i="37"/>
  <c r="AC94" i="37"/>
  <c r="AG93" i="37"/>
  <c r="AF93" i="37"/>
  <c r="AE93" i="37"/>
  <c r="AD93" i="37"/>
  <c r="AC93" i="37"/>
  <c r="AG92" i="37"/>
  <c r="AF92" i="37"/>
  <c r="AE92" i="37"/>
  <c r="AD92" i="37"/>
  <c r="AC92" i="37"/>
  <c r="AG91" i="37"/>
  <c r="AF91" i="37"/>
  <c r="AE91" i="37"/>
  <c r="AD91" i="37"/>
  <c r="AC91" i="37"/>
  <c r="AG90" i="37"/>
  <c r="AF90" i="37"/>
  <c r="AE90" i="37"/>
  <c r="AD90" i="37"/>
  <c r="AC90" i="37"/>
  <c r="AG89" i="37"/>
  <c r="AF89" i="37"/>
  <c r="AE89" i="37"/>
  <c r="AD89" i="37"/>
  <c r="AC89" i="37"/>
  <c r="AH88" i="37"/>
  <c r="AG88" i="37"/>
  <c r="AF88" i="37"/>
  <c r="AE88" i="37"/>
  <c r="AD88" i="37"/>
  <c r="AC88" i="37"/>
  <c r="AG87" i="37"/>
  <c r="AF87" i="37"/>
  <c r="AE87" i="37"/>
  <c r="AD87" i="37"/>
  <c r="AC87" i="37"/>
  <c r="AH86" i="37"/>
  <c r="AG86" i="37"/>
  <c r="AF86" i="37"/>
  <c r="AE86" i="37"/>
  <c r="AD86" i="37"/>
  <c r="AC86" i="37"/>
  <c r="AG85" i="37"/>
  <c r="AF85" i="37"/>
  <c r="AE85" i="37"/>
  <c r="AD85" i="37"/>
  <c r="AC85" i="37"/>
  <c r="AH84" i="37"/>
  <c r="AG84" i="37"/>
  <c r="AF84" i="37"/>
  <c r="AE84" i="37"/>
  <c r="AD84" i="37"/>
  <c r="AC84" i="37"/>
  <c r="AG83" i="37"/>
  <c r="AF83" i="37"/>
  <c r="AE83" i="37"/>
  <c r="AD83" i="37"/>
  <c r="AC83" i="37"/>
  <c r="AH82" i="37"/>
  <c r="AG82" i="37"/>
  <c r="AF82" i="37"/>
  <c r="AE82" i="37"/>
  <c r="AD82" i="37"/>
  <c r="AC82" i="37"/>
  <c r="AG81" i="37"/>
  <c r="AF81" i="37"/>
  <c r="AE81" i="37"/>
  <c r="AD81" i="37"/>
  <c r="AC81" i="37"/>
  <c r="AG80" i="37"/>
  <c r="AF80" i="37"/>
  <c r="AE80" i="37"/>
  <c r="AD80" i="37"/>
  <c r="AC80" i="37"/>
  <c r="AG79" i="37"/>
  <c r="AF79" i="37"/>
  <c r="AE79" i="37"/>
  <c r="AD79" i="37"/>
  <c r="AC79" i="37"/>
  <c r="AG78" i="37"/>
  <c r="AF78" i="37"/>
  <c r="AE78" i="37"/>
  <c r="AD78" i="37"/>
  <c r="AC78" i="37"/>
  <c r="AG77" i="37"/>
  <c r="AF77" i="37"/>
  <c r="AE77" i="37"/>
  <c r="AD77" i="37"/>
  <c r="AC77" i="37"/>
  <c r="AG76" i="37"/>
  <c r="AF76" i="37"/>
  <c r="AE76" i="37"/>
  <c r="AD76" i="37"/>
  <c r="AC76" i="37"/>
  <c r="AG75" i="37"/>
  <c r="AF75" i="37"/>
  <c r="AE75" i="37"/>
  <c r="AD75" i="37"/>
  <c r="AC75" i="37"/>
  <c r="AG74" i="37"/>
  <c r="AF74" i="37"/>
  <c r="AE74" i="37"/>
  <c r="AD74" i="37"/>
  <c r="AC74" i="37"/>
  <c r="AG73" i="37"/>
  <c r="AF73" i="37"/>
  <c r="AE73" i="37"/>
  <c r="AD73" i="37"/>
  <c r="AC73" i="37"/>
  <c r="AG72" i="37"/>
  <c r="AF72" i="37"/>
  <c r="AE72" i="37"/>
  <c r="AD72" i="37"/>
  <c r="AC72" i="37"/>
  <c r="AG71" i="37"/>
  <c r="AD71" i="37"/>
  <c r="AH70" i="37"/>
  <c r="AG70" i="37"/>
  <c r="AF70" i="37"/>
  <c r="AE70" i="37"/>
  <c r="AD70" i="37"/>
  <c r="AC70" i="37"/>
  <c r="AG69" i="37"/>
  <c r="AF69" i="37"/>
  <c r="AE69" i="37"/>
  <c r="AD69" i="37"/>
  <c r="AC69" i="37"/>
  <c r="AG68" i="37"/>
  <c r="AF68" i="37"/>
  <c r="AE68" i="37"/>
  <c r="AD68" i="37"/>
  <c r="AC68" i="37"/>
  <c r="AG67" i="37"/>
  <c r="AF67" i="37"/>
  <c r="AE67" i="37"/>
  <c r="AD67" i="37"/>
  <c r="AC67" i="37"/>
  <c r="AH66" i="37"/>
  <c r="AG66" i="37"/>
  <c r="AF66" i="37"/>
  <c r="AE66" i="37"/>
  <c r="AD66" i="37"/>
  <c r="AC66" i="37"/>
  <c r="AH65" i="37"/>
  <c r="AG65" i="37"/>
  <c r="AF65" i="37"/>
  <c r="AE65" i="37"/>
  <c r="AD65" i="37"/>
  <c r="AC65" i="37"/>
  <c r="AH64" i="37"/>
  <c r="AG64" i="37"/>
  <c r="AN64" i="37" s="1"/>
  <c r="AF64" i="37"/>
  <c r="AE64" i="37"/>
  <c r="AD64" i="37"/>
  <c r="AK64" i="37" s="1"/>
  <c r="AG63" i="37"/>
  <c r="AF63" i="37"/>
  <c r="AE63" i="37"/>
  <c r="AD63" i="37"/>
  <c r="AC63" i="37"/>
  <c r="AG62" i="37"/>
  <c r="AF62" i="37"/>
  <c r="AE62" i="37"/>
  <c r="AD62" i="37"/>
  <c r="AC62" i="37"/>
  <c r="AG61" i="37"/>
  <c r="AF61" i="37"/>
  <c r="AE61" i="37"/>
  <c r="AD61" i="37"/>
  <c r="AC61" i="37"/>
  <c r="AG60" i="37"/>
  <c r="AF60" i="37"/>
  <c r="AE60" i="37"/>
  <c r="AD60" i="37"/>
  <c r="AC60" i="37"/>
  <c r="AG59" i="37"/>
  <c r="AF59" i="37"/>
  <c r="AE59" i="37"/>
  <c r="AD59" i="37"/>
  <c r="AC59" i="37"/>
  <c r="AG58" i="37"/>
  <c r="AF58" i="37"/>
  <c r="AE58" i="37"/>
  <c r="AD58" i="37"/>
  <c r="AC58" i="37"/>
  <c r="AG57" i="37"/>
  <c r="AF57" i="37"/>
  <c r="AE57" i="37"/>
  <c r="AD57" i="37"/>
  <c r="AC57" i="37"/>
  <c r="AG56" i="37"/>
  <c r="AF56" i="37"/>
  <c r="AE56" i="37"/>
  <c r="AD56" i="37"/>
  <c r="AC56" i="37"/>
  <c r="AG55" i="37"/>
  <c r="AF55" i="37"/>
  <c r="AE55" i="37"/>
  <c r="AD55" i="37"/>
  <c r="AC55" i="37"/>
  <c r="AG54" i="37"/>
  <c r="AF54" i="37"/>
  <c r="AE54" i="37"/>
  <c r="AD54" i="37"/>
  <c r="AC54" i="37"/>
  <c r="AG53" i="37"/>
  <c r="AF53" i="37"/>
  <c r="AE53" i="37"/>
  <c r="AD53" i="37"/>
  <c r="AC53" i="37"/>
  <c r="AG52" i="37"/>
  <c r="AF52" i="37"/>
  <c r="AE52" i="37"/>
  <c r="AD52" i="37"/>
  <c r="AC52" i="37"/>
  <c r="AG51" i="37"/>
  <c r="AF51" i="37"/>
  <c r="AE51" i="37"/>
  <c r="AD51" i="37"/>
  <c r="AC51" i="37"/>
  <c r="AG50" i="37"/>
  <c r="AF50" i="37"/>
  <c r="AE50" i="37"/>
  <c r="AD50" i="37"/>
  <c r="AC50" i="37"/>
  <c r="AG49" i="37"/>
  <c r="AF49" i="37"/>
  <c r="AE49" i="37"/>
  <c r="AD49" i="37"/>
  <c r="AC49" i="37"/>
  <c r="AG48" i="37"/>
  <c r="AF48" i="37"/>
  <c r="AE48" i="37"/>
  <c r="AD48" i="37"/>
  <c r="AC48" i="37"/>
  <c r="AG47" i="37"/>
  <c r="AF47" i="37"/>
  <c r="AE47" i="37"/>
  <c r="AD47" i="37"/>
  <c r="AC47" i="37"/>
  <c r="AG46" i="37"/>
  <c r="AF46" i="37"/>
  <c r="AE46" i="37"/>
  <c r="AD46" i="37"/>
  <c r="AC46" i="37"/>
  <c r="AG45" i="37"/>
  <c r="AF45" i="37"/>
  <c r="AE45" i="37"/>
  <c r="AD45" i="37"/>
  <c r="AC45" i="37"/>
  <c r="AG44" i="37"/>
  <c r="AF44" i="37"/>
  <c r="AE44" i="37"/>
  <c r="AD44" i="37"/>
  <c r="AC44" i="37"/>
  <c r="AG43" i="37"/>
  <c r="AF43" i="37"/>
  <c r="AE43" i="37"/>
  <c r="AD43" i="37"/>
  <c r="AC43" i="37"/>
  <c r="AG42" i="37"/>
  <c r="AF42" i="37"/>
  <c r="AE42" i="37"/>
  <c r="AD42" i="37"/>
  <c r="AC42" i="37"/>
  <c r="AG41" i="37"/>
  <c r="AF41" i="37"/>
  <c r="AE41" i="37"/>
  <c r="AD41" i="37"/>
  <c r="AC41" i="37"/>
  <c r="AG40" i="37"/>
  <c r="AF40" i="37"/>
  <c r="AE40" i="37"/>
  <c r="AD40" i="37"/>
  <c r="AC40" i="37"/>
  <c r="AG39" i="37"/>
  <c r="AF39" i="37"/>
  <c r="AE39" i="37"/>
  <c r="AD39" i="37"/>
  <c r="AC39" i="37"/>
  <c r="AG38" i="37"/>
  <c r="AF38" i="37"/>
  <c r="AE38" i="37"/>
  <c r="AD38" i="37"/>
  <c r="AC38" i="37"/>
  <c r="AG37" i="37"/>
  <c r="AF37" i="37"/>
  <c r="AE37" i="37"/>
  <c r="AD37" i="37"/>
  <c r="AC37" i="37"/>
  <c r="AG36" i="37"/>
  <c r="AN36" i="37" s="1"/>
  <c r="AF36" i="37"/>
  <c r="AM36" i="37" s="1"/>
  <c r="AE36" i="37"/>
  <c r="AD36" i="37"/>
  <c r="AK36" i="37" s="1"/>
  <c r="AC36" i="37"/>
  <c r="AG35" i="37"/>
  <c r="AF35" i="37"/>
  <c r="AE35" i="37"/>
  <c r="AD35" i="37"/>
  <c r="AC35" i="37"/>
  <c r="AG34" i="37"/>
  <c r="AF34" i="37"/>
  <c r="AE34" i="37"/>
  <c r="AD34" i="37"/>
  <c r="AC34" i="37"/>
  <c r="AG33" i="37"/>
  <c r="AF33" i="37"/>
  <c r="AE33" i="37"/>
  <c r="AD33" i="37"/>
  <c r="AC33" i="37"/>
  <c r="AG32" i="37"/>
  <c r="AF32" i="37"/>
  <c r="AE32" i="37"/>
  <c r="AD32" i="37"/>
  <c r="AC32" i="37"/>
  <c r="AG31" i="37"/>
  <c r="AF31" i="37"/>
  <c r="AE31" i="37"/>
  <c r="AD31" i="37"/>
  <c r="AC31" i="37"/>
  <c r="AG30" i="37"/>
  <c r="AF30" i="37"/>
  <c r="AE30" i="37"/>
  <c r="AD30" i="37"/>
  <c r="AC30" i="37"/>
  <c r="AG29" i="37"/>
  <c r="AF29" i="37"/>
  <c r="AE29" i="37"/>
  <c r="AD29" i="37"/>
  <c r="AC29" i="37"/>
  <c r="AG28" i="37"/>
  <c r="AF28" i="37"/>
  <c r="AE28" i="37"/>
  <c r="AD28" i="37"/>
  <c r="AC28" i="37"/>
  <c r="AG27" i="37"/>
  <c r="AF27" i="37"/>
  <c r="AE27" i="37"/>
  <c r="AD27" i="37"/>
  <c r="AC27" i="37"/>
  <c r="AG26" i="37"/>
  <c r="AF26" i="37"/>
  <c r="AE26" i="37"/>
  <c r="AD26" i="37"/>
  <c r="AC26" i="37"/>
  <c r="AG25" i="37"/>
  <c r="AF25" i="37"/>
  <c r="AE25" i="37"/>
  <c r="AD25" i="37"/>
  <c r="AC25" i="37"/>
  <c r="AG24" i="37"/>
  <c r="AF24" i="37"/>
  <c r="AE24" i="37"/>
  <c r="AD24" i="37"/>
  <c r="AC24" i="37"/>
  <c r="AG23" i="37"/>
  <c r="AF23" i="37"/>
  <c r="AE23" i="37"/>
  <c r="AD23" i="37"/>
  <c r="AC23" i="37"/>
  <c r="AG22" i="37"/>
  <c r="AF22" i="37"/>
  <c r="AE22" i="37"/>
  <c r="AD22" i="37"/>
  <c r="AC22" i="37"/>
  <c r="AG21" i="37"/>
  <c r="AF21" i="37"/>
  <c r="AE21" i="37"/>
  <c r="AD21" i="37"/>
  <c r="AC21" i="37"/>
  <c r="AG20" i="37"/>
  <c r="AF20" i="37"/>
  <c r="AE20" i="37"/>
  <c r="AD20" i="37"/>
  <c r="AC20" i="37"/>
  <c r="AG19" i="37"/>
  <c r="AF19" i="37"/>
  <c r="AE19" i="37"/>
  <c r="AD19" i="37"/>
  <c r="AC19" i="37"/>
  <c r="AG18" i="37"/>
  <c r="AF18" i="37"/>
  <c r="AE18" i="37"/>
  <c r="AD18" i="37"/>
  <c r="AC18" i="37"/>
  <c r="AG17" i="37"/>
  <c r="AF17" i="37"/>
  <c r="AE17" i="37"/>
  <c r="AD17" i="37"/>
  <c r="AC17" i="37"/>
  <c r="AG16" i="37"/>
  <c r="AF16" i="37"/>
  <c r="AE16" i="37"/>
  <c r="AD16" i="37"/>
  <c r="AC16" i="37"/>
  <c r="J294" i="37"/>
  <c r="I294" i="37"/>
  <c r="G294" i="37"/>
  <c r="G291" i="37"/>
  <c r="I291" i="37"/>
  <c r="AH290" i="37"/>
  <c r="AH277" i="37"/>
  <c r="AH276" i="37"/>
  <c r="AH273" i="37"/>
  <c r="AH253" i="37"/>
  <c r="AH252" i="37"/>
  <c r="AH247" i="37"/>
  <c r="AH246" i="37"/>
  <c r="AH245" i="37"/>
  <c r="AH243" i="37"/>
  <c r="AH240" i="37"/>
  <c r="AH239" i="37"/>
  <c r="AH236" i="37"/>
  <c r="AH227" i="37"/>
  <c r="AH224" i="37"/>
  <c r="AH223" i="37"/>
  <c r="AH220" i="37"/>
  <c r="AH219" i="37"/>
  <c r="AH218" i="37"/>
  <c r="AH217" i="37"/>
  <c r="AH200" i="37"/>
  <c r="AH199" i="37"/>
  <c r="AH198" i="37"/>
  <c r="AH192" i="37"/>
  <c r="AH191" i="37"/>
  <c r="AH148" i="37"/>
  <c r="AH143" i="37"/>
  <c r="AH142" i="37"/>
  <c r="AH140" i="37"/>
  <c r="AH131" i="37"/>
  <c r="AH130" i="37"/>
  <c r="AH128" i="37"/>
  <c r="AH125" i="37"/>
  <c r="AH116" i="37"/>
  <c r="AH114" i="37"/>
  <c r="AH111" i="37"/>
  <c r="AH107" i="37"/>
  <c r="AH105" i="37"/>
  <c r="AH101" i="37"/>
  <c r="AH99" i="37"/>
  <c r="AH97" i="37"/>
  <c r="AH93" i="37"/>
  <c r="AH92" i="37"/>
  <c r="AH87" i="37"/>
  <c r="AH85" i="37"/>
  <c r="AH83" i="37"/>
  <c r="AH81" i="37"/>
  <c r="AH79" i="37"/>
  <c r="AH77" i="37"/>
  <c r="AH76" i="37"/>
  <c r="AH75" i="37"/>
  <c r="AH67" i="37"/>
  <c r="AH63" i="37"/>
  <c r="AH61" i="37"/>
  <c r="AH58" i="37"/>
  <c r="AH57" i="37"/>
  <c r="AH56" i="37"/>
  <c r="AH55" i="37"/>
  <c r="AH54" i="37"/>
  <c r="AH53" i="37"/>
  <c r="AH52" i="37"/>
  <c r="AH51" i="37"/>
  <c r="AH48" i="37"/>
  <c r="AH44" i="37"/>
  <c r="AH43" i="37"/>
  <c r="AH42" i="37"/>
  <c r="AH39" i="37"/>
  <c r="AH37" i="37"/>
  <c r="AH34" i="37"/>
  <c r="AH32" i="37"/>
  <c r="AH31" i="37"/>
  <c r="AH30" i="37"/>
  <c r="AH28" i="37"/>
  <c r="AH23" i="37"/>
  <c r="AH21" i="37"/>
  <c r="AH19" i="37"/>
  <c r="AH16" i="37"/>
  <c r="J317" i="37"/>
  <c r="I317" i="37"/>
  <c r="G317" i="37"/>
  <c r="F317" i="37"/>
  <c r="AN313" i="37"/>
  <c r="AM313" i="37"/>
  <c r="AK313" i="37"/>
  <c r="J312" i="37"/>
  <c r="I312" i="37"/>
  <c r="G312" i="37"/>
  <c r="F312" i="37"/>
  <c r="AN308" i="37"/>
  <c r="AM308" i="37"/>
  <c r="AK308" i="37"/>
  <c r="J307" i="37"/>
  <c r="I307" i="37"/>
  <c r="G307" i="37"/>
  <c r="F307" i="37"/>
  <c r="J304" i="37"/>
  <c r="I304" i="37"/>
  <c r="G304" i="37"/>
  <c r="F304" i="37"/>
  <c r="J302" i="37"/>
  <c r="I302" i="37"/>
  <c r="G302" i="37"/>
  <c r="F302" i="37"/>
  <c r="J300" i="37"/>
  <c r="I300" i="37"/>
  <c r="G300" i="37"/>
  <c r="F300" i="37"/>
  <c r="J298" i="37"/>
  <c r="I298" i="37"/>
  <c r="G298" i="37"/>
  <c r="F298" i="37"/>
  <c r="J296" i="37"/>
  <c r="AN296" i="37" s="1"/>
  <c r="I296" i="37"/>
  <c r="AM296" i="37" s="1"/>
  <c r="G296" i="37"/>
  <c r="AK296" i="37" s="1"/>
  <c r="F296" i="37"/>
  <c r="J295" i="37"/>
  <c r="AN295" i="37" s="1"/>
  <c r="I295" i="37"/>
  <c r="AM295" i="37" s="1"/>
  <c r="G295" i="37"/>
  <c r="AK295" i="37" s="1"/>
  <c r="J293" i="37"/>
  <c r="AN293" i="37" s="1"/>
  <c r="I293" i="37"/>
  <c r="AM293" i="37" s="1"/>
  <c r="G293" i="37"/>
  <c r="AK293" i="37" s="1"/>
  <c r="F293" i="37"/>
  <c r="J292" i="37"/>
  <c r="AN292" i="37" s="1"/>
  <c r="I292" i="37"/>
  <c r="AM292" i="37" s="1"/>
  <c r="G292" i="37"/>
  <c r="AK292" i="37" s="1"/>
  <c r="F292" i="37"/>
  <c r="AJ292" i="37" s="1"/>
  <c r="J291" i="37"/>
  <c r="F291" i="37"/>
  <c r="J290" i="37"/>
  <c r="AN290" i="37" s="1"/>
  <c r="I290" i="37"/>
  <c r="AM290" i="37" s="1"/>
  <c r="G290" i="37"/>
  <c r="AK290" i="37" s="1"/>
  <c r="F290" i="37"/>
  <c r="AJ290" i="37" s="1"/>
  <c r="J289" i="37"/>
  <c r="I289" i="37"/>
  <c r="G289" i="37"/>
  <c r="F289" i="37"/>
  <c r="J286" i="37"/>
  <c r="I286" i="37"/>
  <c r="G286" i="37"/>
  <c r="F286" i="37"/>
  <c r="J284" i="37"/>
  <c r="I284" i="37"/>
  <c r="G284" i="37"/>
  <c r="F284" i="37"/>
  <c r="J282" i="37"/>
  <c r="I282" i="37"/>
  <c r="G282" i="37"/>
  <c r="F282" i="37"/>
  <c r="J279" i="37"/>
  <c r="I279" i="37"/>
  <c r="G279" i="37"/>
  <c r="F279" i="37"/>
  <c r="J277" i="37"/>
  <c r="AN277" i="37" s="1"/>
  <c r="I277" i="37"/>
  <c r="AM277" i="37" s="1"/>
  <c r="G277" i="37"/>
  <c r="AK277" i="37" s="1"/>
  <c r="F277" i="37"/>
  <c r="J276" i="37"/>
  <c r="AN276" i="37" s="1"/>
  <c r="I276" i="37"/>
  <c r="AM276" i="37" s="1"/>
  <c r="G276" i="37"/>
  <c r="AK276" i="37" s="1"/>
  <c r="F276" i="37"/>
  <c r="J275" i="37"/>
  <c r="I275" i="37"/>
  <c r="G275" i="37"/>
  <c r="F275" i="37"/>
  <c r="J273" i="37"/>
  <c r="I273" i="37"/>
  <c r="G273" i="37"/>
  <c r="F273" i="37"/>
  <c r="J271" i="37"/>
  <c r="I271" i="37"/>
  <c r="G271" i="37"/>
  <c r="F271" i="37"/>
  <c r="AN267" i="37"/>
  <c r="AM267" i="37"/>
  <c r="AJ267" i="37"/>
  <c r="J266" i="37"/>
  <c r="I266" i="37"/>
  <c r="G266" i="37"/>
  <c r="F266" i="37"/>
  <c r="J263" i="37"/>
  <c r="I263" i="37"/>
  <c r="G263" i="37"/>
  <c r="F263" i="37"/>
  <c r="AN259" i="37"/>
  <c r="AM259" i="37"/>
  <c r="AK259" i="37"/>
  <c r="AJ259" i="37"/>
  <c r="J258" i="37"/>
  <c r="I258" i="37"/>
  <c r="G258" i="37"/>
  <c r="F258" i="37"/>
  <c r="J256" i="37"/>
  <c r="I256" i="37"/>
  <c r="G256" i="37"/>
  <c r="F256" i="37"/>
  <c r="J253" i="37"/>
  <c r="AN253" i="37" s="1"/>
  <c r="I253" i="37"/>
  <c r="AM253" i="37" s="1"/>
  <c r="G253" i="37"/>
  <c r="AK253" i="37" s="1"/>
  <c r="F253" i="37"/>
  <c r="AJ253" i="37" s="1"/>
  <c r="J252" i="37"/>
  <c r="I252" i="37"/>
  <c r="G252" i="37"/>
  <c r="F252" i="37"/>
  <c r="J250" i="37"/>
  <c r="I250" i="37"/>
  <c r="G250" i="37"/>
  <c r="F250" i="37"/>
  <c r="J247" i="37"/>
  <c r="AN247" i="37" s="1"/>
  <c r="I247" i="37"/>
  <c r="AM247" i="37" s="1"/>
  <c r="G247" i="37"/>
  <c r="AK247" i="37" s="1"/>
  <c r="F247" i="37"/>
  <c r="J246" i="37"/>
  <c r="AN246" i="37" s="1"/>
  <c r="I246" i="37"/>
  <c r="AM246" i="37" s="1"/>
  <c r="G246" i="37"/>
  <c r="AK246" i="37" s="1"/>
  <c r="F246" i="37"/>
  <c r="AJ246" i="37" s="1"/>
  <c r="J245" i="37"/>
  <c r="I245" i="37"/>
  <c r="G245" i="37"/>
  <c r="F245" i="37"/>
  <c r="J243" i="37"/>
  <c r="AN243" i="37" s="1"/>
  <c r="I243" i="37"/>
  <c r="AM243" i="37" s="1"/>
  <c r="G243" i="37"/>
  <c r="AK243" i="37" s="1"/>
  <c r="F243" i="37"/>
  <c r="AJ243" i="37" s="1"/>
  <c r="J242" i="37"/>
  <c r="I242" i="37"/>
  <c r="G242" i="37"/>
  <c r="F242" i="37"/>
  <c r="J240" i="37"/>
  <c r="AN240" i="37" s="1"/>
  <c r="I240" i="37"/>
  <c r="AM240" i="37" s="1"/>
  <c r="G240" i="37"/>
  <c r="AK240" i="37" s="1"/>
  <c r="F240" i="37"/>
  <c r="AJ240" i="37" s="1"/>
  <c r="J239" i="37"/>
  <c r="AN239" i="37" s="1"/>
  <c r="I239" i="37"/>
  <c r="AM239" i="37" s="1"/>
  <c r="G239" i="37"/>
  <c r="AK239" i="37" s="1"/>
  <c r="F239" i="37"/>
  <c r="AJ239" i="37" s="1"/>
  <c r="J238" i="37"/>
  <c r="I238" i="37"/>
  <c r="G238" i="37"/>
  <c r="F238" i="37"/>
  <c r="J236" i="37"/>
  <c r="AN236" i="37" s="1"/>
  <c r="I236" i="37"/>
  <c r="AM236" i="37" s="1"/>
  <c r="G236" i="37"/>
  <c r="AK236" i="37" s="1"/>
  <c r="F236" i="37"/>
  <c r="AJ236" i="37" s="1"/>
  <c r="J235" i="37"/>
  <c r="I235" i="37"/>
  <c r="G235" i="37"/>
  <c r="F235" i="37"/>
  <c r="J233" i="37"/>
  <c r="I233" i="37"/>
  <c r="G233" i="37"/>
  <c r="F233" i="37"/>
  <c r="J230" i="37"/>
  <c r="I230" i="37"/>
  <c r="G230" i="37"/>
  <c r="F230" i="37"/>
  <c r="J227" i="37"/>
  <c r="AN227" i="37" s="1"/>
  <c r="I227" i="37"/>
  <c r="AM227" i="37" s="1"/>
  <c r="G227" i="37"/>
  <c r="AK227" i="37" s="1"/>
  <c r="F227" i="37"/>
  <c r="AJ227" i="37" s="1"/>
  <c r="J226" i="37"/>
  <c r="I226" i="37"/>
  <c r="G226" i="37"/>
  <c r="F226" i="37"/>
  <c r="J224" i="37"/>
  <c r="AN224" i="37" s="1"/>
  <c r="I224" i="37"/>
  <c r="AM224" i="37" s="1"/>
  <c r="G224" i="37"/>
  <c r="AK224" i="37" s="1"/>
  <c r="F224" i="37"/>
  <c r="AJ224" i="37" s="1"/>
  <c r="J223" i="37"/>
  <c r="AN223" i="37" s="1"/>
  <c r="I223" i="37"/>
  <c r="AM223" i="37" s="1"/>
  <c r="G223" i="37"/>
  <c r="AK223" i="37" s="1"/>
  <c r="F223" i="37"/>
  <c r="AJ223" i="37" s="1"/>
  <c r="J222" i="37"/>
  <c r="I222" i="37"/>
  <c r="G222" i="37"/>
  <c r="F222" i="37"/>
  <c r="J220" i="37"/>
  <c r="AN220" i="37" s="1"/>
  <c r="I220" i="37"/>
  <c r="AM220" i="37" s="1"/>
  <c r="G220" i="37"/>
  <c r="AK220" i="37" s="1"/>
  <c r="F220" i="37"/>
  <c r="AJ220" i="37" s="1"/>
  <c r="J219" i="37"/>
  <c r="AN219" i="37" s="1"/>
  <c r="I219" i="37"/>
  <c r="AM219" i="37" s="1"/>
  <c r="G219" i="37"/>
  <c r="AK219" i="37" s="1"/>
  <c r="F219" i="37"/>
  <c r="AJ219" i="37" s="1"/>
  <c r="J218" i="37"/>
  <c r="AN218" i="37" s="1"/>
  <c r="I218" i="37"/>
  <c r="AM218" i="37" s="1"/>
  <c r="G218" i="37"/>
  <c r="AK218" i="37" s="1"/>
  <c r="F218" i="37"/>
  <c r="AJ218" i="37" s="1"/>
  <c r="J217" i="37"/>
  <c r="I217" i="37"/>
  <c r="G217" i="37"/>
  <c r="F217" i="37"/>
  <c r="J215" i="37"/>
  <c r="I215" i="37"/>
  <c r="G215" i="37"/>
  <c r="F215" i="37"/>
  <c r="J213" i="37"/>
  <c r="I213" i="37"/>
  <c r="G213" i="37"/>
  <c r="F213" i="37"/>
  <c r="J211" i="37"/>
  <c r="I211" i="37"/>
  <c r="G211" i="37"/>
  <c r="F211" i="37"/>
  <c r="J209" i="37"/>
  <c r="I209" i="37"/>
  <c r="G209" i="37"/>
  <c r="F209" i="37"/>
  <c r="J207" i="37"/>
  <c r="I207" i="37"/>
  <c r="G207" i="37"/>
  <c r="F207" i="37"/>
  <c r="J204" i="37"/>
  <c r="I204" i="37"/>
  <c r="G204" i="37"/>
  <c r="F204" i="37"/>
  <c r="J202" i="37"/>
  <c r="I202" i="37"/>
  <c r="G202" i="37"/>
  <c r="F202" i="37"/>
  <c r="J200" i="37"/>
  <c r="I200" i="37"/>
  <c r="G200" i="37"/>
  <c r="F200" i="37"/>
  <c r="J198" i="37"/>
  <c r="AN198" i="37" s="1"/>
  <c r="I198" i="37"/>
  <c r="AM198" i="37" s="1"/>
  <c r="G198" i="37"/>
  <c r="AK198" i="37" s="1"/>
  <c r="F198" i="37"/>
  <c r="AJ198" i="37" s="1"/>
  <c r="J197" i="37"/>
  <c r="I197" i="37"/>
  <c r="G197" i="37"/>
  <c r="F197" i="37"/>
  <c r="J194" i="37"/>
  <c r="I194" i="37"/>
  <c r="G194" i="37"/>
  <c r="F194" i="37"/>
  <c r="J192" i="37"/>
  <c r="AN192" i="37" s="1"/>
  <c r="I192" i="37"/>
  <c r="AM192" i="37" s="1"/>
  <c r="G192" i="37"/>
  <c r="AK192" i="37" s="1"/>
  <c r="F192" i="37"/>
  <c r="J191" i="37"/>
  <c r="AN191" i="37" s="1"/>
  <c r="I191" i="37"/>
  <c r="AM191" i="37" s="1"/>
  <c r="G191" i="37"/>
  <c r="F191" i="37"/>
  <c r="AJ191" i="37" s="1"/>
  <c r="J190" i="37"/>
  <c r="I190" i="37"/>
  <c r="G190" i="37"/>
  <c r="F190" i="37"/>
  <c r="J188" i="37"/>
  <c r="I188" i="37"/>
  <c r="G188" i="37"/>
  <c r="F188" i="37"/>
  <c r="J186" i="37"/>
  <c r="AN186" i="37" s="1"/>
  <c r="I186" i="37"/>
  <c r="AM186" i="37" s="1"/>
  <c r="G186" i="37"/>
  <c r="AK186" i="37" s="1"/>
  <c r="F186" i="37"/>
  <c r="AJ186" i="37" s="1"/>
  <c r="J185" i="37"/>
  <c r="I185" i="37"/>
  <c r="G185" i="37"/>
  <c r="F185" i="37"/>
  <c r="J183" i="37"/>
  <c r="I183" i="37"/>
  <c r="G183" i="37"/>
  <c r="F183" i="37"/>
  <c r="J181" i="37"/>
  <c r="I181" i="37"/>
  <c r="G181" i="37"/>
  <c r="F181" i="37"/>
  <c r="J178" i="37"/>
  <c r="I178" i="37"/>
  <c r="G178" i="37"/>
  <c r="F178" i="37"/>
  <c r="J176" i="37"/>
  <c r="I176" i="37"/>
  <c r="G176" i="37"/>
  <c r="F176" i="37"/>
  <c r="J174" i="37"/>
  <c r="I174" i="37"/>
  <c r="G174" i="37"/>
  <c r="F174" i="37"/>
  <c r="J172" i="37"/>
  <c r="I172" i="37"/>
  <c r="G172" i="37"/>
  <c r="F172" i="37"/>
  <c r="J170" i="37"/>
  <c r="I170" i="37"/>
  <c r="G170" i="37"/>
  <c r="F170" i="37"/>
  <c r="J167" i="37"/>
  <c r="I167" i="37"/>
  <c r="G167" i="37"/>
  <c r="F167" i="37"/>
  <c r="J165" i="37"/>
  <c r="I165" i="37"/>
  <c r="G165" i="37"/>
  <c r="F165" i="37"/>
  <c r="J163" i="37"/>
  <c r="I163" i="37"/>
  <c r="G163" i="37"/>
  <c r="F163" i="37"/>
  <c r="J161" i="37"/>
  <c r="I161" i="37"/>
  <c r="G161" i="37"/>
  <c r="F161" i="37"/>
  <c r="J159" i="37"/>
  <c r="I159" i="37"/>
  <c r="G159" i="37"/>
  <c r="F159" i="37"/>
  <c r="J157" i="37"/>
  <c r="I157" i="37"/>
  <c r="G157" i="37"/>
  <c r="F157" i="37"/>
  <c r="J155" i="37"/>
  <c r="I155" i="37"/>
  <c r="G155" i="37"/>
  <c r="F155" i="37"/>
  <c r="J153" i="37"/>
  <c r="I153" i="37"/>
  <c r="G153" i="37"/>
  <c r="F153" i="37"/>
  <c r="AN149" i="37"/>
  <c r="AM149" i="37"/>
  <c r="AK149" i="37"/>
  <c r="J148" i="37"/>
  <c r="AN148" i="37" s="1"/>
  <c r="I148" i="37"/>
  <c r="AM148" i="37" s="1"/>
  <c r="G148" i="37"/>
  <c r="AK148" i="37" s="1"/>
  <c r="F148" i="37"/>
  <c r="J147" i="37"/>
  <c r="I147" i="37"/>
  <c r="G147" i="37"/>
  <c r="F147" i="37"/>
  <c r="J145" i="37"/>
  <c r="I145" i="37"/>
  <c r="G145" i="37"/>
  <c r="F145" i="37"/>
  <c r="J143" i="37"/>
  <c r="I143" i="37"/>
  <c r="G143" i="37"/>
  <c r="F143" i="37"/>
  <c r="J141" i="37"/>
  <c r="AN141" i="37" s="1"/>
  <c r="I141" i="37"/>
  <c r="AM141" i="37" s="1"/>
  <c r="G141" i="37"/>
  <c r="AK141" i="37" s="1"/>
  <c r="F141" i="37"/>
  <c r="AJ141" i="37" s="1"/>
  <c r="J140" i="37"/>
  <c r="I140" i="37"/>
  <c r="G140" i="37"/>
  <c r="F140" i="37"/>
  <c r="J138" i="37"/>
  <c r="I138" i="37"/>
  <c r="G138" i="37"/>
  <c r="F138" i="37"/>
  <c r="J136" i="37"/>
  <c r="I136" i="37"/>
  <c r="G136" i="37"/>
  <c r="F136" i="37"/>
  <c r="J133" i="37"/>
  <c r="I133" i="37"/>
  <c r="G133" i="37"/>
  <c r="F133" i="37"/>
  <c r="J131" i="37"/>
  <c r="I131" i="37"/>
  <c r="G131" i="37"/>
  <c r="F131" i="37"/>
  <c r="J129" i="37"/>
  <c r="AN129" i="37" s="1"/>
  <c r="I129" i="37"/>
  <c r="AM129" i="37" s="1"/>
  <c r="G129" i="37"/>
  <c r="AK129" i="37" s="1"/>
  <c r="F129" i="37"/>
  <c r="AJ129" i="37" s="1"/>
  <c r="J128" i="37"/>
  <c r="I128" i="37"/>
  <c r="G128" i="37"/>
  <c r="F128" i="37"/>
  <c r="J125" i="37"/>
  <c r="AN125" i="37" s="1"/>
  <c r="I125" i="37"/>
  <c r="AM125" i="37" s="1"/>
  <c r="G125" i="37"/>
  <c r="AK125" i="37" s="1"/>
  <c r="F125" i="37"/>
  <c r="AJ125" i="37" s="1"/>
  <c r="J124" i="37"/>
  <c r="I124" i="37"/>
  <c r="G124" i="37"/>
  <c r="F124" i="37"/>
  <c r="J121" i="37"/>
  <c r="I121" i="37"/>
  <c r="G121" i="37"/>
  <c r="F121" i="37"/>
  <c r="J119" i="37"/>
  <c r="I119" i="37"/>
  <c r="G119" i="37"/>
  <c r="F119" i="37"/>
  <c r="J117" i="37"/>
  <c r="I117" i="37"/>
  <c r="G117" i="37"/>
  <c r="G116" i="37" s="1"/>
  <c r="F117" i="37"/>
  <c r="F116" i="37" s="1"/>
  <c r="J115" i="37"/>
  <c r="I115" i="37"/>
  <c r="I114" i="37" s="1"/>
  <c r="G115" i="37"/>
  <c r="G114" i="37" s="1"/>
  <c r="F115" i="37"/>
  <c r="J112" i="37"/>
  <c r="I112" i="37"/>
  <c r="G112" i="37"/>
  <c r="G111" i="37" s="1"/>
  <c r="F112" i="37"/>
  <c r="F111" i="37" s="1"/>
  <c r="J110" i="37"/>
  <c r="I110" i="37"/>
  <c r="G110" i="37"/>
  <c r="G109" i="37" s="1"/>
  <c r="F110" i="37"/>
  <c r="F109" i="37" s="1"/>
  <c r="J108" i="37"/>
  <c r="I108" i="37"/>
  <c r="G108" i="37"/>
  <c r="F108" i="37"/>
  <c r="J106" i="37"/>
  <c r="I106" i="37"/>
  <c r="G106" i="37"/>
  <c r="F106" i="37"/>
  <c r="F105" i="37" s="1"/>
  <c r="J104" i="37"/>
  <c r="I104" i="37"/>
  <c r="I103" i="37" s="1"/>
  <c r="G104" i="37"/>
  <c r="G103" i="37" s="1"/>
  <c r="F104" i="37"/>
  <c r="F103" i="37" s="1"/>
  <c r="J102" i="37"/>
  <c r="I102" i="37"/>
  <c r="G102" i="37"/>
  <c r="F102" i="37"/>
  <c r="F101" i="37" s="1"/>
  <c r="J100" i="37"/>
  <c r="I100" i="37"/>
  <c r="G100" i="37"/>
  <c r="F100" i="37"/>
  <c r="J98" i="37"/>
  <c r="I98" i="37"/>
  <c r="I97" i="37" s="1"/>
  <c r="G98" i="37"/>
  <c r="G97" i="37" s="1"/>
  <c r="F98" i="37"/>
  <c r="F97" i="37" s="1"/>
  <c r="J95" i="37"/>
  <c r="I95" i="37"/>
  <c r="G95" i="37"/>
  <c r="F95" i="37"/>
  <c r="F94" i="37" s="1"/>
  <c r="J93" i="37"/>
  <c r="I93" i="37"/>
  <c r="G93" i="37"/>
  <c r="F93" i="37"/>
  <c r="J92" i="37"/>
  <c r="I92" i="37"/>
  <c r="G92" i="37"/>
  <c r="F92" i="37"/>
  <c r="J91" i="37"/>
  <c r="I91" i="37"/>
  <c r="G91" i="37"/>
  <c r="J88" i="37"/>
  <c r="I88" i="37"/>
  <c r="I87" i="37" s="1"/>
  <c r="AM87" i="37" s="1"/>
  <c r="G88" i="37"/>
  <c r="F88" i="37"/>
  <c r="J86" i="37"/>
  <c r="I86" i="37"/>
  <c r="I85" i="37" s="1"/>
  <c r="G86" i="37"/>
  <c r="F86" i="37"/>
  <c r="F85" i="37" s="1"/>
  <c r="J84" i="37"/>
  <c r="I84" i="37"/>
  <c r="I83" i="37" s="1"/>
  <c r="G84" i="37"/>
  <c r="G83" i="37" s="1"/>
  <c r="F84" i="37"/>
  <c r="F83" i="37" s="1"/>
  <c r="J82" i="37"/>
  <c r="I82" i="37"/>
  <c r="G82" i="37"/>
  <c r="G81" i="37" s="1"/>
  <c r="F82" i="37"/>
  <c r="F81" i="37" s="1"/>
  <c r="J80" i="37"/>
  <c r="I80" i="37"/>
  <c r="G80" i="37"/>
  <c r="G79" i="37" s="1"/>
  <c r="AK79" i="37" s="1"/>
  <c r="F80" i="37"/>
  <c r="F79" i="37" s="1"/>
  <c r="J78" i="37"/>
  <c r="I78" i="37"/>
  <c r="G78" i="37"/>
  <c r="F78" i="37"/>
  <c r="F77" i="37" s="1"/>
  <c r="J76" i="37"/>
  <c r="AN76" i="37" s="1"/>
  <c r="I76" i="37"/>
  <c r="G76" i="37"/>
  <c r="AK76" i="37" s="1"/>
  <c r="F76" i="37"/>
  <c r="J75" i="37"/>
  <c r="I75" i="37"/>
  <c r="G75" i="37"/>
  <c r="F75" i="37"/>
  <c r="J74" i="37"/>
  <c r="I74" i="37"/>
  <c r="G74" i="37"/>
  <c r="F74" i="37"/>
  <c r="AN70" i="37"/>
  <c r="J69" i="37"/>
  <c r="I69" i="37"/>
  <c r="I68" i="37" s="1"/>
  <c r="I67" i="37" s="1"/>
  <c r="G17" i="32" s="1"/>
  <c r="G69" i="37"/>
  <c r="G68" i="37" s="1"/>
  <c r="G67" i="37" s="1"/>
  <c r="E17" i="32" s="1"/>
  <c r="F69" i="37"/>
  <c r="F68" i="37" s="1"/>
  <c r="F67" i="37" s="1"/>
  <c r="D17" i="32" s="1"/>
  <c r="J66" i="37"/>
  <c r="I66" i="37"/>
  <c r="G66" i="37"/>
  <c r="F66" i="37"/>
  <c r="F65" i="37" s="1"/>
  <c r="AM64" i="37"/>
  <c r="F64" i="37"/>
  <c r="D16" i="32" s="1"/>
  <c r="J63" i="37"/>
  <c r="AN63" i="37" s="1"/>
  <c r="I63" i="37"/>
  <c r="G63" i="37"/>
  <c r="F63" i="37"/>
  <c r="J62" i="37"/>
  <c r="I62" i="37"/>
  <c r="G62" i="37"/>
  <c r="F62" i="37"/>
  <c r="J61" i="37"/>
  <c r="I61" i="37"/>
  <c r="G61" i="37"/>
  <c r="F61" i="37"/>
  <c r="J59" i="37"/>
  <c r="I59" i="37"/>
  <c r="I58" i="37" s="1"/>
  <c r="G59" i="37"/>
  <c r="F59" i="37"/>
  <c r="F58" i="37" s="1"/>
  <c r="J57" i="37"/>
  <c r="I57" i="37"/>
  <c r="G57" i="37"/>
  <c r="F57" i="37"/>
  <c r="J56" i="37"/>
  <c r="I56" i="37"/>
  <c r="G56" i="37"/>
  <c r="F56" i="37"/>
  <c r="J55" i="37"/>
  <c r="I55" i="37"/>
  <c r="G55" i="37"/>
  <c r="F55" i="37"/>
  <c r="J54" i="37"/>
  <c r="I54" i="37"/>
  <c r="G54" i="37"/>
  <c r="F54" i="37"/>
  <c r="J53" i="37"/>
  <c r="I53" i="37"/>
  <c r="G53" i="37"/>
  <c r="F53" i="37"/>
  <c r="J52" i="37"/>
  <c r="I52" i="37"/>
  <c r="AM52" i="37" s="1"/>
  <c r="G52" i="37"/>
  <c r="F52" i="37"/>
  <c r="J51" i="37"/>
  <c r="I51" i="37"/>
  <c r="G51" i="37"/>
  <c r="F51" i="37"/>
  <c r="J49" i="37"/>
  <c r="I49" i="37"/>
  <c r="G49" i="37"/>
  <c r="G48" i="37" s="1"/>
  <c r="F49" i="37"/>
  <c r="F48" i="37" s="1"/>
  <c r="J47" i="37"/>
  <c r="I47" i="37"/>
  <c r="I46" i="37" s="1"/>
  <c r="AM46" i="37" s="1"/>
  <c r="G47" i="37"/>
  <c r="F47" i="37"/>
  <c r="F46" i="37" s="1"/>
  <c r="J44" i="37"/>
  <c r="I44" i="37"/>
  <c r="G44" i="37"/>
  <c r="F44" i="37"/>
  <c r="J43" i="37"/>
  <c r="I43" i="37"/>
  <c r="G43" i="37"/>
  <c r="F43" i="37"/>
  <c r="J42" i="37"/>
  <c r="I42" i="37"/>
  <c r="AM42" i="37" s="1"/>
  <c r="G42" i="37"/>
  <c r="F42" i="37"/>
  <c r="J41" i="37"/>
  <c r="I41" i="37"/>
  <c r="G41" i="37"/>
  <c r="F41" i="37"/>
  <c r="J39" i="37"/>
  <c r="H17" i="31" s="1"/>
  <c r="I39" i="37"/>
  <c r="G17" i="31" s="1"/>
  <c r="G39" i="37"/>
  <c r="E17" i="31" s="1"/>
  <c r="F39" i="37"/>
  <c r="D17" i="31" s="1"/>
  <c r="J38" i="37"/>
  <c r="I38" i="37"/>
  <c r="G38" i="37"/>
  <c r="F38" i="37"/>
  <c r="F36" i="37"/>
  <c r="D14" i="32" s="1"/>
  <c r="J35" i="37"/>
  <c r="I35" i="37"/>
  <c r="I34" i="37" s="1"/>
  <c r="G35" i="37"/>
  <c r="F35" i="37"/>
  <c r="F34" i="37" s="1"/>
  <c r="J33" i="37"/>
  <c r="J32" i="37" s="1"/>
  <c r="I33" i="37"/>
  <c r="I32" i="37" s="1"/>
  <c r="G33" i="37"/>
  <c r="G32" i="37" s="1"/>
  <c r="F33" i="37"/>
  <c r="J31" i="37"/>
  <c r="I31" i="37"/>
  <c r="G31" i="37"/>
  <c r="F31" i="37"/>
  <c r="J30" i="37"/>
  <c r="I30" i="37"/>
  <c r="G30" i="37"/>
  <c r="F30" i="37"/>
  <c r="J28" i="37"/>
  <c r="I28" i="37"/>
  <c r="G28" i="37"/>
  <c r="F28" i="37"/>
  <c r="J27" i="37"/>
  <c r="I27" i="37"/>
  <c r="G27" i="37"/>
  <c r="F27" i="37"/>
  <c r="J24" i="37"/>
  <c r="I24" i="37"/>
  <c r="I23" i="37" s="1"/>
  <c r="G24" i="37"/>
  <c r="G23" i="37" s="1"/>
  <c r="F24" i="37"/>
  <c r="F23" i="37" s="1"/>
  <c r="J22" i="37"/>
  <c r="I22" i="37"/>
  <c r="I21" i="37" s="1"/>
  <c r="G22" i="37"/>
  <c r="G21" i="37" s="1"/>
  <c r="F22" i="37"/>
  <c r="F21" i="37" s="1"/>
  <c r="J20" i="37"/>
  <c r="I20" i="37"/>
  <c r="I19" i="37" s="1"/>
  <c r="G20" i="37"/>
  <c r="G19" i="37" s="1"/>
  <c r="F20" i="37"/>
  <c r="F19" i="37" s="1"/>
  <c r="J17" i="37"/>
  <c r="I17" i="37"/>
  <c r="I16" i="37" s="1"/>
  <c r="G17" i="37"/>
  <c r="G16" i="37" s="1"/>
  <c r="F17" i="37"/>
  <c r="F16" i="37" s="1"/>
  <c r="G29" i="37" l="1"/>
  <c r="AN44" i="37"/>
  <c r="H28" i="37"/>
  <c r="H55" i="37"/>
  <c r="H147" i="37"/>
  <c r="AK48" i="37"/>
  <c r="AM34" i="37"/>
  <c r="AK54" i="37"/>
  <c r="AN75" i="37"/>
  <c r="AN57" i="37"/>
  <c r="AN93" i="37"/>
  <c r="AM58" i="37"/>
  <c r="AM55" i="37"/>
  <c r="AN55" i="37"/>
  <c r="AK93" i="37"/>
  <c r="AK53" i="37"/>
  <c r="AM43" i="37"/>
  <c r="F90" i="37"/>
  <c r="AM114" i="37"/>
  <c r="I90" i="37"/>
  <c r="AM90" i="37" s="1"/>
  <c r="G26" i="37"/>
  <c r="AK26" i="37" s="1"/>
  <c r="AN31" i="37"/>
  <c r="AN62" i="37"/>
  <c r="AN43" i="37"/>
  <c r="AN53" i="37"/>
  <c r="I18" i="37"/>
  <c r="G12" i="32" s="1"/>
  <c r="I26" i="37"/>
  <c r="I40" i="37"/>
  <c r="AM40" i="37" s="1"/>
  <c r="AM54" i="37"/>
  <c r="F37" i="37"/>
  <c r="K55" i="37"/>
  <c r="AM103" i="37"/>
  <c r="H129" i="37"/>
  <c r="AL129" i="37" s="1"/>
  <c r="AH26" i="37"/>
  <c r="AH46" i="37"/>
  <c r="J50" i="37"/>
  <c r="AN50" i="37" s="1"/>
  <c r="G37" i="37"/>
  <c r="AK37" i="37" s="1"/>
  <c r="AK42" i="37"/>
  <c r="AK52" i="37"/>
  <c r="AK70" i="37"/>
  <c r="K147" i="37"/>
  <c r="AL147" i="37"/>
  <c r="AN49" i="37"/>
  <c r="J48" i="37"/>
  <c r="AN48" i="37" s="1"/>
  <c r="AM82" i="37"/>
  <c r="I81" i="37"/>
  <c r="AM81" i="37" s="1"/>
  <c r="AM124" i="37"/>
  <c r="I123" i="37"/>
  <c r="AK170" i="37"/>
  <c r="G169" i="37"/>
  <c r="AK258" i="37"/>
  <c r="G257" i="37"/>
  <c r="AK257" i="37" s="1"/>
  <c r="AK304" i="37"/>
  <c r="G303" i="37"/>
  <c r="AK303" i="37" s="1"/>
  <c r="AN20" i="37"/>
  <c r="J19" i="37"/>
  <c r="I29" i="37"/>
  <c r="I37" i="37"/>
  <c r="AM37" i="37" s="1"/>
  <c r="AN56" i="37"/>
  <c r="AM67" i="37"/>
  <c r="AN82" i="37"/>
  <c r="J81" i="37"/>
  <c r="AN81" i="37" s="1"/>
  <c r="AN91" i="37"/>
  <c r="J90" i="37"/>
  <c r="AK95" i="37"/>
  <c r="G94" i="37"/>
  <c r="AK94" i="37" s="1"/>
  <c r="AM100" i="37"/>
  <c r="I99" i="37"/>
  <c r="AM99" i="37" s="1"/>
  <c r="AN117" i="37"/>
  <c r="J116" i="37"/>
  <c r="AN116" i="37" s="1"/>
  <c r="AN124" i="37"/>
  <c r="J123" i="37"/>
  <c r="AM136" i="37"/>
  <c r="I135" i="37"/>
  <c r="G152" i="37"/>
  <c r="AK153" i="37"/>
  <c r="AK159" i="37"/>
  <c r="G158" i="37"/>
  <c r="AK158" i="37" s="1"/>
  <c r="H165" i="37"/>
  <c r="AJ165" i="37"/>
  <c r="F164" i="37"/>
  <c r="AJ164" i="37" s="1"/>
  <c r="I169" i="37"/>
  <c r="AM170" i="37"/>
  <c r="H176" i="37"/>
  <c r="AJ176" i="37"/>
  <c r="F175" i="37"/>
  <c r="AJ175" i="37" s="1"/>
  <c r="AN181" i="37"/>
  <c r="J180" i="37"/>
  <c r="AM197" i="37"/>
  <c r="I196" i="37"/>
  <c r="AM202" i="37"/>
  <c r="I201" i="37"/>
  <c r="AM201" i="37" s="1"/>
  <c r="AK209" i="37"/>
  <c r="G208" i="37"/>
  <c r="AK208" i="37" s="1"/>
  <c r="G214" i="37"/>
  <c r="AK214" i="37" s="1"/>
  <c r="AK215" i="37"/>
  <c r="AN222" i="37"/>
  <c r="J221" i="37"/>
  <c r="AN221" i="37" s="1"/>
  <c r="AN226" i="37"/>
  <c r="J225" i="37"/>
  <c r="AN225" i="37" s="1"/>
  <c r="AN233" i="37"/>
  <c r="J232" i="37"/>
  <c r="AN238" i="37"/>
  <c r="J237" i="37"/>
  <c r="AN237" i="37" s="1"/>
  <c r="AN242" i="37"/>
  <c r="J241" i="37"/>
  <c r="AN241" i="37" s="1"/>
  <c r="I251" i="37"/>
  <c r="AM251" i="37" s="1"/>
  <c r="AM252" i="37"/>
  <c r="AM258" i="37"/>
  <c r="I257" i="37"/>
  <c r="AM257" i="37" s="1"/>
  <c r="AK266" i="37"/>
  <c r="G265" i="37"/>
  <c r="AM273" i="37"/>
  <c r="I272" i="37"/>
  <c r="AM272" i="37" s="1"/>
  <c r="AJ284" i="37"/>
  <c r="F283" i="37"/>
  <c r="AM298" i="37"/>
  <c r="I297" i="37"/>
  <c r="AM297" i="37" s="1"/>
  <c r="AM304" i="37"/>
  <c r="I303" i="37"/>
  <c r="AM303" i="37" s="1"/>
  <c r="AK312" i="37"/>
  <c r="G311" i="37"/>
  <c r="AH152" i="37"/>
  <c r="AH153" i="37"/>
  <c r="AH180" i="37"/>
  <c r="AH181" i="37"/>
  <c r="AH203" i="37"/>
  <c r="AH204" i="37"/>
  <c r="AH249" i="37"/>
  <c r="AH250" i="37"/>
  <c r="G54" i="32"/>
  <c r="AM294" i="37"/>
  <c r="AH20" i="37"/>
  <c r="AH22" i="37"/>
  <c r="AH24" i="37"/>
  <c r="AH38" i="37"/>
  <c r="AJ83" i="37"/>
  <c r="AH98" i="37"/>
  <c r="AH100" i="37"/>
  <c r="AH102" i="37"/>
  <c r="AN59" i="37"/>
  <c r="J58" i="37"/>
  <c r="AN58" i="37" s="1"/>
  <c r="AM117" i="37"/>
  <c r="I116" i="37"/>
  <c r="AM116" i="37" s="1"/>
  <c r="AN163" i="37"/>
  <c r="J162" i="37"/>
  <c r="AN162" i="37" s="1"/>
  <c r="AJ209" i="37"/>
  <c r="F208" i="37"/>
  <c r="AJ208" i="37" s="1"/>
  <c r="I237" i="37"/>
  <c r="AM237" i="37" s="1"/>
  <c r="AM238" i="37"/>
  <c r="AH201" i="37"/>
  <c r="AH202" i="37"/>
  <c r="F26" i="37"/>
  <c r="AJ26" i="37" s="1"/>
  <c r="AN30" i="37"/>
  <c r="J29" i="37"/>
  <c r="AK35" i="37"/>
  <c r="G34" i="37"/>
  <c r="AK34" i="37" s="1"/>
  <c r="AN38" i="37"/>
  <c r="J37" i="37"/>
  <c r="AN37" i="37" s="1"/>
  <c r="F50" i="37"/>
  <c r="AJ50" i="37" s="1"/>
  <c r="AM68" i="37"/>
  <c r="H76" i="37"/>
  <c r="K76" i="37" s="1"/>
  <c r="AO76" i="37" s="1"/>
  <c r="AM95" i="37"/>
  <c r="I94" i="37"/>
  <c r="AM94" i="37" s="1"/>
  <c r="AN100" i="37"/>
  <c r="J99" i="37"/>
  <c r="AN99" i="37" s="1"/>
  <c r="H119" i="37"/>
  <c r="AJ119" i="37"/>
  <c r="F118" i="37"/>
  <c r="AJ118" i="37" s="1"/>
  <c r="AN136" i="37"/>
  <c r="J135" i="37"/>
  <c r="AM147" i="37"/>
  <c r="I146" i="37"/>
  <c r="AM146" i="37" s="1"/>
  <c r="I152" i="37"/>
  <c r="AM153" i="37"/>
  <c r="AM159" i="37"/>
  <c r="I158" i="37"/>
  <c r="AM158" i="37" s="1"/>
  <c r="AK165" i="37"/>
  <c r="G164" i="37"/>
  <c r="AK164" i="37" s="1"/>
  <c r="AN170" i="37"/>
  <c r="J169" i="37"/>
  <c r="AK176" i="37"/>
  <c r="G175" i="37"/>
  <c r="AK175" i="37" s="1"/>
  <c r="J196" i="37"/>
  <c r="AN197" i="37"/>
  <c r="AN202" i="37"/>
  <c r="J201" i="37"/>
  <c r="AN201" i="37" s="1"/>
  <c r="AM209" i="37"/>
  <c r="I208" i="37"/>
  <c r="AM208" i="37" s="1"/>
  <c r="AM215" i="37"/>
  <c r="I214" i="37"/>
  <c r="AM214" i="37" s="1"/>
  <c r="H219" i="37"/>
  <c r="AL219" i="37" s="1"/>
  <c r="AJ235" i="37"/>
  <c r="F234" i="37"/>
  <c r="AJ234" i="37" s="1"/>
  <c r="H247" i="37"/>
  <c r="AJ247" i="37"/>
  <c r="AN252" i="37"/>
  <c r="J251" i="37"/>
  <c r="AN251" i="37" s="1"/>
  <c r="AN258" i="37"/>
  <c r="J257" i="37"/>
  <c r="AN257" i="37" s="1"/>
  <c r="AM266" i="37"/>
  <c r="I265" i="37"/>
  <c r="AN273" i="37"/>
  <c r="J272" i="37"/>
  <c r="AN272" i="37" s="1"/>
  <c r="AK284" i="37"/>
  <c r="G283" i="37"/>
  <c r="AK283" i="37" s="1"/>
  <c r="AN298" i="37"/>
  <c r="J297" i="37"/>
  <c r="AN297" i="37" s="1"/>
  <c r="AN304" i="37"/>
  <c r="J303" i="37"/>
  <c r="AN303" i="37" s="1"/>
  <c r="AM312" i="37"/>
  <c r="I311" i="37"/>
  <c r="AH40" i="37"/>
  <c r="AH154" i="37"/>
  <c r="AH155" i="37"/>
  <c r="AH182" i="37"/>
  <c r="AH183" i="37"/>
  <c r="AH206" i="37"/>
  <c r="AH207" i="37"/>
  <c r="AH230" i="37"/>
  <c r="AH278" i="37"/>
  <c r="AH279" i="37"/>
  <c r="H54" i="32"/>
  <c r="AN294" i="37"/>
  <c r="AJ33" i="37"/>
  <c r="AJ47" i="37"/>
  <c r="AJ51" i="37"/>
  <c r="AH106" i="37"/>
  <c r="AK100" i="37"/>
  <c r="G99" i="37"/>
  <c r="AK99" i="37" s="1"/>
  <c r="AK147" i="37"/>
  <c r="G146" i="37"/>
  <c r="AK146" i="37" s="1"/>
  <c r="AK202" i="37"/>
  <c r="G201" i="37"/>
  <c r="AK201" i="37" s="1"/>
  <c r="AK252" i="37"/>
  <c r="G251" i="37"/>
  <c r="AK251" i="37" s="1"/>
  <c r="H31" i="37"/>
  <c r="AL31" i="37" s="1"/>
  <c r="H39" i="37"/>
  <c r="K39" i="37" s="1"/>
  <c r="AO39" i="37" s="1"/>
  <c r="AN42" i="37"/>
  <c r="AK47" i="37"/>
  <c r="G46" i="37"/>
  <c r="G50" i="37"/>
  <c r="AK50" i="37" s="1"/>
  <c r="H61" i="37"/>
  <c r="AL61" i="37" s="1"/>
  <c r="F60" i="37"/>
  <c r="AJ60" i="37" s="1"/>
  <c r="H88" i="37"/>
  <c r="H87" i="37" s="1"/>
  <c r="K87" i="37" s="1"/>
  <c r="AO87" i="37" s="1"/>
  <c r="F87" i="37"/>
  <c r="AJ87" i="37" s="1"/>
  <c r="AN95" i="37"/>
  <c r="J94" i="37"/>
  <c r="AN94" i="37" s="1"/>
  <c r="AK119" i="37"/>
  <c r="G118" i="37"/>
  <c r="AK118" i="37" s="1"/>
  <c r="F130" i="37"/>
  <c r="AJ130" i="37" s="1"/>
  <c r="AJ131" i="37"/>
  <c r="AJ138" i="37"/>
  <c r="F137" i="37"/>
  <c r="AJ137" i="37" s="1"/>
  <c r="AJ143" i="37"/>
  <c r="F142" i="37"/>
  <c r="AJ142" i="37" s="1"/>
  <c r="AN147" i="37"/>
  <c r="J146" i="37"/>
  <c r="AN146" i="37" s="1"/>
  <c r="AN153" i="37"/>
  <c r="J152" i="37"/>
  <c r="AN159" i="37"/>
  <c r="J158" i="37"/>
  <c r="AN158" i="37" s="1"/>
  <c r="AM165" i="37"/>
  <c r="I164" i="37"/>
  <c r="AM164" i="37" s="1"/>
  <c r="H172" i="37"/>
  <c r="AJ172" i="37"/>
  <c r="F171" i="37"/>
  <c r="AJ171" i="37" s="1"/>
  <c r="AM176" i="37"/>
  <c r="I175" i="37"/>
  <c r="AM175" i="37" s="1"/>
  <c r="H183" i="37"/>
  <c r="K183" i="37" s="1"/>
  <c r="F182" i="37"/>
  <c r="AJ182" i="37" s="1"/>
  <c r="AJ183" i="37"/>
  <c r="AJ188" i="37"/>
  <c r="F187" i="37"/>
  <c r="AJ187" i="37" s="1"/>
  <c r="H192" i="37"/>
  <c r="AL192" i="37" s="1"/>
  <c r="AJ192" i="37"/>
  <c r="J208" i="37"/>
  <c r="AN208" i="37" s="1"/>
  <c r="AN209" i="37"/>
  <c r="J214" i="37"/>
  <c r="AN214" i="37" s="1"/>
  <c r="AN215" i="37"/>
  <c r="AK235" i="37"/>
  <c r="G234" i="37"/>
  <c r="AK234" i="37" s="1"/>
  <c r="AN266" i="37"/>
  <c r="J265" i="37"/>
  <c r="AM284" i="37"/>
  <c r="I283" i="37"/>
  <c r="AM283" i="37" s="1"/>
  <c r="F299" i="37"/>
  <c r="AJ299" i="37" s="1"/>
  <c r="AJ300" i="37"/>
  <c r="AJ307" i="37"/>
  <c r="F306" i="37"/>
  <c r="AN312" i="37"/>
  <c r="J311" i="37"/>
  <c r="AH156" i="37"/>
  <c r="AH157" i="37"/>
  <c r="AH187" i="37"/>
  <c r="AH188" i="37"/>
  <c r="AH208" i="37"/>
  <c r="AH209" i="37"/>
  <c r="AH232" i="37"/>
  <c r="AH233" i="37"/>
  <c r="AH282" i="37"/>
  <c r="AH295" i="37"/>
  <c r="AH296" i="37"/>
  <c r="AK55" i="37"/>
  <c r="AH68" i="37"/>
  <c r="AK97" i="37"/>
  <c r="AH108" i="37"/>
  <c r="AH112" i="37"/>
  <c r="AN104" i="37"/>
  <c r="J103" i="37"/>
  <c r="AN103" i="37" s="1"/>
  <c r="H159" i="37"/>
  <c r="AJ159" i="37"/>
  <c r="F158" i="37"/>
  <c r="AJ158" i="37" s="1"/>
  <c r="H215" i="37"/>
  <c r="K215" i="37" s="1"/>
  <c r="AJ215" i="37"/>
  <c r="F214" i="37"/>
  <c r="AJ214" i="37" s="1"/>
  <c r="AJ266" i="37"/>
  <c r="F265" i="37"/>
  <c r="I50" i="37"/>
  <c r="AK88" i="37"/>
  <c r="G87" i="37"/>
  <c r="AK87" i="37" s="1"/>
  <c r="AK106" i="37"/>
  <c r="G105" i="37"/>
  <c r="AK105" i="37" s="1"/>
  <c r="H115" i="37"/>
  <c r="AL115" i="37" s="1"/>
  <c r="F114" i="37"/>
  <c r="AJ114" i="37" s="1"/>
  <c r="AM119" i="37"/>
  <c r="I118" i="37"/>
  <c r="AM118" i="37" s="1"/>
  <c r="H131" i="37"/>
  <c r="AK131" i="37"/>
  <c r="G130" i="37"/>
  <c r="AK138" i="37"/>
  <c r="G137" i="37"/>
  <c r="AK137" i="37" s="1"/>
  <c r="AK143" i="37"/>
  <c r="G142" i="37"/>
  <c r="AK142" i="37" s="1"/>
  <c r="H148" i="37"/>
  <c r="AL148" i="37" s="1"/>
  <c r="AJ148" i="37"/>
  <c r="F154" i="37"/>
  <c r="AJ154" i="37" s="1"/>
  <c r="AJ155" i="37"/>
  <c r="AJ161" i="37"/>
  <c r="F160" i="37"/>
  <c r="AJ160" i="37" s="1"/>
  <c r="AN165" i="37"/>
  <c r="J164" i="37"/>
  <c r="AN164" i="37" s="1"/>
  <c r="AK172" i="37"/>
  <c r="G171" i="37"/>
  <c r="AK171" i="37" s="1"/>
  <c r="AN176" i="37"/>
  <c r="J175" i="37"/>
  <c r="AN175" i="37" s="1"/>
  <c r="G182" i="37"/>
  <c r="AK182" i="37" s="1"/>
  <c r="AK183" i="37"/>
  <c r="AK188" i="37"/>
  <c r="G187" i="37"/>
  <c r="AK187" i="37" s="1"/>
  <c r="AJ204" i="37"/>
  <c r="F203" i="37"/>
  <c r="AJ203" i="37" s="1"/>
  <c r="AJ211" i="37"/>
  <c r="F210" i="37"/>
  <c r="AJ210" i="37" s="1"/>
  <c r="AJ217" i="37"/>
  <c r="F216" i="37"/>
  <c r="AJ216" i="37" s="1"/>
  <c r="AM235" i="37"/>
  <c r="I234" i="37"/>
  <c r="AM234" i="37" s="1"/>
  <c r="AJ275" i="37"/>
  <c r="F274" i="37"/>
  <c r="AJ274" i="37" s="1"/>
  <c r="H279" i="37"/>
  <c r="K279" i="37" s="1"/>
  <c r="F278" i="37"/>
  <c r="AJ278" i="37" s="1"/>
  <c r="AJ279" i="37"/>
  <c r="AN284" i="37"/>
  <c r="J283" i="37"/>
  <c r="AN283" i="37" s="1"/>
  <c r="AK300" i="37"/>
  <c r="G299" i="37"/>
  <c r="AK299" i="37" s="1"/>
  <c r="AK307" i="37"/>
  <c r="G306" i="37"/>
  <c r="AJ313" i="37"/>
  <c r="AH132" i="37"/>
  <c r="AH133" i="37"/>
  <c r="AH158" i="37"/>
  <c r="AH159" i="37"/>
  <c r="AH189" i="37"/>
  <c r="AH190" i="37"/>
  <c r="AH210" i="37"/>
  <c r="AH211" i="37"/>
  <c r="AH255" i="37"/>
  <c r="AH256" i="37"/>
  <c r="AH283" i="37"/>
  <c r="AH284" i="37"/>
  <c r="AH297" i="37"/>
  <c r="AH298" i="37"/>
  <c r="AJ109" i="37"/>
  <c r="AJ117" i="37"/>
  <c r="AK136" i="37"/>
  <c r="G135" i="37"/>
  <c r="I241" i="37"/>
  <c r="AM241" i="37" s="1"/>
  <c r="AM242" i="37"/>
  <c r="AN27" i="37"/>
  <c r="J26" i="37"/>
  <c r="AN47" i="37"/>
  <c r="J46" i="37"/>
  <c r="AN46" i="37" s="1"/>
  <c r="AN54" i="37"/>
  <c r="AM61" i="37"/>
  <c r="I60" i="37"/>
  <c r="AM60" i="37" s="1"/>
  <c r="AN92" i="37"/>
  <c r="AK102" i="37"/>
  <c r="G101" i="37"/>
  <c r="AK101" i="37" s="1"/>
  <c r="AM106" i="37"/>
  <c r="I105" i="37"/>
  <c r="AM110" i="37"/>
  <c r="I109" i="37"/>
  <c r="AM109" i="37" s="1"/>
  <c r="AN119" i="37"/>
  <c r="J118" i="37"/>
  <c r="AN118" i="37" s="1"/>
  <c r="AM131" i="37"/>
  <c r="I130" i="37"/>
  <c r="AM130" i="37" s="1"/>
  <c r="I137" i="37"/>
  <c r="AM137" i="37" s="1"/>
  <c r="AM138" i="37"/>
  <c r="AM143" i="37"/>
  <c r="I142" i="37"/>
  <c r="AM142" i="37" s="1"/>
  <c r="G154" i="37"/>
  <c r="AK154" i="37" s="1"/>
  <c r="AK155" i="37"/>
  <c r="G160" i="37"/>
  <c r="AK160" i="37" s="1"/>
  <c r="AK161" i="37"/>
  <c r="AM172" i="37"/>
  <c r="I171" i="37"/>
  <c r="AM171" i="37" s="1"/>
  <c r="AJ178" i="37"/>
  <c r="F177" i="37"/>
  <c r="AJ177" i="37" s="1"/>
  <c r="AM183" i="37"/>
  <c r="I182" i="37"/>
  <c r="AM182" i="37" s="1"/>
  <c r="AM188" i="37"/>
  <c r="I187" i="37"/>
  <c r="AM187" i="37" s="1"/>
  <c r="G203" i="37"/>
  <c r="AK203" i="37" s="1"/>
  <c r="AK204" i="37"/>
  <c r="G210" i="37"/>
  <c r="AK210" i="37" s="1"/>
  <c r="AK211" i="37"/>
  <c r="AK217" i="37"/>
  <c r="G216" i="37"/>
  <c r="AK216" i="37" s="1"/>
  <c r="AN235" i="37"/>
  <c r="J234" i="37"/>
  <c r="AN234" i="37" s="1"/>
  <c r="AK275" i="37"/>
  <c r="G274" i="37"/>
  <c r="AK274" i="37" s="1"/>
  <c r="AK279" i="37"/>
  <c r="G278" i="37"/>
  <c r="AK278" i="37" s="1"/>
  <c r="F285" i="37"/>
  <c r="AJ285" i="37" s="1"/>
  <c r="AJ286" i="37"/>
  <c r="H291" i="37"/>
  <c r="D52" i="32"/>
  <c r="AJ291" i="37"/>
  <c r="AM300" i="37"/>
  <c r="I299" i="37"/>
  <c r="AM299" i="37" s="1"/>
  <c r="H307" i="37"/>
  <c r="K307" i="37" s="1"/>
  <c r="AO307" i="37" s="1"/>
  <c r="AH135" i="37"/>
  <c r="AH136" i="37"/>
  <c r="AH160" i="37"/>
  <c r="AH161" i="37"/>
  <c r="AH212" i="37"/>
  <c r="AH213" i="37"/>
  <c r="AH237" i="37"/>
  <c r="AH238" i="37"/>
  <c r="AH257" i="37"/>
  <c r="AH258" i="37"/>
  <c r="AH285" i="37"/>
  <c r="AH286" i="37"/>
  <c r="AH301" i="37"/>
  <c r="AH302" i="37"/>
  <c r="AM19" i="37"/>
  <c r="AM31" i="37"/>
  <c r="AJ76" i="37"/>
  <c r="F311" i="37"/>
  <c r="AJ312" i="37"/>
  <c r="AN35" i="37"/>
  <c r="J34" i="37"/>
  <c r="AN34" i="37" s="1"/>
  <c r="AO55" i="37"/>
  <c r="F73" i="37"/>
  <c r="AJ73" i="37" s="1"/>
  <c r="AN84" i="37"/>
  <c r="J83" i="37"/>
  <c r="AN83" i="37" s="1"/>
  <c r="AN88" i="37"/>
  <c r="J87" i="37"/>
  <c r="AN87" i="37" s="1"/>
  <c r="AM102" i="37"/>
  <c r="I101" i="37"/>
  <c r="AN110" i="37"/>
  <c r="J109" i="37"/>
  <c r="AN109" i="37" s="1"/>
  <c r="AJ121" i="37"/>
  <c r="F120" i="37"/>
  <c r="AJ120" i="37" s="1"/>
  <c r="H128" i="37"/>
  <c r="K128" i="37" s="1"/>
  <c r="AO128" i="37" s="1"/>
  <c r="AJ128" i="37"/>
  <c r="F127" i="37"/>
  <c r="AN131" i="37"/>
  <c r="J130" i="37"/>
  <c r="AN130" i="37" s="1"/>
  <c r="AN138" i="37"/>
  <c r="J137" i="37"/>
  <c r="AN137" i="37" s="1"/>
  <c r="AN143" i="37"/>
  <c r="J142" i="37"/>
  <c r="AN142" i="37" s="1"/>
  <c r="AM155" i="37"/>
  <c r="I154" i="37"/>
  <c r="AM154" i="37" s="1"/>
  <c r="AM161" i="37"/>
  <c r="I160" i="37"/>
  <c r="AM160" i="37" s="1"/>
  <c r="F166" i="37"/>
  <c r="AJ166" i="37" s="1"/>
  <c r="AJ167" i="37"/>
  <c r="AN172" i="37"/>
  <c r="J171" i="37"/>
  <c r="AN171" i="37" s="1"/>
  <c r="G177" i="37"/>
  <c r="AK177" i="37" s="1"/>
  <c r="AK178" i="37"/>
  <c r="AN183" i="37"/>
  <c r="J182" i="37"/>
  <c r="AN182" i="37" s="1"/>
  <c r="AN188" i="37"/>
  <c r="J187" i="37"/>
  <c r="AN187" i="37" s="1"/>
  <c r="AM204" i="37"/>
  <c r="I203" i="37"/>
  <c r="AM203" i="37" s="1"/>
  <c r="AM211" i="37"/>
  <c r="I210" i="37"/>
  <c r="AM210" i="37" s="1"/>
  <c r="AM217" i="37"/>
  <c r="I216" i="37"/>
  <c r="AM216" i="37" s="1"/>
  <c r="AJ230" i="37"/>
  <c r="F229" i="37"/>
  <c r="H245" i="37"/>
  <c r="AJ245" i="37"/>
  <c r="F244" i="37"/>
  <c r="AJ244" i="37" s="1"/>
  <c r="AJ250" i="37"/>
  <c r="F249" i="37"/>
  <c r="AM275" i="37"/>
  <c r="I274" i="37"/>
  <c r="AM274" i="37" s="1"/>
  <c r="AM279" i="37"/>
  <c r="I278" i="37"/>
  <c r="AM278" i="37" s="1"/>
  <c r="AK286" i="37"/>
  <c r="G285" i="37"/>
  <c r="AK285" i="37" s="1"/>
  <c r="H52" i="32"/>
  <c r="AN291" i="37"/>
  <c r="AN300" i="37"/>
  <c r="J299" i="37"/>
  <c r="AN299" i="37" s="1"/>
  <c r="AM307" i="37"/>
  <c r="I306" i="37"/>
  <c r="AK67" i="37"/>
  <c r="AH137" i="37"/>
  <c r="AH138" i="37"/>
  <c r="AH162" i="37"/>
  <c r="AH163" i="37"/>
  <c r="AH214" i="37"/>
  <c r="AH215" i="37"/>
  <c r="AH263" i="37"/>
  <c r="AH289" i="37"/>
  <c r="AH303" i="37"/>
  <c r="AH304" i="37"/>
  <c r="H191" i="37"/>
  <c r="AK191" i="37"/>
  <c r="AM222" i="37"/>
  <c r="I221" i="37"/>
  <c r="AM221" i="37" s="1"/>
  <c r="AK273" i="37"/>
  <c r="G272" i="37"/>
  <c r="AK272" i="37" s="1"/>
  <c r="AH177" i="37"/>
  <c r="AH178" i="37"/>
  <c r="AN106" i="37"/>
  <c r="J105" i="37"/>
  <c r="AN105" i="37" s="1"/>
  <c r="AN17" i="37"/>
  <c r="J16" i="37"/>
  <c r="H33" i="37"/>
  <c r="AL33" i="37" s="1"/>
  <c r="F32" i="37"/>
  <c r="AJ32" i="37" s="1"/>
  <c r="AN69" i="37"/>
  <c r="J68" i="37"/>
  <c r="G73" i="37"/>
  <c r="AN80" i="37"/>
  <c r="J79" i="37"/>
  <c r="AN102" i="37"/>
  <c r="J101" i="37"/>
  <c r="AN101" i="37" s="1"/>
  <c r="AN115" i="37"/>
  <c r="J114" i="37"/>
  <c r="AK121" i="37"/>
  <c r="G120" i="37"/>
  <c r="AK120" i="37" s="1"/>
  <c r="AK128" i="37"/>
  <c r="G127" i="37"/>
  <c r="AK127" i="37" s="1"/>
  <c r="AJ133" i="37"/>
  <c r="F132" i="37"/>
  <c r="AJ132" i="37" s="1"/>
  <c r="AJ140" i="37"/>
  <c r="F139" i="37"/>
  <c r="AJ139" i="37" s="1"/>
  <c r="F144" i="37"/>
  <c r="AJ144" i="37" s="1"/>
  <c r="AJ145" i="37"/>
  <c r="AN155" i="37"/>
  <c r="J154" i="37"/>
  <c r="AN154" i="37" s="1"/>
  <c r="AN161" i="37"/>
  <c r="J160" i="37"/>
  <c r="AN160" i="37" s="1"/>
  <c r="G166" i="37"/>
  <c r="AK166" i="37" s="1"/>
  <c r="AK167" i="37"/>
  <c r="AM178" i="37"/>
  <c r="I177" i="37"/>
  <c r="AM177" i="37" s="1"/>
  <c r="H185" i="37"/>
  <c r="K185" i="37" s="1"/>
  <c r="AO185" i="37" s="1"/>
  <c r="AJ185" i="37"/>
  <c r="F184" i="37"/>
  <c r="AJ184" i="37" s="1"/>
  <c r="AJ190" i="37"/>
  <c r="F189" i="37"/>
  <c r="AJ189" i="37" s="1"/>
  <c r="AJ194" i="37"/>
  <c r="F193" i="37"/>
  <c r="AJ193" i="37" s="1"/>
  <c r="F199" i="37"/>
  <c r="AJ199" i="37" s="1"/>
  <c r="AJ200" i="37"/>
  <c r="J203" i="37"/>
  <c r="AN203" i="37" s="1"/>
  <c r="AN204" i="37"/>
  <c r="AN211" i="37"/>
  <c r="J210" i="37"/>
  <c r="AN210" i="37" s="1"/>
  <c r="J216" i="37"/>
  <c r="AN216" i="37" s="1"/>
  <c r="AN217" i="37"/>
  <c r="G229" i="37"/>
  <c r="AK230" i="37"/>
  <c r="AK245" i="37"/>
  <c r="G244" i="37"/>
  <c r="AK244" i="37" s="1"/>
  <c r="AK250" i="37"/>
  <c r="G249" i="37"/>
  <c r="AJ256" i="37"/>
  <c r="F255" i="37"/>
  <c r="F262" i="37"/>
  <c r="AJ263" i="37"/>
  <c r="H271" i="37"/>
  <c r="F270" i="37"/>
  <c r="AJ271" i="37"/>
  <c r="AN275" i="37"/>
  <c r="J274" i="37"/>
  <c r="AN274" i="37" s="1"/>
  <c r="AN279" i="37"/>
  <c r="J278" i="37"/>
  <c r="AN278" i="37" s="1"/>
  <c r="AM286" i="37"/>
  <c r="I285" i="37"/>
  <c r="AM285" i="37" s="1"/>
  <c r="F295" i="37"/>
  <c r="AJ296" i="37"/>
  <c r="H302" i="37"/>
  <c r="AJ302" i="37"/>
  <c r="F301" i="37"/>
  <c r="AJ301" i="37" s="1"/>
  <c r="AN307" i="37"/>
  <c r="J306" i="37"/>
  <c r="AH166" i="37"/>
  <c r="AH167" i="37"/>
  <c r="AH193" i="37"/>
  <c r="AH194" i="37"/>
  <c r="AH266" i="37"/>
  <c r="AH307" i="37"/>
  <c r="AH17" i="37"/>
  <c r="AH27" i="37"/>
  <c r="AH33" i="37"/>
  <c r="AH35" i="37"/>
  <c r="AH41" i="37"/>
  <c r="AH47" i="37"/>
  <c r="AH49" i="37"/>
  <c r="AH59" i="37"/>
  <c r="H153" i="37"/>
  <c r="AJ153" i="37"/>
  <c r="F152" i="37"/>
  <c r="AK197" i="37"/>
  <c r="G196" i="37"/>
  <c r="AN289" i="37"/>
  <c r="J288" i="37"/>
  <c r="J60" i="37"/>
  <c r="AN60" i="37" s="1"/>
  <c r="F18" i="37"/>
  <c r="D12" i="32" s="1"/>
  <c r="H41" i="37"/>
  <c r="AL41" i="37" s="1"/>
  <c r="F40" i="37"/>
  <c r="AJ40" i="37" s="1"/>
  <c r="H44" i="37"/>
  <c r="AL44" i="37" s="1"/>
  <c r="AM74" i="37"/>
  <c r="I73" i="37"/>
  <c r="AK86" i="37"/>
  <c r="G85" i="37"/>
  <c r="AK85" i="37" s="1"/>
  <c r="AN98" i="37"/>
  <c r="J97" i="37"/>
  <c r="AN97" i="37" s="1"/>
  <c r="H108" i="37"/>
  <c r="H107" i="37" s="1"/>
  <c r="F107" i="37"/>
  <c r="AJ107" i="37" s="1"/>
  <c r="AM121" i="37"/>
  <c r="I120" i="37"/>
  <c r="AM120" i="37" s="1"/>
  <c r="AM128" i="37"/>
  <c r="I127" i="37"/>
  <c r="AK133" i="37"/>
  <c r="G132" i="37"/>
  <c r="AK132" i="37" s="1"/>
  <c r="AK140" i="37"/>
  <c r="G139" i="37"/>
  <c r="AK139" i="37" s="1"/>
  <c r="AK145" i="37"/>
  <c r="G144" i="37"/>
  <c r="AK144" i="37" s="1"/>
  <c r="AJ149" i="37"/>
  <c r="AJ157" i="37"/>
  <c r="F156" i="37"/>
  <c r="AJ156" i="37" s="1"/>
  <c r="AM167" i="37"/>
  <c r="I166" i="37"/>
  <c r="AM166" i="37" s="1"/>
  <c r="AJ174" i="37"/>
  <c r="F173" i="37"/>
  <c r="AJ173" i="37" s="1"/>
  <c r="AN178" i="37"/>
  <c r="J177" i="37"/>
  <c r="AN177" i="37" s="1"/>
  <c r="AK185" i="37"/>
  <c r="G184" i="37"/>
  <c r="AK184" i="37" s="1"/>
  <c r="AK190" i="37"/>
  <c r="G189" i="37"/>
  <c r="AK189" i="37" s="1"/>
  <c r="AK194" i="37"/>
  <c r="G193" i="37"/>
  <c r="AK193" i="37" s="1"/>
  <c r="AK200" i="37"/>
  <c r="G199" i="37"/>
  <c r="AK199" i="37" s="1"/>
  <c r="H207" i="37"/>
  <c r="AJ207" i="37"/>
  <c r="F206" i="37"/>
  <c r="F212" i="37"/>
  <c r="AJ212" i="37" s="1"/>
  <c r="AJ213" i="37"/>
  <c r="AM230" i="37"/>
  <c r="I229" i="37"/>
  <c r="I244" i="37"/>
  <c r="AM244" i="37" s="1"/>
  <c r="AM245" i="37"/>
  <c r="AM250" i="37"/>
  <c r="I249" i="37"/>
  <c r="AK256" i="37"/>
  <c r="G255" i="37"/>
  <c r="AK263" i="37"/>
  <c r="G262" i="37"/>
  <c r="AK271" i="37"/>
  <c r="G270" i="37"/>
  <c r="H276" i="37"/>
  <c r="AJ276" i="37"/>
  <c r="AN286" i="37"/>
  <c r="J285" i="37"/>
  <c r="AN285" i="37" s="1"/>
  <c r="AK302" i="37"/>
  <c r="G301" i="37"/>
  <c r="AK301" i="37" s="1"/>
  <c r="AJ308" i="37"/>
  <c r="H317" i="37"/>
  <c r="K317" i="37" s="1"/>
  <c r="AJ317" i="37"/>
  <c r="F316" i="37"/>
  <c r="AH50" i="37"/>
  <c r="AH169" i="37"/>
  <c r="AH170" i="37"/>
  <c r="AH196" i="37"/>
  <c r="AH197" i="37"/>
  <c r="AH241" i="37"/>
  <c r="AH242" i="37"/>
  <c r="AH271" i="37"/>
  <c r="G52" i="32"/>
  <c r="AM291" i="37"/>
  <c r="AH312" i="37"/>
  <c r="AJ58" i="37"/>
  <c r="AN61" i="37"/>
  <c r="AH115" i="37"/>
  <c r="AN78" i="37"/>
  <c r="J77" i="37"/>
  <c r="AN77" i="37" s="1"/>
  <c r="I180" i="37"/>
  <c r="AM181" i="37"/>
  <c r="I225" i="37"/>
  <c r="AM225" i="37" s="1"/>
  <c r="AM226" i="37"/>
  <c r="AN282" i="37"/>
  <c r="J281" i="37"/>
  <c r="G60" i="37"/>
  <c r="AK60" i="37" s="1"/>
  <c r="AN22" i="37"/>
  <c r="J21" i="37"/>
  <c r="AM80" i="37"/>
  <c r="I79" i="37"/>
  <c r="AM79" i="37" s="1"/>
  <c r="AN28" i="37"/>
  <c r="AK41" i="37"/>
  <c r="G40" i="37"/>
  <c r="AK40" i="37" s="1"/>
  <c r="AK66" i="37"/>
  <c r="G65" i="37"/>
  <c r="AK65" i="37" s="1"/>
  <c r="AN74" i="37"/>
  <c r="J73" i="37"/>
  <c r="AK108" i="37"/>
  <c r="G107" i="37"/>
  <c r="AK107" i="37" s="1"/>
  <c r="AN121" i="37"/>
  <c r="J120" i="37"/>
  <c r="AN120" i="37" s="1"/>
  <c r="AN128" i="37"/>
  <c r="J127" i="37"/>
  <c r="AM133" i="37"/>
  <c r="I132" i="37"/>
  <c r="AM132" i="37" s="1"/>
  <c r="AM140" i="37"/>
  <c r="I139" i="37"/>
  <c r="AM139" i="37" s="1"/>
  <c r="AM145" i="37"/>
  <c r="I144" i="37"/>
  <c r="AM144" i="37" s="1"/>
  <c r="G156" i="37"/>
  <c r="AK156" i="37" s="1"/>
  <c r="AK157" i="37"/>
  <c r="F162" i="37"/>
  <c r="AJ162" i="37" s="1"/>
  <c r="AJ163" i="37"/>
  <c r="J166" i="37"/>
  <c r="AN166" i="37" s="1"/>
  <c r="AN167" i="37"/>
  <c r="AK174" i="37"/>
  <c r="G173" i="37"/>
  <c r="AK173" i="37" s="1"/>
  <c r="AM185" i="37"/>
  <c r="I184" i="37"/>
  <c r="AM184" i="37" s="1"/>
  <c r="AM190" i="37"/>
  <c r="I189" i="37"/>
  <c r="AM189" i="37" s="1"/>
  <c r="AM194" i="37"/>
  <c r="I193" i="37"/>
  <c r="AM193" i="37" s="1"/>
  <c r="AM200" i="37"/>
  <c r="I199" i="37"/>
  <c r="AM199" i="37" s="1"/>
  <c r="G206" i="37"/>
  <c r="AK207" i="37"/>
  <c r="AK213" i="37"/>
  <c r="G212" i="37"/>
  <c r="AK212" i="37" s="1"/>
  <c r="AN230" i="37"/>
  <c r="J229" i="37"/>
  <c r="AN245" i="37"/>
  <c r="J244" i="37"/>
  <c r="AN244" i="37" s="1"/>
  <c r="AN250" i="37"/>
  <c r="J249" i="37"/>
  <c r="AM256" i="37"/>
  <c r="I255" i="37"/>
  <c r="AM263" i="37"/>
  <c r="I262" i="37"/>
  <c r="AM271" i="37"/>
  <c r="I270" i="37"/>
  <c r="AJ282" i="37"/>
  <c r="F281" i="37"/>
  <c r="AJ281" i="37" s="1"/>
  <c r="H289" i="37"/>
  <c r="F288" i="37"/>
  <c r="AJ289" i="37"/>
  <c r="AM302" i="37"/>
  <c r="I301" i="37"/>
  <c r="AM301" i="37" s="1"/>
  <c r="AK317" i="37"/>
  <c r="G316" i="37"/>
  <c r="AH118" i="37"/>
  <c r="AH119" i="37"/>
  <c r="AH171" i="37"/>
  <c r="AH172" i="37"/>
  <c r="AH272" i="37"/>
  <c r="E52" i="32"/>
  <c r="AK291" i="37"/>
  <c r="AH317" i="37"/>
  <c r="AJ44" i="37"/>
  <c r="AH69" i="37"/>
  <c r="AK92" i="37"/>
  <c r="AM115" i="37"/>
  <c r="AH117" i="37"/>
  <c r="AN112" i="37"/>
  <c r="J111" i="37"/>
  <c r="AN111" i="37" s="1"/>
  <c r="AM233" i="37"/>
  <c r="I232" i="37"/>
  <c r="AK298" i="37"/>
  <c r="G297" i="37"/>
  <c r="AK297" i="37" s="1"/>
  <c r="AK59" i="37"/>
  <c r="G58" i="37"/>
  <c r="AK58" i="37" s="1"/>
  <c r="AM66" i="37"/>
  <c r="I65" i="37"/>
  <c r="AM65" i="37" s="1"/>
  <c r="F89" i="37"/>
  <c r="D20" i="32" s="1"/>
  <c r="AM108" i="37"/>
  <c r="I107" i="37"/>
  <c r="AM107" i="37" s="1"/>
  <c r="AJ124" i="37"/>
  <c r="F123" i="37"/>
  <c r="AN133" i="37"/>
  <c r="J132" i="37"/>
  <c r="AN132" i="37" s="1"/>
  <c r="AN140" i="37"/>
  <c r="J139" i="37"/>
  <c r="AN139" i="37" s="1"/>
  <c r="AN145" i="37"/>
  <c r="J144" i="37"/>
  <c r="AN144" i="37" s="1"/>
  <c r="I156" i="37"/>
  <c r="AM156" i="37" s="1"/>
  <c r="AM157" i="37"/>
  <c r="G162" i="37"/>
  <c r="AK162" i="37" s="1"/>
  <c r="AK163" i="37"/>
  <c r="AM174" i="37"/>
  <c r="I173" i="37"/>
  <c r="AM173" i="37" s="1"/>
  <c r="F180" i="37"/>
  <c r="AJ181" i="37"/>
  <c r="J184" i="37"/>
  <c r="AN184" i="37" s="1"/>
  <c r="AN185" i="37"/>
  <c r="AN190" i="37"/>
  <c r="J189" i="37"/>
  <c r="AN189" i="37" s="1"/>
  <c r="AN194" i="37"/>
  <c r="J193" i="37"/>
  <c r="AN193" i="37" s="1"/>
  <c r="AN200" i="37"/>
  <c r="J199" i="37"/>
  <c r="AN199" i="37" s="1"/>
  <c r="AM207" i="37"/>
  <c r="I206" i="37"/>
  <c r="AM213" i="37"/>
  <c r="I212" i="37"/>
  <c r="AM212" i="37" s="1"/>
  <c r="AJ222" i="37"/>
  <c r="F221" i="37"/>
  <c r="AJ221" i="37" s="1"/>
  <c r="H226" i="37"/>
  <c r="AJ226" i="37"/>
  <c r="F225" i="37"/>
  <c r="AJ225" i="37" s="1"/>
  <c r="H233" i="37"/>
  <c r="AJ233" i="37"/>
  <c r="F232" i="37"/>
  <c r="AJ238" i="37"/>
  <c r="F237" i="37"/>
  <c r="AJ237" i="37" s="1"/>
  <c r="AJ242" i="37"/>
  <c r="F241" i="37"/>
  <c r="AJ241" i="37" s="1"/>
  <c r="AN256" i="37"/>
  <c r="J255" i="37"/>
  <c r="AN263" i="37"/>
  <c r="J262" i="37"/>
  <c r="AN271" i="37"/>
  <c r="J270" i="37"/>
  <c r="AK282" i="37"/>
  <c r="G281" i="37"/>
  <c r="AK289" i="37"/>
  <c r="G288" i="37"/>
  <c r="AN302" i="37"/>
  <c r="J301" i="37"/>
  <c r="AN301" i="37" s="1"/>
  <c r="AM317" i="37"/>
  <c r="I316" i="37"/>
  <c r="AH144" i="37"/>
  <c r="AH145" i="37"/>
  <c r="AH173" i="37"/>
  <c r="AH174" i="37"/>
  <c r="AH293" i="37"/>
  <c r="AH74" i="37"/>
  <c r="AH78" i="37"/>
  <c r="AH80" i="37"/>
  <c r="AM84" i="37"/>
  <c r="H277" i="37"/>
  <c r="AJ277" i="37"/>
  <c r="AK78" i="37"/>
  <c r="G77" i="37"/>
  <c r="AK77" i="37" s="1"/>
  <c r="AN86" i="37"/>
  <c r="J85" i="37"/>
  <c r="AN85" i="37" s="1"/>
  <c r="G18" i="37"/>
  <c r="E12" i="32" s="1"/>
  <c r="AN24" i="37"/>
  <c r="J23" i="37"/>
  <c r="H30" i="37"/>
  <c r="F29" i="37"/>
  <c r="AJ29" i="37" s="1"/>
  <c r="AN41" i="37"/>
  <c r="J40" i="37"/>
  <c r="AN40" i="37" s="1"/>
  <c r="AM49" i="37"/>
  <c r="I48" i="37"/>
  <c r="AM48" i="37" s="1"/>
  <c r="H63" i="37"/>
  <c r="K63" i="37" s="1"/>
  <c r="AO63" i="37" s="1"/>
  <c r="AN66" i="37"/>
  <c r="J65" i="37"/>
  <c r="AN65" i="37" s="1"/>
  <c r="AM78" i="37"/>
  <c r="I77" i="37"/>
  <c r="AM77" i="37" s="1"/>
  <c r="H91" i="37"/>
  <c r="AL91" i="37" s="1"/>
  <c r="G90" i="37"/>
  <c r="G89" i="37" s="1"/>
  <c r="H100" i="37"/>
  <c r="AL100" i="37" s="1"/>
  <c r="F99" i="37"/>
  <c r="AJ99" i="37" s="1"/>
  <c r="AN108" i="37"/>
  <c r="J107" i="37"/>
  <c r="AN107" i="37" s="1"/>
  <c r="AM112" i="37"/>
  <c r="I111" i="37"/>
  <c r="AM111" i="37" s="1"/>
  <c r="AK124" i="37"/>
  <c r="G123" i="37"/>
  <c r="AJ136" i="37"/>
  <c r="F135" i="37"/>
  <c r="AJ147" i="37"/>
  <c r="F146" i="37"/>
  <c r="AJ146" i="37" s="1"/>
  <c r="AN157" i="37"/>
  <c r="J156" i="37"/>
  <c r="AN156" i="37" s="1"/>
  <c r="AM163" i="37"/>
  <c r="I162" i="37"/>
  <c r="AM162" i="37" s="1"/>
  <c r="AJ170" i="37"/>
  <c r="F169" i="37"/>
  <c r="AN174" i="37"/>
  <c r="J173" i="37"/>
  <c r="AN173" i="37" s="1"/>
  <c r="AK181" i="37"/>
  <c r="G180" i="37"/>
  <c r="AJ197" i="37"/>
  <c r="F196" i="37"/>
  <c r="H202" i="37"/>
  <c r="K202" i="37" s="1"/>
  <c r="F201" i="37"/>
  <c r="AJ201" i="37" s="1"/>
  <c r="AJ202" i="37"/>
  <c r="AN207" i="37"/>
  <c r="J206" i="37"/>
  <c r="AN213" i="37"/>
  <c r="J212" i="37"/>
  <c r="AN212" i="37" s="1"/>
  <c r="AK222" i="37"/>
  <c r="G221" i="37"/>
  <c r="AK221" i="37" s="1"/>
  <c r="AK226" i="37"/>
  <c r="G225" i="37"/>
  <c r="AK225" i="37" s="1"/>
  <c r="AK233" i="37"/>
  <c r="G232" i="37"/>
  <c r="AK238" i="37"/>
  <c r="G237" i="37"/>
  <c r="AK237" i="37" s="1"/>
  <c r="AK242" i="37"/>
  <c r="G241" i="37"/>
  <c r="AK241" i="37" s="1"/>
  <c r="AJ252" i="37"/>
  <c r="F251" i="37"/>
  <c r="AJ251" i="37" s="1"/>
  <c r="AJ258" i="37"/>
  <c r="F257" i="37"/>
  <c r="AJ257" i="37" s="1"/>
  <c r="H273" i="37"/>
  <c r="AJ273" i="37"/>
  <c r="F272" i="37"/>
  <c r="AJ272" i="37" s="1"/>
  <c r="AM282" i="37"/>
  <c r="I281" i="37"/>
  <c r="AM289" i="37"/>
  <c r="I288" i="37"/>
  <c r="H293" i="37"/>
  <c r="AJ293" i="37"/>
  <c r="H298" i="37"/>
  <c r="K298" i="37" s="1"/>
  <c r="AJ298" i="37"/>
  <c r="F297" i="37"/>
  <c r="AJ297" i="37" s="1"/>
  <c r="AJ304" i="37"/>
  <c r="F303" i="37"/>
  <c r="AJ303" i="37" s="1"/>
  <c r="AN317" i="37"/>
  <c r="J316" i="37"/>
  <c r="AH124" i="37"/>
  <c r="AH146" i="37"/>
  <c r="AH147" i="37"/>
  <c r="AH175" i="37"/>
  <c r="AH176" i="37"/>
  <c r="AH274" i="37"/>
  <c r="AH275" i="37"/>
  <c r="E54" i="32"/>
  <c r="AK294" i="37"/>
  <c r="AM16" i="37"/>
  <c r="AM22" i="37"/>
  <c r="AM28" i="37"/>
  <c r="AK68" i="37"/>
  <c r="AK80" i="37"/>
  <c r="H74" i="37"/>
  <c r="H145" i="37"/>
  <c r="H296" i="37"/>
  <c r="AJ21" i="37"/>
  <c r="AJ24" i="37"/>
  <c r="AJ27" i="37"/>
  <c r="AJ30" i="37"/>
  <c r="AK33" i="37"/>
  <c r="AJ36" i="37"/>
  <c r="AK44" i="37"/>
  <c r="AK51" i="37"/>
  <c r="AJ54" i="37"/>
  <c r="AL55" i="37"/>
  <c r="AM59" i="37"/>
  <c r="AM63" i="37"/>
  <c r="AJ67" i="37"/>
  <c r="AK83" i="37"/>
  <c r="AJ100" i="37"/>
  <c r="AK109" i="37"/>
  <c r="AK117" i="37"/>
  <c r="H198" i="37"/>
  <c r="AL198" i="37" s="1"/>
  <c r="H217" i="37"/>
  <c r="AK21" i="37"/>
  <c r="AK24" i="37"/>
  <c r="AK27" i="37"/>
  <c r="AK30" i="37"/>
  <c r="AJ62" i="37"/>
  <c r="AL76" i="37"/>
  <c r="AJ82" i="37"/>
  <c r="AM88" i="37"/>
  <c r="AM92" i="37"/>
  <c r="AM97" i="37"/>
  <c r="AM105" i="37"/>
  <c r="AJ108" i="37"/>
  <c r="H49" i="37"/>
  <c r="H52" i="37"/>
  <c r="K52" i="37" s="1"/>
  <c r="AO52" i="37" s="1"/>
  <c r="H133" i="37"/>
  <c r="H236" i="37"/>
  <c r="AL236" i="37" s="1"/>
  <c r="H239" i="37"/>
  <c r="H266" i="37"/>
  <c r="AM33" i="37"/>
  <c r="AJ43" i="37"/>
  <c r="AM44" i="37"/>
  <c r="AJ46" i="37"/>
  <c r="AM47" i="37"/>
  <c r="AM51" i="37"/>
  <c r="AK62" i="37"/>
  <c r="AJ66" i="37"/>
  <c r="AM76" i="37"/>
  <c r="AK82" i="37"/>
  <c r="AM83" i="37"/>
  <c r="AJ86" i="37"/>
  <c r="AJ91" i="37"/>
  <c r="AJ95" i="37"/>
  <c r="AJ104" i="37"/>
  <c r="AJ112" i="37"/>
  <c r="AJ116" i="37"/>
  <c r="AM21" i="37"/>
  <c r="AM24" i="37"/>
  <c r="AM27" i="37"/>
  <c r="AM30" i="37"/>
  <c r="AN33" i="37"/>
  <c r="AJ35" i="37"/>
  <c r="AJ39" i="37"/>
  <c r="AK43" i="37"/>
  <c r="AN51" i="37"/>
  <c r="AJ53" i="37"/>
  <c r="AJ57" i="37"/>
  <c r="AJ65" i="37"/>
  <c r="AJ70" i="37"/>
  <c r="AJ75" i="37"/>
  <c r="AJ81" i="37"/>
  <c r="AK91" i="37"/>
  <c r="AK104" i="37"/>
  <c r="AK112" i="37"/>
  <c r="AK116" i="37"/>
  <c r="AE71" i="37"/>
  <c r="H43" i="37"/>
  <c r="K43" i="37" s="1"/>
  <c r="AO43" i="37" s="1"/>
  <c r="H75" i="37"/>
  <c r="K75" i="37" s="1"/>
  <c r="AO75" i="37" s="1"/>
  <c r="H290" i="37"/>
  <c r="AJ17" i="37"/>
  <c r="AJ20" i="37"/>
  <c r="AJ23" i="37"/>
  <c r="AK39" i="37"/>
  <c r="AJ42" i="37"/>
  <c r="AK57" i="37"/>
  <c r="AJ61" i="37"/>
  <c r="AM62" i="37"/>
  <c r="AK75" i="37"/>
  <c r="AK81" i="37"/>
  <c r="AJ94" i="37"/>
  <c r="AK17" i="37"/>
  <c r="AK20" i="37"/>
  <c r="AK23" i="37"/>
  <c r="AK29" i="37"/>
  <c r="AK32" i="37"/>
  <c r="AK61" i="37"/>
  <c r="AJ64" i="37"/>
  <c r="AJ80" i="37"/>
  <c r="AJ85" i="37"/>
  <c r="AM86" i="37"/>
  <c r="AJ90" i="37"/>
  <c r="AM91" i="37"/>
  <c r="AJ103" i="37"/>
  <c r="AM104" i="37"/>
  <c r="AJ111" i="37"/>
  <c r="AJ115" i="37"/>
  <c r="AA12" i="37"/>
  <c r="AA10" i="37" s="1"/>
  <c r="K31" i="37"/>
  <c r="AO31" i="37" s="1"/>
  <c r="H124" i="37"/>
  <c r="H174" i="37"/>
  <c r="H209" i="37"/>
  <c r="H240" i="37"/>
  <c r="AL240" i="37" s="1"/>
  <c r="H284" i="37"/>
  <c r="AJ34" i="37"/>
  <c r="AM35" i="37"/>
  <c r="AM39" i="37"/>
  <c r="AJ49" i="37"/>
  <c r="AM50" i="37"/>
  <c r="AJ52" i="37"/>
  <c r="AM53" i="37"/>
  <c r="AM57" i="37"/>
  <c r="AM70" i="37"/>
  <c r="AJ74" i="37"/>
  <c r="AM75" i="37"/>
  <c r="AJ79" i="37"/>
  <c r="AJ98" i="37"/>
  <c r="AK103" i="37"/>
  <c r="AJ106" i="37"/>
  <c r="AK111" i="37"/>
  <c r="AK115" i="37"/>
  <c r="H59" i="37"/>
  <c r="AL59" i="37" s="1"/>
  <c r="H62" i="37"/>
  <c r="K62" i="37" s="1"/>
  <c r="H138" i="37"/>
  <c r="K138" i="37" s="1"/>
  <c r="H161" i="37"/>
  <c r="H167" i="37"/>
  <c r="H243" i="37"/>
  <c r="H246" i="37"/>
  <c r="H250" i="37"/>
  <c r="H253" i="37"/>
  <c r="AM17" i="37"/>
  <c r="AM20" i="37"/>
  <c r="AM23" i="37"/>
  <c r="AM26" i="37"/>
  <c r="AM32" i="37"/>
  <c r="AJ38" i="37"/>
  <c r="AN39" i="37"/>
  <c r="AJ41" i="37"/>
  <c r="AK49" i="37"/>
  <c r="AJ56" i="37"/>
  <c r="AJ69" i="37"/>
  <c r="AK74" i="37"/>
  <c r="AJ78" i="37"/>
  <c r="AJ93" i="37"/>
  <c r="AK98" i="37"/>
  <c r="AJ102" i="37"/>
  <c r="AJ16" i="37"/>
  <c r="AJ19" i="37"/>
  <c r="AJ22" i="37"/>
  <c r="AJ28" i="37"/>
  <c r="AJ31" i="37"/>
  <c r="AN32" i="37"/>
  <c r="AK38" i="37"/>
  <c r="AJ48" i="37"/>
  <c r="AK56" i="37"/>
  <c r="AK69" i="37"/>
  <c r="AJ77" i="37"/>
  <c r="AJ84" i="37"/>
  <c r="AM85" i="37"/>
  <c r="AJ110" i="37"/>
  <c r="H17" i="37"/>
  <c r="H35" i="37"/>
  <c r="AL35" i="37" s="1"/>
  <c r="H38" i="37"/>
  <c r="AL38" i="37" s="1"/>
  <c r="H95" i="37"/>
  <c r="AL95" i="37" s="1"/>
  <c r="H121" i="37"/>
  <c r="H197" i="37"/>
  <c r="H200" i="37"/>
  <c r="K200" i="37" s="1"/>
  <c r="AO200" i="37" s="1"/>
  <c r="H213" i="37"/>
  <c r="AK16" i="37"/>
  <c r="AK19" i="37"/>
  <c r="AK22" i="37"/>
  <c r="AK28" i="37"/>
  <c r="AK31" i="37"/>
  <c r="AJ59" i="37"/>
  <c r="AJ63" i="37"/>
  <c r="AK84" i="37"/>
  <c r="AM98" i="37"/>
  <c r="AK110" i="37"/>
  <c r="AK114" i="37"/>
  <c r="H51" i="37"/>
  <c r="H125" i="37"/>
  <c r="H238" i="37"/>
  <c r="H292" i="37"/>
  <c r="AL292" i="37" s="1"/>
  <c r="AL28" i="37"/>
  <c r="AJ37" i="37"/>
  <c r="AM38" i="37"/>
  <c r="AM41" i="37"/>
  <c r="AN52" i="37"/>
  <c r="AJ55" i="37"/>
  <c r="AM56" i="37"/>
  <c r="AK63" i="37"/>
  <c r="AJ68" i="37"/>
  <c r="AM69" i="37"/>
  <c r="AJ88" i="37"/>
  <c r="AJ92" i="37"/>
  <c r="AM93" i="37"/>
  <c r="AJ97" i="37"/>
  <c r="AJ101" i="37"/>
  <c r="AJ105" i="37"/>
  <c r="K64" i="37"/>
  <c r="AO64" i="37" s="1"/>
  <c r="AH18" i="37"/>
  <c r="H27" i="37"/>
  <c r="H47" i="37"/>
  <c r="AL47" i="37" s="1"/>
  <c r="H53" i="37"/>
  <c r="K53" i="37" s="1"/>
  <c r="AO53" i="37" s="1"/>
  <c r="AH36" i="37"/>
  <c r="AH244" i="37"/>
  <c r="F268" i="37"/>
  <c r="AJ268" i="37" s="1"/>
  <c r="AH29" i="37"/>
  <c r="I268" i="37"/>
  <c r="AM268" i="37" s="1"/>
  <c r="J268" i="37"/>
  <c r="AN268" i="37" s="1"/>
  <c r="K28" i="37"/>
  <c r="AO28" i="37" s="1"/>
  <c r="H86" i="37"/>
  <c r="H141" i="37"/>
  <c r="AN79" i="37"/>
  <c r="H20" i="37"/>
  <c r="H106" i="37"/>
  <c r="H136" i="37"/>
  <c r="H178" i="37"/>
  <c r="H181" i="37"/>
  <c r="H223" i="37"/>
  <c r="H252" i="37"/>
  <c r="H275" i="37"/>
  <c r="H98" i="37"/>
  <c r="H218" i="37"/>
  <c r="H304" i="37"/>
  <c r="H117" i="37"/>
  <c r="K153" i="37"/>
  <c r="H170" i="37"/>
  <c r="H190" i="37"/>
  <c r="H204" i="37"/>
  <c r="H235" i="37"/>
  <c r="H258" i="37"/>
  <c r="H286" i="37"/>
  <c r="H312" i="37"/>
  <c r="H57" i="37"/>
  <c r="K57" i="37" s="1"/>
  <c r="AO57" i="37" s="1"/>
  <c r="H93" i="37"/>
  <c r="K93" i="37" s="1"/>
  <c r="AO93" i="37" s="1"/>
  <c r="H104" i="37"/>
  <c r="H112" i="37"/>
  <c r="H224" i="37"/>
  <c r="H227" i="37"/>
  <c r="H230" i="37"/>
  <c r="H256" i="37"/>
  <c r="AH62" i="37"/>
  <c r="AH141" i="37"/>
  <c r="H80" i="37"/>
  <c r="AL80" i="37" s="1"/>
  <c r="H102" i="37"/>
  <c r="H140" i="37"/>
  <c r="H157" i="37"/>
  <c r="H188" i="37"/>
  <c r="H242" i="37"/>
  <c r="H300" i="37"/>
  <c r="H69" i="37"/>
  <c r="H110" i="37"/>
  <c r="AL110" i="37" s="1"/>
  <c r="H143" i="37"/>
  <c r="H194" i="37"/>
  <c r="H222" i="37"/>
  <c r="H282" i="37"/>
  <c r="H163" i="37"/>
  <c r="H211" i="37"/>
  <c r="H56" i="37"/>
  <c r="K56" i="37" s="1"/>
  <c r="AO56" i="37" s="1"/>
  <c r="H92" i="37"/>
  <c r="H155" i="37"/>
  <c r="H186" i="37"/>
  <c r="H220" i="37"/>
  <c r="H263" i="37"/>
  <c r="H24" i="37"/>
  <c r="K36" i="37"/>
  <c r="H84" i="37"/>
  <c r="H83" i="37" s="1"/>
  <c r="H22" i="37"/>
  <c r="AO70" i="37"/>
  <c r="H82" i="37"/>
  <c r="H81" i="37" s="1"/>
  <c r="H42" i="37"/>
  <c r="K42" i="37" s="1"/>
  <c r="AO42" i="37" s="1"/>
  <c r="H54" i="37"/>
  <c r="K54" i="37" s="1"/>
  <c r="AO54" i="37" s="1"/>
  <c r="H66" i="37"/>
  <c r="H78" i="37"/>
  <c r="H77" i="37" s="1"/>
  <c r="AO298" i="37" l="1"/>
  <c r="AL39" i="37"/>
  <c r="K81" i="37"/>
  <c r="AO81" i="37" s="1"/>
  <c r="AO279" i="37"/>
  <c r="H29" i="37"/>
  <c r="K129" i="37"/>
  <c r="K236" i="37"/>
  <c r="AO236" i="37" s="1"/>
  <c r="K148" i="37"/>
  <c r="AO148" i="37" s="1"/>
  <c r="AM18" i="37"/>
  <c r="AL87" i="37"/>
  <c r="AL88" i="37"/>
  <c r="AO36" i="37"/>
  <c r="K88" i="37"/>
  <c r="AO88" i="37" s="1"/>
  <c r="AO147" i="37"/>
  <c r="AL43" i="37"/>
  <c r="K219" i="37"/>
  <c r="AO219" i="37" s="1"/>
  <c r="AL30" i="37"/>
  <c r="K107" i="37"/>
  <c r="AO107" i="37" s="1"/>
  <c r="AK90" i="37"/>
  <c r="F113" i="37"/>
  <c r="D23" i="32" s="1"/>
  <c r="K192" i="37"/>
  <c r="AO192" i="37" s="1"/>
  <c r="K29" i="37"/>
  <c r="AO29" i="37" s="1"/>
  <c r="K30" i="37"/>
  <c r="AO30" i="37" s="1"/>
  <c r="K91" i="37"/>
  <c r="AO317" i="37"/>
  <c r="F45" i="37"/>
  <c r="D15" i="32" s="1"/>
  <c r="K108" i="37"/>
  <c r="AO108" i="37" s="1"/>
  <c r="I89" i="37"/>
  <c r="G20" i="32" s="1"/>
  <c r="F72" i="37"/>
  <c r="K44" i="37"/>
  <c r="AO44" i="37" s="1"/>
  <c r="AL108" i="37"/>
  <c r="I25" i="37"/>
  <c r="G13" i="32" s="1"/>
  <c r="AL62" i="37"/>
  <c r="K240" i="37"/>
  <c r="AO240" i="37" s="1"/>
  <c r="AL52" i="37"/>
  <c r="I96" i="37"/>
  <c r="G22" i="32" s="1"/>
  <c r="AM29" i="37"/>
  <c r="AJ89" i="37"/>
  <c r="K145" i="37"/>
  <c r="AO145" i="37" s="1"/>
  <c r="AL145" i="37"/>
  <c r="H144" i="37"/>
  <c r="AJ169" i="37"/>
  <c r="F168" i="37"/>
  <c r="K233" i="37"/>
  <c r="AO233" i="37" s="1"/>
  <c r="AL233" i="37"/>
  <c r="H232" i="37"/>
  <c r="K282" i="37"/>
  <c r="AO282" i="37" s="1"/>
  <c r="AL282" i="37"/>
  <c r="H281" i="37"/>
  <c r="K80" i="37"/>
  <c r="AO80" i="37" s="1"/>
  <c r="H79" i="37"/>
  <c r="K117" i="37"/>
  <c r="AO117" i="37" s="1"/>
  <c r="H116" i="37"/>
  <c r="AL116" i="37" s="1"/>
  <c r="K223" i="37"/>
  <c r="AO223" i="37" s="1"/>
  <c r="AL223" i="37"/>
  <c r="K238" i="37"/>
  <c r="AO238" i="37" s="1"/>
  <c r="AL238" i="37"/>
  <c r="H237" i="37"/>
  <c r="H199" i="37"/>
  <c r="AL200" i="37"/>
  <c r="K17" i="37"/>
  <c r="H16" i="37"/>
  <c r="AL16" i="37" s="1"/>
  <c r="K246" i="37"/>
  <c r="AO246" i="37" s="1"/>
  <c r="AL246" i="37"/>
  <c r="K284" i="37"/>
  <c r="AO284" i="37" s="1"/>
  <c r="AL284" i="37"/>
  <c r="H283" i="37"/>
  <c r="K293" i="37"/>
  <c r="AO293" i="37" s="1"/>
  <c r="AL293" i="37"/>
  <c r="J205" i="37"/>
  <c r="AN206" i="37"/>
  <c r="AL183" i="37"/>
  <c r="H182" i="37"/>
  <c r="AK169" i="37"/>
  <c r="G168" i="37"/>
  <c r="AH165" i="37"/>
  <c r="K250" i="37"/>
  <c r="AO250" i="37" s="1"/>
  <c r="H249" i="37"/>
  <c r="AL250" i="37"/>
  <c r="J269" i="37"/>
  <c r="AN270" i="37"/>
  <c r="G248" i="37"/>
  <c r="AK249" i="37"/>
  <c r="AL131" i="37"/>
  <c r="H130" i="37"/>
  <c r="AL130" i="37" s="1"/>
  <c r="AM135" i="37"/>
  <c r="I134" i="37"/>
  <c r="K69" i="37"/>
  <c r="AO69" i="37" s="1"/>
  <c r="H68" i="37"/>
  <c r="K181" i="37"/>
  <c r="AO181" i="37" s="1"/>
  <c r="AL181" i="37"/>
  <c r="H180" i="37"/>
  <c r="AH195" i="37"/>
  <c r="AL56" i="37"/>
  <c r="K197" i="37"/>
  <c r="AO197" i="37" s="1"/>
  <c r="AL197" i="37"/>
  <c r="H196" i="37"/>
  <c r="K243" i="37"/>
  <c r="AO243" i="37" s="1"/>
  <c r="AL243" i="37"/>
  <c r="K74" i="37"/>
  <c r="AO74" i="37" s="1"/>
  <c r="H73" i="37"/>
  <c r="I287" i="37"/>
  <c r="AM288" i="37"/>
  <c r="J261" i="37"/>
  <c r="AN262" i="37"/>
  <c r="I269" i="37"/>
  <c r="AM270" i="37"/>
  <c r="AN281" i="37"/>
  <c r="J280" i="37"/>
  <c r="I228" i="37"/>
  <c r="AM229" i="37"/>
  <c r="AO149" i="37"/>
  <c r="AL149" i="37"/>
  <c r="I45" i="37"/>
  <c r="K33" i="37"/>
  <c r="AO33" i="37" s="1"/>
  <c r="H32" i="37"/>
  <c r="K32" i="37" s="1"/>
  <c r="AO32" i="37" s="1"/>
  <c r="K191" i="37"/>
  <c r="AO191" i="37" s="1"/>
  <c r="AL191" i="37"/>
  <c r="G96" i="37"/>
  <c r="AJ311" i="37"/>
  <c r="F310" i="37"/>
  <c r="G113" i="37"/>
  <c r="J45" i="37"/>
  <c r="AL215" i="37"/>
  <c r="H214" i="37"/>
  <c r="I310" i="37"/>
  <c r="AM311" i="37"/>
  <c r="F25" i="37"/>
  <c r="K176" i="37"/>
  <c r="AO176" i="37" s="1"/>
  <c r="AL176" i="37"/>
  <c r="H175" i="37"/>
  <c r="J122" i="37"/>
  <c r="AN123" i="37"/>
  <c r="K252" i="37"/>
  <c r="AO252" i="37" s="1"/>
  <c r="H251" i="37"/>
  <c r="AL252" i="37"/>
  <c r="AJ229" i="37"/>
  <c r="F228" i="37"/>
  <c r="I264" i="37"/>
  <c r="AM265" i="37"/>
  <c r="AH248" i="37"/>
  <c r="AH251" i="37"/>
  <c r="K66" i="37"/>
  <c r="AO66" i="37" s="1"/>
  <c r="H65" i="37"/>
  <c r="AL65" i="37" s="1"/>
  <c r="K300" i="37"/>
  <c r="H299" i="37"/>
  <c r="AL300" i="37"/>
  <c r="AH129" i="37"/>
  <c r="AO129" i="37" s="1"/>
  <c r="K312" i="37"/>
  <c r="AO312" i="37" s="1"/>
  <c r="AL312" i="37"/>
  <c r="H311" i="37"/>
  <c r="K304" i="37"/>
  <c r="AO304" i="37" s="1"/>
  <c r="AL304" i="37"/>
  <c r="H303" i="37"/>
  <c r="K178" i="37"/>
  <c r="AO178" i="37" s="1"/>
  <c r="AL178" i="37"/>
  <c r="H177" i="37"/>
  <c r="K125" i="37"/>
  <c r="AO125" i="37" s="1"/>
  <c r="AL125" i="37"/>
  <c r="AL63" i="37"/>
  <c r="AL117" i="37"/>
  <c r="K226" i="37"/>
  <c r="H225" i="37"/>
  <c r="AL226" i="37"/>
  <c r="K276" i="37"/>
  <c r="AO276" i="37" s="1"/>
  <c r="AL276" i="37"/>
  <c r="J96" i="37"/>
  <c r="AN288" i="37"/>
  <c r="J287" i="37"/>
  <c r="J113" i="37"/>
  <c r="AN114" i="37"/>
  <c r="AN16" i="37"/>
  <c r="AO138" i="37"/>
  <c r="K291" i="37"/>
  <c r="AL291" i="37"/>
  <c r="AL279" i="37"/>
  <c r="H278" i="37"/>
  <c r="AN311" i="37"/>
  <c r="J310" i="37"/>
  <c r="AO202" i="37"/>
  <c r="AM123" i="37"/>
  <c r="I122" i="37"/>
  <c r="K121" i="37"/>
  <c r="AO121" i="37" s="1"/>
  <c r="AL121" i="37"/>
  <c r="H120" i="37"/>
  <c r="AH122" i="37"/>
  <c r="AH123" i="37"/>
  <c r="AM281" i="37"/>
  <c r="I280" i="37"/>
  <c r="K277" i="37"/>
  <c r="AO277" i="37" s="1"/>
  <c r="AL277" i="37"/>
  <c r="I315" i="37"/>
  <c r="AM316" i="37"/>
  <c r="AN255" i="37"/>
  <c r="J254" i="37"/>
  <c r="AH72" i="37"/>
  <c r="AH73" i="37"/>
  <c r="I261" i="37"/>
  <c r="AM262" i="37"/>
  <c r="AN127" i="37"/>
  <c r="J126" i="37"/>
  <c r="AH311" i="37"/>
  <c r="G269" i="37"/>
  <c r="AK270" i="37"/>
  <c r="AN306" i="37"/>
  <c r="J305" i="37"/>
  <c r="F126" i="37"/>
  <c r="AJ127" i="37"/>
  <c r="J25" i="37"/>
  <c r="AN26" i="37"/>
  <c r="K115" i="37"/>
  <c r="AO115" i="37" s="1"/>
  <c r="H114" i="37"/>
  <c r="K114" i="37" s="1"/>
  <c r="AO114" i="37" s="1"/>
  <c r="K61" i="37"/>
  <c r="AO61" i="37" s="1"/>
  <c r="H60" i="37"/>
  <c r="K60" i="37" s="1"/>
  <c r="AM152" i="37"/>
  <c r="I151" i="37"/>
  <c r="AM169" i="37"/>
  <c r="I168" i="37"/>
  <c r="K59" i="37"/>
  <c r="AO59" i="37" s="1"/>
  <c r="H58" i="37"/>
  <c r="K58" i="37" s="1"/>
  <c r="AO58" i="37" s="1"/>
  <c r="AK311" i="37"/>
  <c r="G310" i="37"/>
  <c r="K47" i="37"/>
  <c r="AO47" i="37" s="1"/>
  <c r="H46" i="37"/>
  <c r="AL46" i="37" s="1"/>
  <c r="K51" i="37"/>
  <c r="AO51" i="37" s="1"/>
  <c r="H50" i="37"/>
  <c r="K50" i="37" s="1"/>
  <c r="AO50" i="37" s="1"/>
  <c r="K167" i="37"/>
  <c r="AO167" i="37" s="1"/>
  <c r="AL167" i="37"/>
  <c r="H166" i="37"/>
  <c r="K209" i="37"/>
  <c r="AO209" i="37" s="1"/>
  <c r="AL209" i="37"/>
  <c r="H208" i="37"/>
  <c r="K24" i="37"/>
  <c r="AO24" i="37" s="1"/>
  <c r="H23" i="37"/>
  <c r="K23" i="37" s="1"/>
  <c r="AO23" i="37" s="1"/>
  <c r="K242" i="37"/>
  <c r="AO242" i="37" s="1"/>
  <c r="AL242" i="37"/>
  <c r="H241" i="37"/>
  <c r="K227" i="37"/>
  <c r="AO227" i="37" s="1"/>
  <c r="AL227" i="37"/>
  <c r="K218" i="37"/>
  <c r="AO218" i="37" s="1"/>
  <c r="AL218" i="37"/>
  <c r="AH25" i="37"/>
  <c r="K27" i="37"/>
  <c r="AO27" i="37" s="1"/>
  <c r="H26" i="37"/>
  <c r="K174" i="37"/>
  <c r="AO174" i="37" s="1"/>
  <c r="AL174" i="37"/>
  <c r="H173" i="37"/>
  <c r="AL24" i="37"/>
  <c r="J315" i="37"/>
  <c r="AN316" i="37"/>
  <c r="AK232" i="37"/>
  <c r="G231" i="37"/>
  <c r="AL202" i="37"/>
  <c r="H201" i="37"/>
  <c r="K100" i="37"/>
  <c r="AO100" i="37" s="1"/>
  <c r="H99" i="37"/>
  <c r="G315" i="37"/>
  <c r="AK316" i="37"/>
  <c r="G205" i="37"/>
  <c r="AK206" i="37"/>
  <c r="AJ316" i="37"/>
  <c r="F315" i="37"/>
  <c r="AK196" i="37"/>
  <c r="G195" i="37"/>
  <c r="G228" i="37"/>
  <c r="AK229" i="37"/>
  <c r="AH113" i="37"/>
  <c r="K159" i="37"/>
  <c r="AO159" i="37" s="1"/>
  <c r="AL159" i="37"/>
  <c r="H158" i="37"/>
  <c r="AH280" i="37"/>
  <c r="AH281" i="37"/>
  <c r="AJ306" i="37"/>
  <c r="F305" i="37"/>
  <c r="AH228" i="37"/>
  <c r="AH229" i="37"/>
  <c r="K230" i="37"/>
  <c r="AO230" i="37" s="1"/>
  <c r="AL230" i="37"/>
  <c r="H229" i="37"/>
  <c r="K292" i="37"/>
  <c r="K161" i="37"/>
  <c r="AO161" i="37" s="1"/>
  <c r="AL161" i="37"/>
  <c r="H160" i="37"/>
  <c r="AL124" i="37"/>
  <c r="H123" i="37"/>
  <c r="K266" i="37"/>
  <c r="AO266" i="37" s="1"/>
  <c r="AL266" i="37"/>
  <c r="H265" i="37"/>
  <c r="AJ196" i="37"/>
  <c r="F195" i="37"/>
  <c r="E20" i="32"/>
  <c r="AK89" i="37"/>
  <c r="AH316" i="37"/>
  <c r="AM255" i="37"/>
  <c r="I254" i="37"/>
  <c r="AK262" i="37"/>
  <c r="G261" i="37"/>
  <c r="F205" i="37"/>
  <c r="AJ206" i="37"/>
  <c r="AJ270" i="37"/>
  <c r="F269" i="37"/>
  <c r="AL128" i="37"/>
  <c r="H127" i="37"/>
  <c r="AL127" i="37" s="1"/>
  <c r="AO313" i="37"/>
  <c r="AL313" i="37"/>
  <c r="K172" i="37"/>
  <c r="AO172" i="37" s="1"/>
  <c r="AL172" i="37"/>
  <c r="H171" i="37"/>
  <c r="AL171" i="37" s="1"/>
  <c r="G45" i="37"/>
  <c r="AK46" i="37"/>
  <c r="J195" i="37"/>
  <c r="AN196" i="37"/>
  <c r="F280" i="37"/>
  <c r="AJ283" i="37"/>
  <c r="J18" i="37"/>
  <c r="AN19" i="37"/>
  <c r="K102" i="37"/>
  <c r="AO102" i="37" s="1"/>
  <c r="H101" i="37"/>
  <c r="AL101" i="37" s="1"/>
  <c r="AH90" i="37"/>
  <c r="AH91" i="37"/>
  <c r="AO259" i="37"/>
  <c r="AL259" i="37"/>
  <c r="K263" i="37"/>
  <c r="AO263" i="37" s="1"/>
  <c r="H262" i="37"/>
  <c r="AL263" i="37"/>
  <c r="K258" i="37"/>
  <c r="AO258" i="37" s="1"/>
  <c r="H257" i="37"/>
  <c r="AL258" i="37"/>
  <c r="K220" i="37"/>
  <c r="AO220" i="37" s="1"/>
  <c r="AL220" i="37"/>
  <c r="K211" i="37"/>
  <c r="AO211" i="37" s="1"/>
  <c r="AL211" i="37"/>
  <c r="H210" i="37"/>
  <c r="K194" i="37"/>
  <c r="AO194" i="37" s="1"/>
  <c r="H193" i="37"/>
  <c r="AL194" i="37"/>
  <c r="K188" i="37"/>
  <c r="AO188" i="37" s="1"/>
  <c r="AL188" i="37"/>
  <c r="H187" i="37"/>
  <c r="K256" i="37"/>
  <c r="AO256" i="37" s="1"/>
  <c r="AL256" i="37"/>
  <c r="H255" i="37"/>
  <c r="K235" i="37"/>
  <c r="AL235" i="37"/>
  <c r="H234" i="37"/>
  <c r="AL234" i="37" s="1"/>
  <c r="K198" i="37"/>
  <c r="AO198" i="37" s="1"/>
  <c r="AH168" i="37"/>
  <c r="AH104" i="37"/>
  <c r="AH94" i="37"/>
  <c r="AH95" i="37"/>
  <c r="K38" i="37"/>
  <c r="AO38" i="37" s="1"/>
  <c r="H37" i="37"/>
  <c r="K37" i="37" s="1"/>
  <c r="AO37" i="37" s="1"/>
  <c r="K239" i="37"/>
  <c r="AO239" i="37" s="1"/>
  <c r="AL239" i="37"/>
  <c r="AM101" i="37"/>
  <c r="H90" i="37"/>
  <c r="AL90" i="37" s="1"/>
  <c r="H21" i="32"/>
  <c r="AN23" i="37"/>
  <c r="F179" i="37"/>
  <c r="AJ180" i="37"/>
  <c r="I179" i="37"/>
  <c r="AM180" i="37"/>
  <c r="AL317" i="37"/>
  <c r="H316" i="37"/>
  <c r="I72" i="37"/>
  <c r="AM73" i="37"/>
  <c r="AJ152" i="37"/>
  <c r="F151" i="37"/>
  <c r="K271" i="37"/>
  <c r="AO271" i="37" s="1"/>
  <c r="AL271" i="37"/>
  <c r="H270" i="37"/>
  <c r="AH287" i="37"/>
  <c r="AH288" i="37"/>
  <c r="I305" i="37"/>
  <c r="AM306" i="37"/>
  <c r="AJ249" i="37"/>
  <c r="F248" i="37"/>
  <c r="D19" i="32"/>
  <c r="G305" i="37"/>
  <c r="AK306" i="37"/>
  <c r="K247" i="37"/>
  <c r="AO247" i="37" s="1"/>
  <c r="AL247" i="37"/>
  <c r="AN135" i="37"/>
  <c r="J134" i="37"/>
  <c r="K165" i="37"/>
  <c r="AL165" i="37"/>
  <c r="H164" i="37"/>
  <c r="K49" i="37"/>
  <c r="AO49" i="37" s="1"/>
  <c r="H48" i="37"/>
  <c r="K48" i="37" s="1"/>
  <c r="AO48" i="37" s="1"/>
  <c r="K286" i="37"/>
  <c r="AO286" i="37" s="1"/>
  <c r="AL286" i="37"/>
  <c r="H285" i="37"/>
  <c r="AL285" i="37" s="1"/>
  <c r="AH109" i="37"/>
  <c r="AH110" i="37"/>
  <c r="K224" i="37"/>
  <c r="AO224" i="37" s="1"/>
  <c r="AL224" i="37"/>
  <c r="K106" i="37"/>
  <c r="AO106" i="37" s="1"/>
  <c r="H105" i="37"/>
  <c r="K95" i="37"/>
  <c r="H94" i="37"/>
  <c r="K94" i="37" s="1"/>
  <c r="K204" i="37"/>
  <c r="AO204" i="37" s="1"/>
  <c r="AL204" i="37"/>
  <c r="H203" i="37"/>
  <c r="K35" i="37"/>
  <c r="AO35" i="37" s="1"/>
  <c r="H34" i="37"/>
  <c r="K34" i="37" s="1"/>
  <c r="AO34" i="37" s="1"/>
  <c r="AL138" i="37"/>
  <c r="H137" i="37"/>
  <c r="K273" i="37"/>
  <c r="AO273" i="37" s="1"/>
  <c r="H272" i="37"/>
  <c r="AL273" i="37"/>
  <c r="G179" i="37"/>
  <c r="AK180" i="37"/>
  <c r="AJ135" i="37"/>
  <c r="F134" i="37"/>
  <c r="G287" i="37"/>
  <c r="AK288" i="37"/>
  <c r="I205" i="37"/>
  <c r="AM206" i="37"/>
  <c r="AJ123" i="37"/>
  <c r="F122" i="37"/>
  <c r="AM232" i="37"/>
  <c r="I231" i="37"/>
  <c r="J248" i="37"/>
  <c r="AN249" i="37"/>
  <c r="AN21" i="37"/>
  <c r="AH269" i="37"/>
  <c r="AH270" i="37"/>
  <c r="AK255" i="37"/>
  <c r="G254" i="37"/>
  <c r="K207" i="37"/>
  <c r="AO207" i="37" s="1"/>
  <c r="AL207" i="37"/>
  <c r="H206" i="37"/>
  <c r="AH305" i="37"/>
  <c r="AH306" i="37"/>
  <c r="K302" i="37"/>
  <c r="AO302" i="37" s="1"/>
  <c r="H301" i="37"/>
  <c r="AL302" i="37"/>
  <c r="AL185" i="37"/>
  <c r="H184" i="37"/>
  <c r="K184" i="37" s="1"/>
  <c r="AO183" i="37"/>
  <c r="AN232" i="37"/>
  <c r="J231" i="37"/>
  <c r="I195" i="37"/>
  <c r="AM196" i="37"/>
  <c r="K22" i="37"/>
  <c r="AO22" i="37" s="1"/>
  <c r="H21" i="37"/>
  <c r="K21" i="37" s="1"/>
  <c r="AO21" i="37" s="1"/>
  <c r="K213" i="37"/>
  <c r="AO213" i="37" s="1"/>
  <c r="AL213" i="37"/>
  <c r="H212" i="37"/>
  <c r="J228" i="37"/>
  <c r="AN229" i="37"/>
  <c r="K222" i="37"/>
  <c r="AL222" i="37"/>
  <c r="H221" i="37"/>
  <c r="K136" i="37"/>
  <c r="AO136" i="37" s="1"/>
  <c r="AL136" i="37"/>
  <c r="H135" i="37"/>
  <c r="K157" i="37"/>
  <c r="AO157" i="37" s="1"/>
  <c r="AL157" i="37"/>
  <c r="H156" i="37"/>
  <c r="K98" i="37"/>
  <c r="AO98" i="37" s="1"/>
  <c r="H97" i="37"/>
  <c r="K97" i="37" s="1"/>
  <c r="AO97" i="37" s="1"/>
  <c r="AH235" i="37"/>
  <c r="K186" i="37"/>
  <c r="AL186" i="37"/>
  <c r="K163" i="37"/>
  <c r="AO163" i="37" s="1"/>
  <c r="AL163" i="37"/>
  <c r="H162" i="37"/>
  <c r="K140" i="37"/>
  <c r="AO140" i="37" s="1"/>
  <c r="AL140" i="37"/>
  <c r="H139" i="37"/>
  <c r="K190" i="37"/>
  <c r="AO190" i="37" s="1"/>
  <c r="AL190" i="37"/>
  <c r="H189" i="37"/>
  <c r="K141" i="37"/>
  <c r="AO141" i="37" s="1"/>
  <c r="AL141" i="37"/>
  <c r="AL93" i="37"/>
  <c r="AL75" i="37"/>
  <c r="K133" i="37"/>
  <c r="AO133" i="37" s="1"/>
  <c r="AL133" i="37"/>
  <c r="H132" i="37"/>
  <c r="H126" i="37" s="1"/>
  <c r="AK18" i="37"/>
  <c r="AO308" i="37"/>
  <c r="AL308" i="37"/>
  <c r="AM127" i="37"/>
  <c r="I126" i="37"/>
  <c r="AL153" i="37"/>
  <c r="H152" i="37"/>
  <c r="AJ262" i="37"/>
  <c r="F261" i="37"/>
  <c r="AH262" i="37"/>
  <c r="I113" i="37"/>
  <c r="F96" i="37"/>
  <c r="AK135" i="37"/>
  <c r="G134" i="37"/>
  <c r="AN169" i="37"/>
  <c r="J168" i="37"/>
  <c r="AO153" i="37"/>
  <c r="H146" i="37"/>
  <c r="K110" i="37"/>
  <c r="H109" i="37"/>
  <c r="K112" i="37"/>
  <c r="AO112" i="37" s="1"/>
  <c r="H111" i="37"/>
  <c r="K111" i="37" s="1"/>
  <c r="AO111" i="37" s="1"/>
  <c r="K20" i="37"/>
  <c r="AO20" i="37" s="1"/>
  <c r="H19" i="37"/>
  <c r="K19" i="37" s="1"/>
  <c r="AO19" i="37" s="1"/>
  <c r="AH216" i="37"/>
  <c r="AH254" i="37"/>
  <c r="K131" i="37"/>
  <c r="AO131" i="37" s="1"/>
  <c r="AJ18" i="37"/>
  <c r="AK123" i="37"/>
  <c r="G122" i="37"/>
  <c r="AH291" i="37"/>
  <c r="AH292" i="37"/>
  <c r="AK281" i="37"/>
  <c r="G280" i="37"/>
  <c r="AJ232" i="37"/>
  <c r="F231" i="37"/>
  <c r="F287" i="37"/>
  <c r="AJ288" i="37"/>
  <c r="J72" i="37"/>
  <c r="H19" i="32" s="1"/>
  <c r="AN73" i="37"/>
  <c r="I248" i="37"/>
  <c r="AM249" i="37"/>
  <c r="AH264" i="37"/>
  <c r="AH265" i="37"/>
  <c r="AJ295" i="37"/>
  <c r="F294" i="37"/>
  <c r="H295" i="37"/>
  <c r="AJ255" i="37"/>
  <c r="F254" i="37"/>
  <c r="G72" i="37"/>
  <c r="AK73" i="37"/>
  <c r="AO215" i="37"/>
  <c r="H306" i="37"/>
  <c r="AL307" i="37"/>
  <c r="G126" i="37"/>
  <c r="AK130" i="37"/>
  <c r="AJ265" i="37"/>
  <c r="F264" i="37"/>
  <c r="G264" i="37"/>
  <c r="AK265" i="37"/>
  <c r="J179" i="37"/>
  <c r="AN180" i="37"/>
  <c r="J89" i="37"/>
  <c r="AN90" i="37"/>
  <c r="AN29" i="37"/>
  <c r="K143" i="37"/>
  <c r="AO143" i="37" s="1"/>
  <c r="AL143" i="37"/>
  <c r="H142" i="37"/>
  <c r="K170" i="37"/>
  <c r="AO170" i="37" s="1"/>
  <c r="AL170" i="37"/>
  <c r="H169" i="37"/>
  <c r="K290" i="37"/>
  <c r="AO290" i="37" s="1"/>
  <c r="AL290" i="37"/>
  <c r="K217" i="37"/>
  <c r="AO217" i="37" s="1"/>
  <c r="AL217" i="37"/>
  <c r="H216" i="37"/>
  <c r="K155" i="37"/>
  <c r="AO155" i="37" s="1"/>
  <c r="AL155" i="37"/>
  <c r="H154" i="37"/>
  <c r="AL154" i="37" s="1"/>
  <c r="K124" i="37"/>
  <c r="AO124" i="37" s="1"/>
  <c r="K104" i="37"/>
  <c r="H103" i="37"/>
  <c r="K103" i="37" s="1"/>
  <c r="K275" i="37"/>
  <c r="AO275" i="37" s="1"/>
  <c r="H274" i="37"/>
  <c r="AL275" i="37"/>
  <c r="AH300" i="37"/>
  <c r="K86" i="37"/>
  <c r="AO86" i="37" s="1"/>
  <c r="H85" i="37"/>
  <c r="H72" i="37" s="1"/>
  <c r="AH184" i="37"/>
  <c r="AH186" i="37"/>
  <c r="AH221" i="37"/>
  <c r="AH222" i="37"/>
  <c r="AH225" i="37"/>
  <c r="AH226" i="37"/>
  <c r="AL81" i="37"/>
  <c r="AL49" i="37"/>
  <c r="K253" i="37"/>
  <c r="AO253" i="37" s="1"/>
  <c r="AL253" i="37"/>
  <c r="AO62" i="37"/>
  <c r="K296" i="37"/>
  <c r="AO296" i="37" s="1"/>
  <c r="AL296" i="37"/>
  <c r="AL298" i="37"/>
  <c r="H297" i="37"/>
  <c r="K289" i="37"/>
  <c r="AO289" i="37" s="1"/>
  <c r="H288" i="37"/>
  <c r="AL289" i="37"/>
  <c r="K41" i="37"/>
  <c r="AO41" i="37" s="1"/>
  <c r="H40" i="37"/>
  <c r="K40" i="37" s="1"/>
  <c r="AO40" i="37" s="1"/>
  <c r="J67" i="37"/>
  <c r="AN68" i="37"/>
  <c r="K245" i="37"/>
  <c r="AO245" i="37" s="1"/>
  <c r="H244" i="37"/>
  <c r="AL245" i="37"/>
  <c r="J264" i="37"/>
  <c r="AN265" i="37"/>
  <c r="AN152" i="37"/>
  <c r="J151" i="37"/>
  <c r="G25" i="37"/>
  <c r="K119" i="37"/>
  <c r="AO119" i="37" s="1"/>
  <c r="AL119" i="37"/>
  <c r="H118" i="37"/>
  <c r="AK152" i="37"/>
  <c r="G151" i="37"/>
  <c r="AE179" i="37"/>
  <c r="AE184" i="37"/>
  <c r="K130" i="37"/>
  <c r="AO130" i="37" s="1"/>
  <c r="K116" i="37"/>
  <c r="AO116" i="37" s="1"/>
  <c r="AL107" i="37"/>
  <c r="AL99" i="37"/>
  <c r="K99" i="37"/>
  <c r="AO99" i="37" s="1"/>
  <c r="AL29" i="37"/>
  <c r="AL26" i="37"/>
  <c r="AL102" i="37"/>
  <c r="AL98" i="37"/>
  <c r="AL94" i="37"/>
  <c r="AL20" i="37"/>
  <c r="AL54" i="37"/>
  <c r="AL68" i="37"/>
  <c r="AL17" i="37"/>
  <c r="AL70" i="37"/>
  <c r="AL104" i="37"/>
  <c r="AL51" i="37"/>
  <c r="K82" i="37"/>
  <c r="AO82" i="37" s="1"/>
  <c r="AL82" i="37"/>
  <c r="AL69" i="37"/>
  <c r="AL74" i="37"/>
  <c r="AL42" i="37"/>
  <c r="AL57" i="37"/>
  <c r="K77" i="37"/>
  <c r="AO77" i="37" s="1"/>
  <c r="AL77" i="37"/>
  <c r="K78" i="37"/>
  <c r="AO78" i="37" s="1"/>
  <c r="AL78" i="37"/>
  <c r="AL53" i="37"/>
  <c r="AL86" i="37"/>
  <c r="K84" i="37"/>
  <c r="AO84" i="37" s="1"/>
  <c r="AL84" i="37"/>
  <c r="K92" i="37"/>
  <c r="AO92" i="37" s="1"/>
  <c r="AL92" i="37"/>
  <c r="AL36" i="37"/>
  <c r="K83" i="37"/>
  <c r="AO83" i="37" s="1"/>
  <c r="AL83" i="37"/>
  <c r="AL66" i="37"/>
  <c r="AL22" i="37"/>
  <c r="AL27" i="37"/>
  <c r="AL106" i="37"/>
  <c r="AL64" i="37"/>
  <c r="AL112" i="37"/>
  <c r="K85" i="37" l="1"/>
  <c r="AO85" i="37" s="1"/>
  <c r="AO110" i="37"/>
  <c r="K65" i="37"/>
  <c r="AO65" i="37" s="1"/>
  <c r="AL23" i="37"/>
  <c r="AO184" i="37"/>
  <c r="AN113" i="37"/>
  <c r="H23" i="32"/>
  <c r="AN122" i="37"/>
  <c r="H24" i="32"/>
  <c r="AO186" i="37"/>
  <c r="K285" i="37"/>
  <c r="AO285" i="37" s="1"/>
  <c r="AN134" i="37"/>
  <c r="H27" i="32"/>
  <c r="AN126" i="37"/>
  <c r="H25" i="32"/>
  <c r="AL97" i="37"/>
  <c r="AN96" i="37"/>
  <c r="H22" i="32"/>
  <c r="AM89" i="37"/>
  <c r="AN89" i="37"/>
  <c r="H20" i="32"/>
  <c r="AO91" i="37"/>
  <c r="AL85" i="37"/>
  <c r="AJ113" i="37"/>
  <c r="AJ45" i="37"/>
  <c r="AM96" i="37"/>
  <c r="AL111" i="37"/>
  <c r="AL114" i="37"/>
  <c r="AL21" i="37"/>
  <c r="K101" i="37"/>
  <c r="AO101" i="37" s="1"/>
  <c r="J71" i="37"/>
  <c r="AN71" i="37" s="1"/>
  <c r="AL34" i="37"/>
  <c r="H134" i="37"/>
  <c r="AL134" i="37" s="1"/>
  <c r="AL37" i="37"/>
  <c r="F71" i="37"/>
  <c r="AJ71" i="37" s="1"/>
  <c r="AL50" i="37"/>
  <c r="AO94" i="37"/>
  <c r="H231" i="37"/>
  <c r="K231" i="37" s="1"/>
  <c r="AO95" i="37"/>
  <c r="AL19" i="37"/>
  <c r="H18" i="37"/>
  <c r="AL48" i="37"/>
  <c r="AL103" i="37"/>
  <c r="K154" i="37"/>
  <c r="AO154" i="37" s="1"/>
  <c r="AO300" i="37"/>
  <c r="K127" i="37"/>
  <c r="AL58" i="37"/>
  <c r="AL32" i="37"/>
  <c r="K171" i="37"/>
  <c r="AO171" i="37" s="1"/>
  <c r="AM25" i="37"/>
  <c r="K234" i="37"/>
  <c r="AN72" i="37"/>
  <c r="AL184" i="37"/>
  <c r="AH314" i="37"/>
  <c r="AH315" i="37"/>
  <c r="H57" i="32"/>
  <c r="AN305" i="37"/>
  <c r="AL182" i="37"/>
  <c r="K182" i="37"/>
  <c r="AO182" i="37" s="1"/>
  <c r="H96" i="37"/>
  <c r="K96" i="37" s="1"/>
  <c r="AL297" i="37"/>
  <c r="K297" i="37"/>
  <c r="AO297" i="37" s="1"/>
  <c r="AO104" i="37"/>
  <c r="G260" i="37"/>
  <c r="AK260" i="37" s="1"/>
  <c r="E42" i="32"/>
  <c r="AK264" i="37"/>
  <c r="H30" i="32"/>
  <c r="AN168" i="37"/>
  <c r="D39" i="32"/>
  <c r="AJ261" i="37"/>
  <c r="AL301" i="37"/>
  <c r="K301" i="37"/>
  <c r="AO301" i="37" s="1"/>
  <c r="H269" i="37"/>
  <c r="AL270" i="37"/>
  <c r="K270" i="37"/>
  <c r="AO270" i="37" s="1"/>
  <c r="D31" i="32"/>
  <c r="AJ179" i="37"/>
  <c r="AH96" i="37"/>
  <c r="AH103" i="37"/>
  <c r="AO103" i="37" s="1"/>
  <c r="H261" i="37"/>
  <c r="AL262" i="37"/>
  <c r="K262" i="37"/>
  <c r="AO262" i="37" s="1"/>
  <c r="AO292" i="37"/>
  <c r="H45" i="37"/>
  <c r="K46" i="37"/>
  <c r="AO46" i="37" s="1"/>
  <c r="H15" i="32"/>
  <c r="AN45" i="37"/>
  <c r="E36" i="32"/>
  <c r="AK248" i="37"/>
  <c r="AL241" i="37"/>
  <c r="K241" i="37"/>
  <c r="AO241" i="37" s="1"/>
  <c r="E19" i="32"/>
  <c r="AK72" i="37"/>
  <c r="G71" i="37"/>
  <c r="AK71" i="37" s="1"/>
  <c r="AL221" i="37"/>
  <c r="K221" i="37"/>
  <c r="AO221" i="37" s="1"/>
  <c r="G32" i="32"/>
  <c r="AM195" i="37"/>
  <c r="E57" i="32"/>
  <c r="AK305" i="37"/>
  <c r="AL193" i="37"/>
  <c r="K193" i="37"/>
  <c r="AO193" i="37" s="1"/>
  <c r="H228" i="37"/>
  <c r="AL229" i="37"/>
  <c r="K229" i="37"/>
  <c r="AO229" i="37" s="1"/>
  <c r="G314" i="37"/>
  <c r="AK314" i="37" s="1"/>
  <c r="E67" i="32"/>
  <c r="AK315" i="37"/>
  <c r="G24" i="32"/>
  <c r="AM122" i="37"/>
  <c r="AL303" i="37"/>
  <c r="K303" i="37"/>
  <c r="AO303" i="37" s="1"/>
  <c r="E23" i="32"/>
  <c r="AK113" i="37"/>
  <c r="AH261" i="37"/>
  <c r="AH260" i="37"/>
  <c r="E33" i="32"/>
  <c r="AK205" i="37"/>
  <c r="AL232" i="37"/>
  <c r="K232" i="37"/>
  <c r="AO232" i="37" s="1"/>
  <c r="AL142" i="37"/>
  <c r="K142" i="37"/>
  <c r="AO142" i="37" s="1"/>
  <c r="D37" i="32"/>
  <c r="AJ254" i="37"/>
  <c r="D51" i="32"/>
  <c r="AJ287" i="37"/>
  <c r="AL152" i="37"/>
  <c r="K152" i="37"/>
  <c r="AO152" i="37" s="1"/>
  <c r="H35" i="32"/>
  <c r="AN231" i="37"/>
  <c r="H36" i="32"/>
  <c r="AN248" i="37"/>
  <c r="E31" i="32"/>
  <c r="AK179" i="37"/>
  <c r="H32" i="32"/>
  <c r="AN195" i="37"/>
  <c r="D49" i="32"/>
  <c r="AJ269" i="37"/>
  <c r="D32" i="32"/>
  <c r="AJ195" i="37"/>
  <c r="AH45" i="37"/>
  <c r="AH60" i="37"/>
  <c r="AO60" i="37" s="1"/>
  <c r="E60" i="32"/>
  <c r="AK310" i="37"/>
  <c r="G309" i="37"/>
  <c r="AK309" i="37" s="1"/>
  <c r="E49" i="32"/>
  <c r="AK269" i="37"/>
  <c r="I314" i="37"/>
  <c r="AM314" i="37" s="1"/>
  <c r="G67" i="32"/>
  <c r="AM315" i="37"/>
  <c r="AL225" i="37"/>
  <c r="K225" i="37"/>
  <c r="AO225" i="37" s="1"/>
  <c r="D60" i="32"/>
  <c r="AJ310" i="37"/>
  <c r="F309" i="37"/>
  <c r="AJ309" i="37" s="1"/>
  <c r="G51" i="32"/>
  <c r="AM287" i="37"/>
  <c r="H179" i="37"/>
  <c r="K179" i="37" s="1"/>
  <c r="AL180" i="37"/>
  <c r="K180" i="37"/>
  <c r="AO180" i="37" s="1"/>
  <c r="H49" i="32"/>
  <c r="AN269" i="37"/>
  <c r="D30" i="32"/>
  <c r="AJ168" i="37"/>
  <c r="AL118" i="37"/>
  <c r="K118" i="37"/>
  <c r="AO118" i="37" s="1"/>
  <c r="AL158" i="37"/>
  <c r="K158" i="37"/>
  <c r="AO158" i="37" s="1"/>
  <c r="AL283" i="37"/>
  <c r="K283" i="37"/>
  <c r="AO283" i="37" s="1"/>
  <c r="E13" i="32"/>
  <c r="AK25" i="37"/>
  <c r="H17" i="32"/>
  <c r="AN67" i="37"/>
  <c r="D35" i="32"/>
  <c r="AJ231" i="37"/>
  <c r="AH205" i="37"/>
  <c r="AO222" i="37"/>
  <c r="G35" i="32"/>
  <c r="AM231" i="37"/>
  <c r="K105" i="37"/>
  <c r="AO105" i="37" s="1"/>
  <c r="AL105" i="37"/>
  <c r="AL164" i="37"/>
  <c r="K164" i="37"/>
  <c r="D29" i="32"/>
  <c r="AJ151" i="37"/>
  <c r="F150" i="37"/>
  <c r="AJ150" i="37" s="1"/>
  <c r="H89" i="37"/>
  <c r="K90" i="37"/>
  <c r="AO90" i="37" s="1"/>
  <c r="AL210" i="37"/>
  <c r="K210" i="37"/>
  <c r="AO210" i="37" s="1"/>
  <c r="H25" i="37"/>
  <c r="K26" i="37"/>
  <c r="AO26" i="37" s="1"/>
  <c r="AO226" i="37"/>
  <c r="AL175" i="37"/>
  <c r="K175" i="37"/>
  <c r="AO175" i="37" s="1"/>
  <c r="G34" i="32"/>
  <c r="AM228" i="37"/>
  <c r="AL79" i="37"/>
  <c r="K79" i="37"/>
  <c r="AO79" i="37" s="1"/>
  <c r="H39" i="32"/>
  <c r="AN261" i="37"/>
  <c r="J260" i="37"/>
  <c r="AN260" i="37" s="1"/>
  <c r="H113" i="37"/>
  <c r="K113" i="37" s="1"/>
  <c r="AO113" i="37" s="1"/>
  <c r="H280" i="37"/>
  <c r="H29" i="32"/>
  <c r="AN151" i="37"/>
  <c r="J150" i="37"/>
  <c r="AN150" i="37" s="1"/>
  <c r="F260" i="37"/>
  <c r="AJ260" i="37" s="1"/>
  <c r="D42" i="32"/>
  <c r="AJ264" i="37"/>
  <c r="AL295" i="37"/>
  <c r="K295" i="37"/>
  <c r="AO295" i="37" s="1"/>
  <c r="G25" i="32"/>
  <c r="AM126" i="37"/>
  <c r="AL189" i="37"/>
  <c r="K189" i="37"/>
  <c r="AO189" i="37" s="1"/>
  <c r="AH231" i="37"/>
  <c r="AH234" i="37"/>
  <c r="AO234" i="37" s="1"/>
  <c r="AL206" i="37"/>
  <c r="H205" i="37"/>
  <c r="K206" i="37"/>
  <c r="AO206" i="37" s="1"/>
  <c r="AL272" i="37"/>
  <c r="K272" i="37"/>
  <c r="AO272" i="37" s="1"/>
  <c r="H264" i="37"/>
  <c r="AL265" i="37"/>
  <c r="K265" i="37"/>
  <c r="AO265" i="37" s="1"/>
  <c r="AL201" i="37"/>
  <c r="K201" i="37"/>
  <c r="AO201" i="37" s="1"/>
  <c r="AL208" i="37"/>
  <c r="K208" i="37"/>
  <c r="AO208" i="37" s="1"/>
  <c r="AH309" i="37"/>
  <c r="AH310" i="37"/>
  <c r="J309" i="37"/>
  <c r="AN309" i="37" s="1"/>
  <c r="H60" i="32"/>
  <c r="AN310" i="37"/>
  <c r="H310" i="37"/>
  <c r="AL311" i="37"/>
  <c r="K311" i="37"/>
  <c r="AO311" i="37" s="1"/>
  <c r="E22" i="32"/>
  <c r="AK96" i="37"/>
  <c r="K73" i="37"/>
  <c r="AO73" i="37" s="1"/>
  <c r="AL73" i="37"/>
  <c r="AL144" i="37"/>
  <c r="K144" i="37"/>
  <c r="AO144" i="37" s="1"/>
  <c r="H37" i="32"/>
  <c r="AN254" i="37"/>
  <c r="AL216" i="37"/>
  <c r="K216" i="37"/>
  <c r="AO216" i="37" s="1"/>
  <c r="D54" i="32"/>
  <c r="AJ294" i="37"/>
  <c r="H294" i="37"/>
  <c r="E50" i="32"/>
  <c r="AK280" i="37"/>
  <c r="E27" i="32"/>
  <c r="AK134" i="37"/>
  <c r="D24" i="32"/>
  <c r="AJ122" i="37"/>
  <c r="D36" i="32"/>
  <c r="AJ248" i="37"/>
  <c r="AO235" i="37"/>
  <c r="E15" i="32"/>
  <c r="AK45" i="37"/>
  <c r="D33" i="32"/>
  <c r="AJ205" i="37"/>
  <c r="E34" i="32"/>
  <c r="AK228" i="37"/>
  <c r="AH134" i="37"/>
  <c r="AH139" i="37"/>
  <c r="G50" i="32"/>
  <c r="AM280" i="37"/>
  <c r="H50" i="32"/>
  <c r="AN280" i="37"/>
  <c r="H67" i="37"/>
  <c r="K68" i="37"/>
  <c r="AO68" i="37" s="1"/>
  <c r="H248" i="37"/>
  <c r="AL249" i="37"/>
  <c r="K249" i="37"/>
  <c r="AO249" i="37" s="1"/>
  <c r="AO17" i="37"/>
  <c r="K16" i="37"/>
  <c r="AO16" i="37" s="1"/>
  <c r="D27" i="32"/>
  <c r="AJ134" i="37"/>
  <c r="H34" i="32"/>
  <c r="AN228" i="37"/>
  <c r="AL137" i="37"/>
  <c r="K137" i="37"/>
  <c r="AO137" i="37" s="1"/>
  <c r="G19" i="32"/>
  <c r="I71" i="37"/>
  <c r="AM71" i="37" s="1"/>
  <c r="AM72" i="37"/>
  <c r="AL255" i="37"/>
  <c r="H254" i="37"/>
  <c r="K255" i="37"/>
  <c r="AO255" i="37" s="1"/>
  <c r="E39" i="32"/>
  <c r="AK261" i="37"/>
  <c r="E32" i="32"/>
  <c r="AK195" i="37"/>
  <c r="E35" i="32"/>
  <c r="AK231" i="37"/>
  <c r="G30" i="32"/>
  <c r="AM168" i="37"/>
  <c r="H13" i="32"/>
  <c r="AN25" i="37"/>
  <c r="AL278" i="37"/>
  <c r="K278" i="37"/>
  <c r="AO278" i="37" s="1"/>
  <c r="G42" i="32"/>
  <c r="AM264" i="37"/>
  <c r="D13" i="32"/>
  <c r="AJ25" i="37"/>
  <c r="AL281" i="37"/>
  <c r="K281" i="37"/>
  <c r="AO281" i="37" s="1"/>
  <c r="H42" i="32"/>
  <c r="AN264" i="37"/>
  <c r="AH299" i="37"/>
  <c r="E25" i="32"/>
  <c r="AK126" i="37"/>
  <c r="D22" i="32"/>
  <c r="AJ96" i="37"/>
  <c r="AL139" i="37"/>
  <c r="K139" i="37"/>
  <c r="AL156" i="37"/>
  <c r="K156" i="37"/>
  <c r="AO156" i="37" s="1"/>
  <c r="AL212" i="37"/>
  <c r="K212" i="37"/>
  <c r="AO212" i="37" s="1"/>
  <c r="E37" i="32"/>
  <c r="AK254" i="37"/>
  <c r="H315" i="37"/>
  <c r="AL316" i="37"/>
  <c r="K316" i="37"/>
  <c r="AO316" i="37" s="1"/>
  <c r="AL123" i="37"/>
  <c r="H122" i="37"/>
  <c r="K123" i="37"/>
  <c r="AO123" i="37" s="1"/>
  <c r="D57" i="32"/>
  <c r="AJ305" i="37"/>
  <c r="AL166" i="37"/>
  <c r="K166" i="37"/>
  <c r="AO166" i="37" s="1"/>
  <c r="H51" i="32"/>
  <c r="AN287" i="37"/>
  <c r="D34" i="32"/>
  <c r="AJ228" i="37"/>
  <c r="G27" i="32"/>
  <c r="AM134" i="37"/>
  <c r="AO165" i="37"/>
  <c r="AL199" i="37"/>
  <c r="K199" i="37"/>
  <c r="AO199" i="37" s="1"/>
  <c r="D50" i="32"/>
  <c r="AJ280" i="37"/>
  <c r="AL251" i="37"/>
  <c r="K251" i="37"/>
  <c r="AO251" i="37" s="1"/>
  <c r="H151" i="37"/>
  <c r="AL151" i="37" s="1"/>
  <c r="AH179" i="37"/>
  <c r="AO179" i="37" s="1"/>
  <c r="K109" i="37"/>
  <c r="AO109" i="37" s="1"/>
  <c r="AL109" i="37"/>
  <c r="G33" i="32"/>
  <c r="AM205" i="37"/>
  <c r="G57" i="32"/>
  <c r="AM305" i="37"/>
  <c r="G37" i="32"/>
  <c r="AM254" i="37"/>
  <c r="D67" i="32"/>
  <c r="F314" i="37"/>
  <c r="AJ314" i="37" s="1"/>
  <c r="AJ315" i="37"/>
  <c r="G39" i="32"/>
  <c r="AM261" i="37"/>
  <c r="I260" i="37"/>
  <c r="AM260" i="37" s="1"/>
  <c r="AH126" i="37"/>
  <c r="AH127" i="37"/>
  <c r="I309" i="37"/>
  <c r="AM309" i="37" s="1"/>
  <c r="G60" i="32"/>
  <c r="AM310" i="37"/>
  <c r="G49" i="32"/>
  <c r="AM269" i="37"/>
  <c r="AH164" i="37"/>
  <c r="H33" i="32"/>
  <c r="AN205" i="37"/>
  <c r="AL237" i="37"/>
  <c r="K237" i="37"/>
  <c r="AO237" i="37" s="1"/>
  <c r="AL169" i="37"/>
  <c r="K169" i="37"/>
  <c r="AO169" i="37" s="1"/>
  <c r="AL173" i="37"/>
  <c r="K173" i="37"/>
  <c r="AO173" i="37" s="1"/>
  <c r="AH71" i="37"/>
  <c r="AH89" i="37"/>
  <c r="E29" i="32"/>
  <c r="AK151" i="37"/>
  <c r="G150" i="37"/>
  <c r="AK150" i="37" s="1"/>
  <c r="H287" i="37"/>
  <c r="AL288" i="37"/>
  <c r="K288" i="37"/>
  <c r="AO288" i="37" s="1"/>
  <c r="AL274" i="37"/>
  <c r="K274" i="37"/>
  <c r="AO274" i="37" s="1"/>
  <c r="E24" i="32"/>
  <c r="AK122" i="37"/>
  <c r="G23" i="32"/>
  <c r="AM113" i="37"/>
  <c r="AL132" i="37"/>
  <c r="K132" i="37"/>
  <c r="AO132" i="37" s="1"/>
  <c r="AL187" i="37"/>
  <c r="K187" i="37"/>
  <c r="AO187" i="37" s="1"/>
  <c r="AL257" i="37"/>
  <c r="K257" i="37"/>
  <c r="AO257" i="37" s="1"/>
  <c r="H12" i="32"/>
  <c r="AN18" i="37"/>
  <c r="AL160" i="37"/>
  <c r="K160" i="37"/>
  <c r="AO160" i="37" s="1"/>
  <c r="J314" i="37"/>
  <c r="AN314" i="37" s="1"/>
  <c r="H67" i="32"/>
  <c r="AN315" i="37"/>
  <c r="G29" i="32"/>
  <c r="AM151" i="37"/>
  <c r="I150" i="37"/>
  <c r="AM150" i="37" s="1"/>
  <c r="D25" i="32"/>
  <c r="AJ126" i="37"/>
  <c r="AL120" i="37"/>
  <c r="K120" i="37"/>
  <c r="AO120" i="37" s="1"/>
  <c r="AL214" i="37"/>
  <c r="K214" i="37"/>
  <c r="AO214" i="37" s="1"/>
  <c r="H195" i="37"/>
  <c r="AL196" i="37"/>
  <c r="K196" i="37"/>
  <c r="AO196" i="37" s="1"/>
  <c r="E30" i="32"/>
  <c r="AK168" i="37"/>
  <c r="AL244" i="37"/>
  <c r="K244" i="37"/>
  <c r="AO244" i="37" s="1"/>
  <c r="G15" i="32"/>
  <c r="AM45" i="37"/>
  <c r="AL60" i="37"/>
  <c r="K126" i="37"/>
  <c r="AL126" i="37"/>
  <c r="AL40" i="37"/>
  <c r="H168" i="37"/>
  <c r="H31" i="32"/>
  <c r="AN179" i="37"/>
  <c r="H305" i="37"/>
  <c r="AL306" i="37"/>
  <c r="K306" i="37"/>
  <c r="AO306" i="37" s="1"/>
  <c r="G36" i="32"/>
  <c r="AM248" i="37"/>
  <c r="AL146" i="37"/>
  <c r="K146" i="37"/>
  <c r="AO146" i="37" s="1"/>
  <c r="AL162" i="37"/>
  <c r="K162" i="37"/>
  <c r="AO162" i="37" s="1"/>
  <c r="AL135" i="37"/>
  <c r="K135" i="37"/>
  <c r="AO135" i="37" s="1"/>
  <c r="E51" i="32"/>
  <c r="AK287" i="37"/>
  <c r="AL203" i="37"/>
  <c r="K203" i="37"/>
  <c r="AO203" i="37" s="1"/>
  <c r="G31" i="32"/>
  <c r="AM179" i="37"/>
  <c r="AO291" i="37"/>
  <c r="AL177" i="37"/>
  <c r="K177" i="37"/>
  <c r="AO177" i="37" s="1"/>
  <c r="AL299" i="37"/>
  <c r="K299" i="37"/>
  <c r="AE150" i="37"/>
  <c r="K18" i="37"/>
  <c r="AO18" i="37" s="1"/>
  <c r="AL18" i="37"/>
  <c r="AJ72" i="37"/>
  <c r="G268" i="37"/>
  <c r="Q14" i="37"/>
  <c r="Q13" i="37" s="1"/>
  <c r="Q12" i="37" s="1"/>
  <c r="Q10" i="37" s="1"/>
  <c r="Q9" i="37" s="1"/>
  <c r="S14" i="37"/>
  <c r="S13" i="37" s="1"/>
  <c r="S12" i="37" s="1"/>
  <c r="S10" i="37" s="1"/>
  <c r="R14" i="37"/>
  <c r="R13" i="37" s="1"/>
  <c r="R12" i="37" s="1"/>
  <c r="R10" i="37" s="1"/>
  <c r="P14" i="37"/>
  <c r="P13" i="37" s="1"/>
  <c r="P12" i="37" s="1"/>
  <c r="P10" i="37" s="1"/>
  <c r="O14" i="37"/>
  <c r="O13" i="37" s="1"/>
  <c r="O12" i="37" s="1"/>
  <c r="O10" i="37" s="1"/>
  <c r="O9" i="37" s="1"/>
  <c r="K134" i="37" l="1"/>
  <c r="AO134" i="37" s="1"/>
  <c r="AO164" i="37"/>
  <c r="H71" i="37"/>
  <c r="K71" i="37" s="1"/>
  <c r="AO71" i="37" s="1"/>
  <c r="AL96" i="37"/>
  <c r="AL231" i="37"/>
  <c r="AL113" i="37"/>
  <c r="AO299" i="37"/>
  <c r="AL179" i="37"/>
  <c r="AO127" i="37"/>
  <c r="AO96" i="37"/>
  <c r="H309" i="37"/>
  <c r="AL310" i="37"/>
  <c r="K310" i="37"/>
  <c r="AO310" i="37" s="1"/>
  <c r="AL264" i="37"/>
  <c r="K264" i="37"/>
  <c r="AO264" i="37" s="1"/>
  <c r="AL269" i="37"/>
  <c r="K269" i="37"/>
  <c r="AO269" i="37" s="1"/>
  <c r="AH151" i="37"/>
  <c r="AH150" i="37"/>
  <c r="H314" i="37"/>
  <c r="AL315" i="37"/>
  <c r="K315" i="37"/>
  <c r="AO315" i="37" s="1"/>
  <c r="AL45" i="37"/>
  <c r="K45" i="37"/>
  <c r="AO45" i="37" s="1"/>
  <c r="K168" i="37"/>
  <c r="AO168" i="37" s="1"/>
  <c r="AL168" i="37"/>
  <c r="K89" i="37"/>
  <c r="AO89" i="37" s="1"/>
  <c r="AL89" i="37"/>
  <c r="AK267" i="37"/>
  <c r="AL195" i="37"/>
  <c r="K195" i="37"/>
  <c r="AO195" i="37" s="1"/>
  <c r="AH268" i="37"/>
  <c r="AH294" i="37"/>
  <c r="AO139" i="37"/>
  <c r="AL205" i="37"/>
  <c r="K205" i="37"/>
  <c r="AO205" i="37" s="1"/>
  <c r="K67" i="37"/>
  <c r="AO67" i="37" s="1"/>
  <c r="AL67" i="37"/>
  <c r="AL254" i="37"/>
  <c r="K254" i="37"/>
  <c r="AO254" i="37" s="1"/>
  <c r="AL228" i="37"/>
  <c r="K228" i="37"/>
  <c r="AO228" i="37" s="1"/>
  <c r="AL261" i="37"/>
  <c r="K261" i="37"/>
  <c r="AO261" i="37" s="1"/>
  <c r="H260" i="37"/>
  <c r="AL305" i="37"/>
  <c r="K305" i="37"/>
  <c r="AO305" i="37" s="1"/>
  <c r="K151" i="37"/>
  <c r="AO126" i="37"/>
  <c r="K280" i="37"/>
  <c r="AO280" i="37" s="1"/>
  <c r="AL280" i="37"/>
  <c r="AL122" i="37"/>
  <c r="K122" i="37"/>
  <c r="AO122" i="37" s="1"/>
  <c r="AL248" i="37"/>
  <c r="K248" i="37"/>
  <c r="AO248" i="37" s="1"/>
  <c r="K294" i="37"/>
  <c r="AL294" i="37"/>
  <c r="H150" i="37"/>
  <c r="K150" i="37" s="1"/>
  <c r="H268" i="37"/>
  <c r="AK268" i="37"/>
  <c r="AL287" i="37"/>
  <c r="K287" i="37"/>
  <c r="AO287" i="37" s="1"/>
  <c r="K25" i="37"/>
  <c r="AO25" i="37" s="1"/>
  <c r="AL25" i="37"/>
  <c r="AO231" i="37"/>
  <c r="K72" i="37"/>
  <c r="AO72" i="37" s="1"/>
  <c r="AL72" i="37"/>
  <c r="U20" i="50"/>
  <c r="U19" i="50"/>
  <c r="U18" i="50"/>
  <c r="U17" i="50"/>
  <c r="U16" i="50"/>
  <c r="U15" i="50"/>
  <c r="U14" i="50"/>
  <c r="U13" i="50"/>
  <c r="U12" i="50"/>
  <c r="U11" i="50"/>
  <c r="N20" i="50"/>
  <c r="N19" i="50"/>
  <c r="N18" i="50"/>
  <c r="N17" i="50"/>
  <c r="N16" i="50"/>
  <c r="N15" i="50"/>
  <c r="N14" i="50"/>
  <c r="N13" i="50"/>
  <c r="N12" i="50"/>
  <c r="N11" i="50"/>
  <c r="AL71" i="37" l="1"/>
  <c r="AO294" i="37"/>
  <c r="AO150" i="37"/>
  <c r="AO151" i="37"/>
  <c r="AL150" i="37"/>
  <c r="AL314" i="37"/>
  <c r="K314" i="37"/>
  <c r="AO314" i="37" s="1"/>
  <c r="K268" i="37"/>
  <c r="AO268" i="37" s="1"/>
  <c r="AL268" i="37"/>
  <c r="AL260" i="37"/>
  <c r="K260" i="37"/>
  <c r="AO260" i="37" s="1"/>
  <c r="AO267" i="37"/>
  <c r="AL267" i="37"/>
  <c r="AL309" i="37"/>
  <c r="K309" i="37"/>
  <c r="AO309" i="37" s="1"/>
  <c r="F21" i="50"/>
  <c r="E21" i="50"/>
  <c r="G21" i="50" s="1"/>
  <c r="F20" i="50"/>
  <c r="E20" i="50"/>
  <c r="F19" i="50"/>
  <c r="E19" i="50"/>
  <c r="F18" i="50"/>
  <c r="E18" i="50"/>
  <c r="F17" i="50"/>
  <c r="E17" i="50"/>
  <c r="F16" i="50"/>
  <c r="E16" i="50"/>
  <c r="F15" i="50"/>
  <c r="E15" i="50"/>
  <c r="F14" i="50"/>
  <c r="E14" i="50"/>
  <c r="F13" i="50"/>
  <c r="E13" i="50"/>
  <c r="F12" i="50"/>
  <c r="E12" i="50"/>
  <c r="I21" i="50"/>
  <c r="H21" i="50"/>
  <c r="I20" i="50"/>
  <c r="H20" i="50"/>
  <c r="I19" i="50"/>
  <c r="H19" i="50"/>
  <c r="I18" i="50"/>
  <c r="H18" i="50"/>
  <c r="I17" i="50"/>
  <c r="H17" i="50"/>
  <c r="I16" i="50"/>
  <c r="H16" i="50"/>
  <c r="I15" i="50"/>
  <c r="H15" i="50"/>
  <c r="I14" i="50"/>
  <c r="H14" i="50"/>
  <c r="I13" i="50"/>
  <c r="H13" i="50"/>
  <c r="I12" i="50"/>
  <c r="H12" i="50"/>
  <c r="I11" i="50"/>
  <c r="H11" i="50"/>
  <c r="F11" i="50"/>
  <c r="E11" i="50"/>
  <c r="G20" i="50" l="1"/>
  <c r="G19" i="50"/>
  <c r="G18" i="50"/>
  <c r="G17" i="50"/>
  <c r="G16" i="50"/>
  <c r="G15" i="50"/>
  <c r="G14" i="50"/>
  <c r="G13" i="50"/>
  <c r="G12" i="50"/>
  <c r="G11" i="50"/>
  <c r="AG15" i="37" l="1"/>
  <c r="AF15" i="37"/>
  <c r="AD15" i="37"/>
  <c r="AC15" i="37"/>
  <c r="AH15" i="37" l="1"/>
  <c r="AE15" i="37"/>
  <c r="J41" i="29" l="1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G16" i="19"/>
  <c r="F46" i="33"/>
  <c r="F45" i="33"/>
  <c r="F44" i="33"/>
  <c r="F43" i="33"/>
  <c r="F40" i="33"/>
  <c r="F39" i="33"/>
  <c r="F38" i="33"/>
  <c r="F37" i="33"/>
  <c r="F36" i="33"/>
  <c r="F35" i="33"/>
  <c r="F34" i="33"/>
  <c r="F33" i="33"/>
  <c r="F32" i="33"/>
  <c r="F29" i="33"/>
  <c r="F28" i="33"/>
  <c r="F27" i="33"/>
  <c r="F26" i="33"/>
  <c r="F25" i="33"/>
  <c r="F24" i="33"/>
  <c r="F23" i="33"/>
  <c r="F20" i="33"/>
  <c r="F19" i="33"/>
  <c r="F18" i="33"/>
  <c r="F17" i="33"/>
  <c r="F16" i="33"/>
  <c r="X46" i="50"/>
  <c r="U46" i="50"/>
  <c r="U45" i="50" s="1"/>
  <c r="W45" i="50"/>
  <c r="V45" i="50"/>
  <c r="T45" i="50"/>
  <c r="S45" i="50"/>
  <c r="W43" i="50"/>
  <c r="V43" i="50"/>
  <c r="S43" i="50"/>
  <c r="W42" i="50"/>
  <c r="V42" i="50"/>
  <c r="V39" i="50" s="1"/>
  <c r="S42" i="50"/>
  <c r="U42" i="50" s="1"/>
  <c r="X40" i="50"/>
  <c r="U40" i="50"/>
  <c r="T39" i="50"/>
  <c r="W37" i="50"/>
  <c r="X37" i="50" s="1"/>
  <c r="V37" i="50"/>
  <c r="T37" i="50"/>
  <c r="U37" i="50" s="1"/>
  <c r="X36" i="50"/>
  <c r="U36" i="50"/>
  <c r="W35" i="50"/>
  <c r="V35" i="50"/>
  <c r="T35" i="50"/>
  <c r="S35" i="50"/>
  <c r="W34" i="50"/>
  <c r="V34" i="50"/>
  <c r="S34" i="50"/>
  <c r="U34" i="50" s="1"/>
  <c r="W33" i="50"/>
  <c r="V33" i="50"/>
  <c r="T33" i="50"/>
  <c r="S33" i="50"/>
  <c r="X32" i="50"/>
  <c r="U32" i="50"/>
  <c r="X30" i="50"/>
  <c r="U30" i="50"/>
  <c r="W22" i="50"/>
  <c r="V22" i="50"/>
  <c r="T22" i="50"/>
  <c r="S22" i="50"/>
  <c r="X20" i="50"/>
  <c r="X19" i="50"/>
  <c r="X18" i="50"/>
  <c r="X17" i="50"/>
  <c r="X16" i="50"/>
  <c r="X15" i="50"/>
  <c r="X14" i="50"/>
  <c r="X13" i="50"/>
  <c r="X12" i="50"/>
  <c r="U22" i="50"/>
  <c r="X11" i="50"/>
  <c r="X22" i="50" l="1"/>
  <c r="V29" i="50"/>
  <c r="X45" i="50"/>
  <c r="T48" i="50"/>
  <c r="X43" i="50"/>
  <c r="X33" i="50"/>
  <c r="U35" i="50"/>
  <c r="S29" i="50"/>
  <c r="X35" i="50"/>
  <c r="V48" i="50"/>
  <c r="X42" i="50"/>
  <c r="W29" i="50"/>
  <c r="U33" i="50"/>
  <c r="X34" i="50"/>
  <c r="U43" i="50"/>
  <c r="U39" i="50" s="1"/>
  <c r="T29" i="50"/>
  <c r="S39" i="50"/>
  <c r="S48" i="50" s="1"/>
  <c r="W39" i="50"/>
  <c r="X39" i="50" l="1"/>
  <c r="X29" i="50"/>
  <c r="U48" i="50"/>
  <c r="U29" i="50"/>
  <c r="W48" i="50"/>
  <c r="X48" i="50" l="1"/>
  <c r="Q46" i="50"/>
  <c r="N46" i="50"/>
  <c r="P45" i="50"/>
  <c r="O45" i="50"/>
  <c r="N45" i="50"/>
  <c r="M45" i="50"/>
  <c r="L45" i="50"/>
  <c r="P43" i="50"/>
  <c r="O43" i="50"/>
  <c r="M43" i="50"/>
  <c r="L43" i="50"/>
  <c r="P42" i="50"/>
  <c r="O42" i="50"/>
  <c r="M42" i="50"/>
  <c r="L42" i="50"/>
  <c r="Q40" i="50"/>
  <c r="N40" i="50"/>
  <c r="Q37" i="50"/>
  <c r="N37" i="50"/>
  <c r="Q36" i="50"/>
  <c r="N36" i="50"/>
  <c r="P35" i="50"/>
  <c r="Q35" i="50" s="1"/>
  <c r="O35" i="50"/>
  <c r="N35" i="50"/>
  <c r="P34" i="50"/>
  <c r="O34" i="50"/>
  <c r="L34" i="50"/>
  <c r="N34" i="50" s="1"/>
  <c r="P33" i="50"/>
  <c r="O33" i="50"/>
  <c r="M33" i="50"/>
  <c r="M29" i="50" s="1"/>
  <c r="L33" i="50"/>
  <c r="Q32" i="50"/>
  <c r="N32" i="50"/>
  <c r="Q30" i="50"/>
  <c r="N30" i="50"/>
  <c r="P22" i="50"/>
  <c r="O22" i="50"/>
  <c r="M22" i="50"/>
  <c r="L22" i="50"/>
  <c r="Q20" i="50"/>
  <c r="Q19" i="50"/>
  <c r="Q18" i="50"/>
  <c r="Q17" i="50"/>
  <c r="Q42" i="50" s="1"/>
  <c r="N42" i="50"/>
  <c r="Q16" i="50"/>
  <c r="Q15" i="50"/>
  <c r="Q14" i="50"/>
  <c r="Q13" i="50"/>
  <c r="Q12" i="50"/>
  <c r="Q11" i="50"/>
  <c r="N22" i="50"/>
  <c r="AF14" i="37"/>
  <c r="N43" i="50" l="1"/>
  <c r="L39" i="50"/>
  <c r="Q45" i="50"/>
  <c r="P39" i="50"/>
  <c r="N33" i="50"/>
  <c r="P29" i="50"/>
  <c r="Q43" i="50"/>
  <c r="Q22" i="50"/>
  <c r="Q34" i="50"/>
  <c r="Q39" i="50"/>
  <c r="AF13" i="37"/>
  <c r="AG13" i="37"/>
  <c r="AG14" i="37"/>
  <c r="M39" i="50"/>
  <c r="N39" i="50"/>
  <c r="O39" i="50"/>
  <c r="O29" i="50"/>
  <c r="N29" i="50"/>
  <c r="Q33" i="50"/>
  <c r="L29" i="50"/>
  <c r="Q29" i="50" l="1"/>
  <c r="T14" i="37" l="1"/>
  <c r="AH14" i="37" l="1"/>
  <c r="T13" i="37"/>
  <c r="T12" i="37" s="1"/>
  <c r="T10" i="37" s="1"/>
  <c r="AD14" i="37"/>
  <c r="AH13" i="37" l="1"/>
  <c r="AD13" i="37"/>
  <c r="AE13" i="37"/>
  <c r="AE14" i="37"/>
  <c r="AE12" i="37" l="1"/>
  <c r="AC14" i="37" l="1"/>
  <c r="E17" i="29"/>
  <c r="F20" i="29"/>
  <c r="E20" i="29"/>
  <c r="G20" i="29" s="1"/>
  <c r="F19" i="29"/>
  <c r="E19" i="29"/>
  <c r="F18" i="29"/>
  <c r="E18" i="29"/>
  <c r="F17" i="29"/>
  <c r="F16" i="29"/>
  <c r="E35" i="50"/>
  <c r="F15" i="29"/>
  <c r="E15" i="29"/>
  <c r="F14" i="29"/>
  <c r="E14" i="29"/>
  <c r="F13" i="29"/>
  <c r="E32" i="50"/>
  <c r="F12" i="29"/>
  <c r="E12" i="29"/>
  <c r="I20" i="29"/>
  <c r="H20" i="29"/>
  <c r="I19" i="29"/>
  <c r="H19" i="29"/>
  <c r="I18" i="29"/>
  <c r="H18" i="29"/>
  <c r="I17" i="29"/>
  <c r="H17" i="29"/>
  <c r="I16" i="29"/>
  <c r="H16" i="29"/>
  <c r="I15" i="29"/>
  <c r="H15" i="29"/>
  <c r="I14" i="29"/>
  <c r="H14" i="29"/>
  <c r="I13" i="29"/>
  <c r="H13" i="29"/>
  <c r="I12" i="29"/>
  <c r="H12" i="29"/>
  <c r="F11" i="29"/>
  <c r="H11" i="29"/>
  <c r="I11" i="29"/>
  <c r="E11" i="29"/>
  <c r="E33" i="29" l="1"/>
  <c r="AC13" i="37"/>
  <c r="G11" i="29"/>
  <c r="E30" i="29"/>
  <c r="E31" i="29"/>
  <c r="G12" i="29"/>
  <c r="E30" i="50"/>
  <c r="J30" i="50" s="1"/>
  <c r="E13" i="29"/>
  <c r="E31" i="50"/>
  <c r="G17" i="29"/>
  <c r="E33" i="50"/>
  <c r="G18" i="29"/>
  <c r="E37" i="29"/>
  <c r="E34" i="29"/>
  <c r="G15" i="29"/>
  <c r="G19" i="29"/>
  <c r="E37" i="50"/>
  <c r="G37" i="50" s="1"/>
  <c r="E16" i="29"/>
  <c r="E34" i="50"/>
  <c r="G34" i="50" s="1"/>
  <c r="J46" i="50"/>
  <c r="G46" i="50"/>
  <c r="G45" i="50" s="1"/>
  <c r="I45" i="50"/>
  <c r="H45" i="50"/>
  <c r="F45" i="50"/>
  <c r="E45" i="50"/>
  <c r="I43" i="50"/>
  <c r="H43" i="50"/>
  <c r="F43" i="50"/>
  <c r="E43" i="50"/>
  <c r="I42" i="50"/>
  <c r="H42" i="50"/>
  <c r="F42" i="50"/>
  <c r="E42" i="50"/>
  <c r="J40" i="50"/>
  <c r="G40" i="50"/>
  <c r="J36" i="50"/>
  <c r="G36" i="50"/>
  <c r="I35" i="50"/>
  <c r="J35" i="50" s="1"/>
  <c r="H35" i="50"/>
  <c r="G35" i="50"/>
  <c r="I34" i="50"/>
  <c r="H34" i="50"/>
  <c r="I33" i="50"/>
  <c r="H33" i="50"/>
  <c r="F33" i="50"/>
  <c r="J32" i="50"/>
  <c r="G32" i="50"/>
  <c r="I22" i="50"/>
  <c r="H22" i="50"/>
  <c r="F22" i="50"/>
  <c r="E22" i="50"/>
  <c r="J20" i="50"/>
  <c r="J19" i="50"/>
  <c r="J43" i="50" s="1"/>
  <c r="J18" i="50"/>
  <c r="J17" i="50"/>
  <c r="J16" i="50"/>
  <c r="J15" i="50"/>
  <c r="J14" i="50"/>
  <c r="J13" i="50"/>
  <c r="J12" i="50"/>
  <c r="J11" i="50"/>
  <c r="B3" i="50"/>
  <c r="H39" i="50" l="1"/>
  <c r="J45" i="50"/>
  <c r="G30" i="50"/>
  <c r="J22" i="50"/>
  <c r="E29" i="50"/>
  <c r="J37" i="50"/>
  <c r="E32" i="29"/>
  <c r="G13" i="29"/>
  <c r="H29" i="50"/>
  <c r="J34" i="50"/>
  <c r="J33" i="50"/>
  <c r="L48" i="50"/>
  <c r="P48" i="50"/>
  <c r="O48" i="50"/>
  <c r="E35" i="29"/>
  <c r="G16" i="29"/>
  <c r="M48" i="50"/>
  <c r="G42" i="50"/>
  <c r="G43" i="50"/>
  <c r="J42" i="50"/>
  <c r="F39" i="50"/>
  <c r="F48" i="50" s="1"/>
  <c r="I39" i="50"/>
  <c r="I48" i="50" s="1"/>
  <c r="H48" i="50"/>
  <c r="G22" i="50"/>
  <c r="I29" i="50"/>
  <c r="F29" i="50"/>
  <c r="E39" i="50"/>
  <c r="E48" i="50" s="1"/>
  <c r="G33" i="50"/>
  <c r="AD12" i="37"/>
  <c r="AC12" i="37"/>
  <c r="J29" i="50" l="1"/>
  <c r="G39" i="50"/>
  <c r="G48" i="50" s="1"/>
  <c r="N48" i="50"/>
  <c r="Q48" i="50"/>
  <c r="J39" i="50"/>
  <c r="G29" i="50"/>
  <c r="J48" i="50" l="1"/>
  <c r="J15" i="37"/>
  <c r="AN15" i="37" s="1"/>
  <c r="I15" i="37"/>
  <c r="AM15" i="37" s="1"/>
  <c r="G15" i="37"/>
  <c r="AK15" i="37" s="1"/>
  <c r="F15" i="37"/>
  <c r="AJ15" i="37" s="1"/>
  <c r="H15" i="37" l="1"/>
  <c r="AL15" i="37" s="1"/>
  <c r="D12" i="30"/>
  <c r="Q3" i="37" l="1"/>
  <c r="C12" i="30"/>
  <c r="G13" i="30"/>
  <c r="AF12" i="37"/>
  <c r="AC10" i="37"/>
  <c r="AG12" i="37"/>
  <c r="E12" i="30" l="1"/>
  <c r="P9" i="37"/>
  <c r="D13" i="30"/>
  <c r="AD10" i="37"/>
  <c r="C13" i="30"/>
  <c r="R9" i="37"/>
  <c r="F13" i="30"/>
  <c r="F12" i="30"/>
  <c r="AF10" i="37"/>
  <c r="AH12" i="37"/>
  <c r="Q2" i="37"/>
  <c r="E13" i="30" l="1"/>
  <c r="AE10" i="37"/>
  <c r="T9" i="37"/>
  <c r="AH10" i="37"/>
  <c r="S9" i="37"/>
  <c r="G12" i="30"/>
  <c r="AG10" i="37"/>
  <c r="F3" i="49"/>
  <c r="E3" i="49"/>
  <c r="D3" i="49"/>
  <c r="C3" i="49"/>
  <c r="B3" i="49"/>
  <c r="B7" i="49" s="1"/>
  <c r="G3" i="49" l="1"/>
  <c r="I35" i="29" l="1"/>
  <c r="H35" i="29"/>
  <c r="I34" i="29"/>
  <c r="H34" i="29"/>
  <c r="J18" i="29" l="1"/>
  <c r="J17" i="29"/>
  <c r="J16" i="29"/>
  <c r="J15" i="29"/>
  <c r="C7" i="40" l="1"/>
  <c r="J14" i="37" l="1"/>
  <c r="AN14" i="37" l="1"/>
  <c r="J13" i="37"/>
  <c r="J12" i="37" s="1"/>
  <c r="J10" i="37" s="1"/>
  <c r="AN13" i="37" l="1"/>
  <c r="I14" i="37"/>
  <c r="AM14" i="37" l="1"/>
  <c r="I13" i="37"/>
  <c r="I12" i="37" s="1"/>
  <c r="I10" i="37" s="1"/>
  <c r="I33" i="29"/>
  <c r="H33" i="29"/>
  <c r="F33" i="29"/>
  <c r="M13" i="37" l="1"/>
  <c r="AM13" i="37"/>
  <c r="F43" i="29"/>
  <c r="I42" i="29" l="1"/>
  <c r="H42" i="29"/>
  <c r="F42" i="29"/>
  <c r="E42" i="29"/>
  <c r="C20" i="38" l="1"/>
  <c r="C15" i="38"/>
  <c r="C17" i="38"/>
  <c r="C18" i="38"/>
  <c r="C19" i="38"/>
  <c r="G35" i="29" l="1"/>
  <c r="I43" i="29"/>
  <c r="H43" i="29"/>
  <c r="E43" i="29"/>
  <c r="C25" i="38" l="1"/>
  <c r="AN12" i="37" l="1"/>
  <c r="M12" i="37" l="1"/>
  <c r="AM12" i="37"/>
  <c r="F14" i="37"/>
  <c r="G14" i="37"/>
  <c r="G13" i="37" s="1"/>
  <c r="G12" i="37" s="1"/>
  <c r="G10" i="37" s="1"/>
  <c r="AJ14" i="37" l="1"/>
  <c r="F13" i="37"/>
  <c r="AK14" i="37"/>
  <c r="F12" i="37" l="1"/>
  <c r="AJ13" i="37"/>
  <c r="AK12" i="37"/>
  <c r="AK13" i="37"/>
  <c r="AJ12" i="37" l="1"/>
  <c r="F10" i="37"/>
  <c r="B2" i="49" l="1"/>
  <c r="AJ10" i="37"/>
  <c r="AK10" i="37"/>
  <c r="C2" i="49"/>
  <c r="C31" i="38"/>
  <c r="F17" i="31" l="1"/>
  <c r="I17" i="31" s="1"/>
  <c r="F72" i="32"/>
  <c r="F71" i="32"/>
  <c r="F69" i="32"/>
  <c r="F68" i="32"/>
  <c r="F67" i="32"/>
  <c r="F66" i="32"/>
  <c r="F65" i="32"/>
  <c r="F64" i="32"/>
  <c r="F63" i="32"/>
  <c r="F61" i="32"/>
  <c r="F59" i="32"/>
  <c r="F57" i="32"/>
  <c r="F56" i="32"/>
  <c r="F55" i="32"/>
  <c r="F53" i="32"/>
  <c r="F47" i="32"/>
  <c r="F46" i="32"/>
  <c r="F45" i="32"/>
  <c r="F43" i="32"/>
  <c r="F41" i="32"/>
  <c r="F40" i="32"/>
  <c r="F39" i="32"/>
  <c r="F26" i="32"/>
  <c r="F21" i="32"/>
  <c r="F16" i="32"/>
  <c r="F70" i="32" l="1"/>
  <c r="C14" i="38"/>
  <c r="C13" i="38"/>
  <c r="F51" i="32"/>
  <c r="F24" i="32"/>
  <c r="F42" i="32"/>
  <c r="F34" i="32"/>
  <c r="F36" i="32"/>
  <c r="F52" i="32"/>
  <c r="H14" i="37"/>
  <c r="AL14" i="37" l="1"/>
  <c r="H13" i="37"/>
  <c r="H12" i="37" s="1"/>
  <c r="H10" i="37" s="1"/>
  <c r="C21" i="38"/>
  <c r="C16" i="38"/>
  <c r="C12" i="38"/>
  <c r="AL13" i="37"/>
  <c r="I42" i="32"/>
  <c r="F25" i="32"/>
  <c r="F60" i="32"/>
  <c r="F20" i="32"/>
  <c r="F30" i="32"/>
  <c r="F37" i="32"/>
  <c r="F35" i="32"/>
  <c r="F31" i="32"/>
  <c r="F22" i="32"/>
  <c r="F33" i="32"/>
  <c r="F54" i="32"/>
  <c r="F50" i="32"/>
  <c r="F23" i="32"/>
  <c r="F32" i="32"/>
  <c r="F27" i="32"/>
  <c r="K15" i="37"/>
  <c r="B18" i="48"/>
  <c r="C18" i="48"/>
  <c r="B33" i="48"/>
  <c r="C33" i="48"/>
  <c r="F31" i="47"/>
  <c r="D31" i="47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F19" i="32" l="1"/>
  <c r="K14" i="37"/>
  <c r="AO15" i="37"/>
  <c r="B35" i="48"/>
  <c r="C35" i="48"/>
  <c r="H31" i="47"/>
  <c r="C11" i="38"/>
  <c r="F29" i="32"/>
  <c r="F17" i="32"/>
  <c r="F13" i="32"/>
  <c r="F12" i="32"/>
  <c r="F14" i="32"/>
  <c r="F15" i="32"/>
  <c r="F49" i="32"/>
  <c r="D48" i="32"/>
  <c r="D33" i="47"/>
  <c r="F33" i="47"/>
  <c r="H19" i="47"/>
  <c r="AO14" i="37" l="1"/>
  <c r="K13" i="37"/>
  <c r="H33" i="47"/>
  <c r="AL12" i="37"/>
  <c r="K12" i="37" l="1"/>
  <c r="K10" i="37" s="1"/>
  <c r="AO13" i="37"/>
  <c r="AO12" i="37" l="1"/>
  <c r="AN10" i="37"/>
  <c r="M10" i="37"/>
  <c r="AL10" i="37"/>
  <c r="AM10" i="37"/>
  <c r="D2" i="49"/>
  <c r="E2" i="49"/>
  <c r="C15" i="40"/>
  <c r="F2" i="49" l="1"/>
  <c r="V9" i="37"/>
  <c r="AO10" i="37"/>
  <c r="G2" i="49"/>
  <c r="H11" i="32"/>
  <c r="E11" i="32" l="1"/>
  <c r="D11" i="32" l="1"/>
  <c r="G11" i="32"/>
  <c r="I20" i="32" l="1"/>
  <c r="I30" i="32"/>
  <c r="I36" i="32"/>
  <c r="I23" i="32"/>
  <c r="I44" i="32"/>
  <c r="I54" i="32"/>
  <c r="I37" i="32"/>
  <c r="I35" i="32"/>
  <c r="I32" i="32"/>
  <c r="I33" i="32"/>
  <c r="I34" i="32"/>
  <c r="I29" i="32"/>
  <c r="I25" i="32"/>
  <c r="I50" i="32"/>
  <c r="I22" i="32"/>
  <c r="I31" i="32"/>
  <c r="I46" i="33"/>
  <c r="I45" i="33"/>
  <c r="I44" i="33"/>
  <c r="I43" i="33"/>
  <c r="H42" i="33"/>
  <c r="G42" i="33"/>
  <c r="E42" i="33"/>
  <c r="D42" i="33"/>
  <c r="I40" i="33"/>
  <c r="I39" i="33"/>
  <c r="I38" i="33"/>
  <c r="I37" i="33"/>
  <c r="I36" i="33"/>
  <c r="I35" i="33"/>
  <c r="I34" i="33"/>
  <c r="I33" i="33"/>
  <c r="I32" i="33"/>
  <c r="H31" i="33"/>
  <c r="G31" i="33"/>
  <c r="E31" i="33"/>
  <c r="D31" i="33"/>
  <c r="I29" i="33"/>
  <c r="I28" i="33"/>
  <c r="I27" i="33"/>
  <c r="I26" i="33"/>
  <c r="I25" i="33"/>
  <c r="I24" i="33"/>
  <c r="I23" i="33"/>
  <c r="H22" i="33"/>
  <c r="G22" i="33"/>
  <c r="E22" i="33"/>
  <c r="D22" i="33"/>
  <c r="I20" i="33"/>
  <c r="I19" i="33"/>
  <c r="I18" i="33"/>
  <c r="I17" i="33"/>
  <c r="I16" i="33"/>
  <c r="F15" i="33"/>
  <c r="I15" i="33" s="1"/>
  <c r="F13" i="33"/>
  <c r="I13" i="33" s="1"/>
  <c r="I81" i="32"/>
  <c r="I80" i="32"/>
  <c r="I79" i="32"/>
  <c r="I78" i="32"/>
  <c r="I77" i="32"/>
  <c r="I76" i="32"/>
  <c r="I75" i="32"/>
  <c r="H74" i="32"/>
  <c r="G74" i="32"/>
  <c r="E74" i="32"/>
  <c r="D74" i="32"/>
  <c r="I73" i="32"/>
  <c r="I72" i="32"/>
  <c r="I71" i="32"/>
  <c r="H70" i="32"/>
  <c r="G70" i="32"/>
  <c r="D19" i="31"/>
  <c r="I69" i="32"/>
  <c r="I68" i="32"/>
  <c r="I67" i="32"/>
  <c r="I66" i="32"/>
  <c r="I65" i="32"/>
  <c r="I64" i="32"/>
  <c r="I63" i="32"/>
  <c r="H62" i="32"/>
  <c r="G62" i="32"/>
  <c r="E62" i="32"/>
  <c r="D62" i="32"/>
  <c r="I61" i="32"/>
  <c r="I60" i="32"/>
  <c r="I59" i="32"/>
  <c r="H58" i="32"/>
  <c r="G58" i="32"/>
  <c r="E58" i="32"/>
  <c r="D58" i="32"/>
  <c r="I57" i="32"/>
  <c r="I56" i="32"/>
  <c r="I55" i="32"/>
  <c r="I53" i="32"/>
  <c r="I52" i="32"/>
  <c r="H48" i="32"/>
  <c r="G48" i="32"/>
  <c r="E48" i="32"/>
  <c r="I47" i="32"/>
  <c r="I46" i="32"/>
  <c r="I45" i="32"/>
  <c r="I43" i="32"/>
  <c r="I41" i="32"/>
  <c r="I40" i="32"/>
  <c r="I39" i="32"/>
  <c r="H38" i="32"/>
  <c r="G38" i="32"/>
  <c r="E38" i="32"/>
  <c r="H28" i="32"/>
  <c r="G28" i="32"/>
  <c r="E28" i="32"/>
  <c r="I27" i="32"/>
  <c r="I26" i="32"/>
  <c r="I24" i="32"/>
  <c r="I21" i="32"/>
  <c r="I19" i="32"/>
  <c r="H18" i="32"/>
  <c r="G18" i="32"/>
  <c r="E18" i="32"/>
  <c r="I17" i="32"/>
  <c r="I16" i="32"/>
  <c r="I15" i="32"/>
  <c r="I14" i="32"/>
  <c r="I13" i="32"/>
  <c r="I12" i="32"/>
  <c r="F11" i="32"/>
  <c r="H10" i="32"/>
  <c r="G10" i="32"/>
  <c r="E10" i="32"/>
  <c r="D10" i="32"/>
  <c r="F15" i="31"/>
  <c r="I15" i="31" s="1"/>
  <c r="E20" i="30"/>
  <c r="H20" i="30" s="1"/>
  <c r="E19" i="30"/>
  <c r="H19" i="30" s="1"/>
  <c r="E18" i="30"/>
  <c r="H18" i="30" s="1"/>
  <c r="E17" i="30"/>
  <c r="H17" i="30" s="1"/>
  <c r="E16" i="30"/>
  <c r="H16" i="30" s="1"/>
  <c r="E15" i="30"/>
  <c r="H15" i="30" s="1"/>
  <c r="E14" i="30"/>
  <c r="H14" i="30" s="1"/>
  <c r="H13" i="30"/>
  <c r="J46" i="29"/>
  <c r="G46" i="29"/>
  <c r="G45" i="29" s="1"/>
  <c r="I45" i="29"/>
  <c r="D30" i="20" s="1"/>
  <c r="H45" i="29"/>
  <c r="F45" i="29"/>
  <c r="E45" i="29"/>
  <c r="C30" i="20" s="1"/>
  <c r="J40" i="29"/>
  <c r="G40" i="29"/>
  <c r="I39" i="29"/>
  <c r="E12" i="20" s="1"/>
  <c r="H39" i="29"/>
  <c r="D12" i="20" s="1"/>
  <c r="J36" i="29"/>
  <c r="G36" i="29"/>
  <c r="J33" i="29"/>
  <c r="G33" i="29"/>
  <c r="J32" i="29"/>
  <c r="G32" i="29"/>
  <c r="J30" i="29"/>
  <c r="G30" i="29"/>
  <c r="J20" i="29"/>
  <c r="G42" i="29"/>
  <c r="J14" i="29"/>
  <c r="G14" i="29"/>
  <c r="J13" i="29"/>
  <c r="J12" i="29"/>
  <c r="J11" i="29"/>
  <c r="E11" i="31" l="1"/>
  <c r="H11" i="31"/>
  <c r="G11" i="31"/>
  <c r="F31" i="33"/>
  <c r="I31" i="33" s="1"/>
  <c r="J42" i="29"/>
  <c r="F29" i="29"/>
  <c r="E19" i="31"/>
  <c r="F19" i="31" s="1"/>
  <c r="D13" i="31"/>
  <c r="G19" i="31"/>
  <c r="H19" i="31"/>
  <c r="C8" i="38"/>
  <c r="I11" i="32"/>
  <c r="E13" i="31"/>
  <c r="G13" i="31"/>
  <c r="I29" i="29"/>
  <c r="E11" i="20" s="1"/>
  <c r="J35" i="29"/>
  <c r="H13" i="31"/>
  <c r="J45" i="29"/>
  <c r="F58" i="32"/>
  <c r="H48" i="29"/>
  <c r="C5" i="40" s="1"/>
  <c r="D38" i="32"/>
  <c r="D18" i="32"/>
  <c r="D28" i="32"/>
  <c r="H29" i="29"/>
  <c r="D11" i="20" s="1"/>
  <c r="I48" i="29"/>
  <c r="E82" i="32"/>
  <c r="F15" i="19" s="1"/>
  <c r="F74" i="32"/>
  <c r="J34" i="29"/>
  <c r="G82" i="32"/>
  <c r="H15" i="19" s="1"/>
  <c r="H82" i="32"/>
  <c r="F62" i="32"/>
  <c r="F22" i="33"/>
  <c r="I22" i="33" s="1"/>
  <c r="F42" i="33"/>
  <c r="I42" i="33" s="1"/>
  <c r="F10" i="32"/>
  <c r="G34" i="29"/>
  <c r="D11" i="31" l="1"/>
  <c r="D21" i="31" s="1"/>
  <c r="I15" i="19"/>
  <c r="E21" i="31"/>
  <c r="G21" i="31"/>
  <c r="H21" i="31"/>
  <c r="I70" i="32"/>
  <c r="I62" i="32"/>
  <c r="I74" i="32"/>
  <c r="F28" i="32"/>
  <c r="F18" i="32"/>
  <c r="I58" i="32"/>
  <c r="F38" i="32"/>
  <c r="D15" i="20"/>
  <c r="C6" i="38"/>
  <c r="E15" i="20"/>
  <c r="F22" i="29"/>
  <c r="D22" i="30"/>
  <c r="E14" i="33"/>
  <c r="G14" i="33"/>
  <c r="G12" i="33" s="1"/>
  <c r="G48" i="33" s="1"/>
  <c r="F22" i="30"/>
  <c r="G22" i="30"/>
  <c r="H14" i="33"/>
  <c r="H12" i="33" s="1"/>
  <c r="H48" i="33" s="1"/>
  <c r="I10" i="32"/>
  <c r="I19" i="31" l="1"/>
  <c r="I38" i="32"/>
  <c r="I18" i="32"/>
  <c r="I28" i="32"/>
  <c r="C40" i="38"/>
  <c r="F39" i="29"/>
  <c r="F48" i="29" s="1"/>
  <c r="F11" i="31"/>
  <c r="E12" i="33"/>
  <c r="E48" i="33" s="1"/>
  <c r="I49" i="32"/>
  <c r="C34" i="20"/>
  <c r="E14" i="20"/>
  <c r="D14" i="20"/>
  <c r="I35" i="19"/>
  <c r="H35" i="19"/>
  <c r="F35" i="19"/>
  <c r="E35" i="19"/>
  <c r="I30" i="19"/>
  <c r="H30" i="19"/>
  <c r="F30" i="19"/>
  <c r="E30" i="19"/>
  <c r="G30" i="19" s="1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J16" i="19"/>
  <c r="I14" i="19"/>
  <c r="H14" i="19"/>
  <c r="F14" i="19"/>
  <c r="G13" i="19"/>
  <c r="J13" i="19" s="1"/>
  <c r="G12" i="19"/>
  <c r="J12" i="19" s="1"/>
  <c r="I11" i="19"/>
  <c r="H11" i="19"/>
  <c r="F11" i="19"/>
  <c r="E11" i="19"/>
  <c r="E34" i="20"/>
  <c r="D34" i="20"/>
  <c r="G11" i="19" l="1"/>
  <c r="G27" i="19"/>
  <c r="J27" i="19" s="1"/>
  <c r="G35" i="19"/>
  <c r="J35" i="19" s="1"/>
  <c r="I11" i="31"/>
  <c r="I41" i="19"/>
  <c r="H41" i="19"/>
  <c r="F41" i="19"/>
  <c r="G23" i="19"/>
  <c r="J23" i="19" s="1"/>
  <c r="E10" i="20"/>
  <c r="E18" i="20" s="1"/>
  <c r="E22" i="20" s="1"/>
  <c r="E26" i="20" s="1"/>
  <c r="J11" i="19"/>
  <c r="D10" i="20"/>
  <c r="D18" i="20" s="1"/>
  <c r="D22" i="20" s="1"/>
  <c r="D26" i="20" s="1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I51" i="32" l="1"/>
  <c r="D82" i="32" l="1"/>
  <c r="F48" i="32"/>
  <c r="C15" i="20" l="1"/>
  <c r="E15" i="19"/>
  <c r="G15" i="19" s="1"/>
  <c r="F13" i="31"/>
  <c r="F21" i="31" s="1"/>
  <c r="G37" i="29"/>
  <c r="G29" i="29" s="1"/>
  <c r="D14" i="33"/>
  <c r="I48" i="32"/>
  <c r="F82" i="32"/>
  <c r="E29" i="29" l="1"/>
  <c r="C11" i="20" s="1"/>
  <c r="C14" i="20"/>
  <c r="J37" i="29"/>
  <c r="J29" i="29" s="1"/>
  <c r="I82" i="32"/>
  <c r="G22" i="29"/>
  <c r="I13" i="31"/>
  <c r="I21" i="31" s="1"/>
  <c r="E22" i="29"/>
  <c r="E39" i="29"/>
  <c r="G43" i="29"/>
  <c r="G39" i="29" s="1"/>
  <c r="G48" i="29" s="1"/>
  <c r="D12" i="33"/>
  <c r="D48" i="33" s="1"/>
  <c r="F14" i="33"/>
  <c r="E22" i="30"/>
  <c r="C22" i="30"/>
  <c r="J15" i="19"/>
  <c r="E14" i="19"/>
  <c r="H22" i="29" l="1"/>
  <c r="C12" i="20"/>
  <c r="C10" i="20" s="1"/>
  <c r="C18" i="20" s="1"/>
  <c r="C22" i="20" s="1"/>
  <c r="C26" i="20" s="1"/>
  <c r="E48" i="29"/>
  <c r="J39" i="29"/>
  <c r="J48" i="29" s="1"/>
  <c r="F12" i="33"/>
  <c r="F48" i="33" s="1"/>
  <c r="I14" i="33"/>
  <c r="I12" i="33" s="1"/>
  <c r="I48" i="33" s="1"/>
  <c r="H12" i="30"/>
  <c r="H22" i="30" s="1"/>
  <c r="G14" i="19"/>
  <c r="E41" i="19"/>
  <c r="I22" i="29" l="1"/>
  <c r="J19" i="29"/>
  <c r="J22" i="29" s="1"/>
  <c r="C20" i="40"/>
  <c r="J14" i="19"/>
  <c r="J41" i="19" s="1"/>
  <c r="G41" i="19"/>
  <c r="J43" i="29" l="1"/>
</calcChain>
</file>

<file path=xl/sharedStrings.xml><?xml version="1.0" encoding="utf-8"?>
<sst xmlns="http://schemas.openxmlformats.org/spreadsheetml/2006/main" count="1449" uniqueCount="615">
  <si>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</si>
  <si>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</si>
  <si>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</si>
  <si>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</si>
  <si>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</si>
  <si>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</si>
  <si>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</si>
  <si>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</si>
  <si>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</si>
  <si>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</si>
  <si>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</si>
  <si>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</si>
  <si>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</si>
  <si>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</si>
  <si>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</si>
  <si>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</si>
  <si>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</si>
  <si>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</si>
  <si>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</si>
  <si>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</si>
  <si>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</si>
  <si>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</si>
  <si>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</si>
  <si>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</si>
  <si>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</si>
  <si>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</si>
  <si>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</si>
  <si>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</si>
  <si>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</si>
  <si>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</si>
  <si>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</si>
  <si>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</si>
  <si>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</si>
  <si>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</si>
  <si>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</si>
  <si>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</si>
  <si>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</si>
  <si>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</si>
  <si>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</si>
  <si>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</si>
  <si>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</si>
  <si>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</si>
  <si>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</si>
  <si>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</si>
  <si>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</si>
  <si>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</si>
  <si>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</si>
  <si>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</si>
  <si>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</si>
  <si>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</si>
  <si>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</si>
  <si>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</si>
  <si>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</si>
  <si>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</si>
  <si>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</si>
  <si>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</si>
  <si>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</si>
  <si>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</si>
  <si>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</si>
  <si>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</si>
  <si>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</si>
  <si>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</si>
  <si>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</si>
  <si>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</si>
  <si>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</si>
  <si>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</si>
  <si>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</si>
  <si>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</si>
  <si>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</si>
  <si>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</si>
  <si>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</si>
  <si>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</si>
  <si>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</si>
  <si>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</si>
  <si>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</si>
  <si>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</si>
  <si>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</si>
  <si>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</si>
  <si>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</si>
  <si>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</si>
  <si>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</si>
  <si>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</si>
  <si>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</si>
  <si>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</si>
  <si>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</si>
  <si>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</si>
  <si>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</si>
  <si>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</si>
  <si>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</si>
  <si>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</si>
  <si>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</si>
  <si>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</si>
  <si>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</si>
  <si>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</si>
  <si>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</si>
  <si>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</si>
  <si>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Inversión Pública</t>
  </si>
  <si>
    <t>TOTAL</t>
  </si>
  <si>
    <t>Servicios Personales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</si>
  <si>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</si>
  <si>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</si>
  <si>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</si>
  <si>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</si>
  <si>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</si>
  <si>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</si>
  <si>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</si>
  <si>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</si>
  <si>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</si>
  <si>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</si>
  <si>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</si>
  <si>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</si>
  <si>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</si>
  <si>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</si>
  <si>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</si>
  <si>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</si>
  <si>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</si>
  <si>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</si>
  <si>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</si>
  <si>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</si>
  <si>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</si>
  <si>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</si>
  <si>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</si>
  <si>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</si>
  <si>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</si>
  <si>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</si>
  <si>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</si>
  <si>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</si>
  <si>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</si>
  <si>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</si>
  <si>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</si>
  <si>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</si>
  <si>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</si>
  <si>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</si>
  <si>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</si>
  <si>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</si>
  <si>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</si>
  <si>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</si>
  <si>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</si>
  <si>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</si>
  <si>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</si>
  <si>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</si>
  <si>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</si>
  <si>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</si>
  <si>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</si>
  <si>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</si>
  <si>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</si>
  <si>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</si>
  <si>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</si>
  <si>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</si>
  <si>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</si>
  <si>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</si>
  <si>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</si>
  <si>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</si>
  <si>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</si>
  <si>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</si>
  <si>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</si>
  <si>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</si>
  <si>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</si>
  <si>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</si>
  <si>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</si>
  <si>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</si>
  <si>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</si>
  <si>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</si>
  <si>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</si>
  <si>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</si>
  <si>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</si>
  <si>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</si>
  <si>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</si>
  <si>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</si>
  <si>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</si>
  <si>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</si>
  <si>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</si>
  <si>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</si>
  <si>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</si>
  <si>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</si>
  <si>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</si>
  <si>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</si>
  <si>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</si>
  <si>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</si>
  <si>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</si>
  <si>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</si>
  <si>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</si>
  <si>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</si>
  <si>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</si>
  <si>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</si>
  <si>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</si>
  <si>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</si>
  <si>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</si>
  <si>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</si>
  <si>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</si>
  <si>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</si>
  <si>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</si>
  <si>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</si>
  <si>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</si>
  <si>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</si>
  <si>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</si>
  <si>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</si>
  <si>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</si>
  <si>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</si>
  <si>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</si>
  <si>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</si>
  <si>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</si>
  <si>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</si>
  <si>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</si>
  <si>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</si>
  <si>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</si>
  <si>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</si>
  <si>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</si>
  <si>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</si>
  <si>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</si>
  <si>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</si>
  <si>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</si>
  <si>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</si>
  <si>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</si>
  <si>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</si>
  <si>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</si>
  <si>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</si>
  <si>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</si>
  <si>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</si>
  <si>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</si>
  <si>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</si>
  <si>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</si>
  <si>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</si>
  <si>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</si>
  <si>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</si>
  <si>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</si>
  <si>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</si>
  <si>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 de Intereses de Créditos Bancarios</t>
  </si>
  <si>
    <t>Total de Intereses de Otros Instrumentos de Deuda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</si>
  <si>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</si>
  <si>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</si>
  <si>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</si>
  <si>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</si>
  <si>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</si>
  <si>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</si>
  <si>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</si>
  <si>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</si>
  <si>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</si>
  <si>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</si>
  <si>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</si>
  <si>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</si>
  <si>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</si>
  <si>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</si>
  <si>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</si>
  <si>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</si>
  <si>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</si>
  <si>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</si>
  <si>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</si>
  <si>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</si>
  <si>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</si>
  <si>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</si>
  <si>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</si>
  <si>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</si>
  <si>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</si>
  <si>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</si>
  <si>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</si>
  <si>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</si>
  <si>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</si>
  <si>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</si>
  <si>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</si>
  <si>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</si>
  <si>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</si>
  <si>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</si>
  <si>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</si>
  <si>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</si>
  <si>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</si>
  <si>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</si>
  <si>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</si>
  <si>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</si>
  <si>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</si>
  <si>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</si>
  <si>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</si>
  <si>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</si>
  <si>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</si>
  <si>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</si>
  <si>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</si>
  <si>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</si>
  <si>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</si>
  <si>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</si>
  <si>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</si>
  <si>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</si>
  <si>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</si>
  <si>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</si>
  <si>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</si>
  <si>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</si>
  <si>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GENERICA</t>
  </si>
  <si>
    <t>ESPECIFICA</t>
  </si>
  <si>
    <t>Descripción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</si>
  <si>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</si>
  <si>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</si>
  <si>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</si>
  <si>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</si>
  <si>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</si>
  <si>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</si>
  <si>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Remuneraciones al personal de carácter transitorio</t>
  </si>
  <si>
    <t>Sueldos base al personal eventual</t>
  </si>
  <si>
    <t>Retribuciones por servicios de carácter social</t>
  </si>
  <si>
    <t>Servicio social a estudiantes y profesionistas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</si>
  <si>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</si>
  <si>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</si>
  <si>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</si>
  <si>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</si>
  <si>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</si>
  <si>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Seguridad social</t>
  </si>
  <si>
    <t>Aportaciones de seguridad social</t>
  </si>
  <si>
    <t>Aportaciones para seguros</t>
  </si>
  <si>
    <t>Seguro de vida Magistrados, Jueces y Consejeros</t>
  </si>
  <si>
    <t>Otras prestaciones sociales y económicas</t>
  </si>
  <si>
    <t>Indemnizaciones</t>
  </si>
  <si>
    <t>Prestaciones y haberes de retiro</t>
  </si>
  <si>
    <t>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</si>
  <si>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</si>
  <si>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</si>
  <si>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</si>
  <si>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</si>
  <si>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Pago de estímulos a servidores públicos</t>
  </si>
  <si>
    <t>Estímulos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</si>
  <si>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</si>
  <si>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</si>
  <si>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</si>
  <si>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</si>
  <si>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</si>
  <si>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</si>
  <si>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</si>
  <si>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</si>
  <si>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</si>
  <si>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</si>
  <si>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</si>
  <si>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</si>
  <si>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</si>
  <si>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</si>
  <si>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</si>
  <si>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</si>
  <si>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</si>
  <si>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</si>
  <si>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</si>
  <si>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</si>
  <si>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</si>
  <si>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</si>
  <si>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</si>
  <si>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</si>
  <si>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</si>
  <si>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</si>
  <si>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</si>
  <si>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</si>
  <si>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</si>
  <si>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</si>
  <si>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</si>
  <si>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</si>
  <si>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</si>
  <si>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</si>
  <si>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</si>
  <si>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</si>
  <si>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</si>
  <si>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</si>
  <si>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</si>
  <si>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</si>
  <si>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</si>
  <si>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</si>
  <si>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</si>
  <si>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</si>
  <si>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</si>
  <si>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</si>
  <si>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GENERALES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</si>
  <si>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</si>
  <si>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</si>
  <si>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</si>
  <si>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</si>
  <si>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</si>
  <si>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</si>
  <si>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</si>
  <si>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</si>
  <si>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</si>
  <si>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</si>
  <si>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</si>
  <si>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</si>
  <si>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</si>
  <si>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</si>
  <si>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</si>
  <si>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</si>
  <si>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</si>
  <si>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</si>
  <si>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</si>
  <si>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</si>
  <si>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</si>
  <si>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capacitación</t>
  </si>
  <si>
    <t>Servicios de apoyo administrativo, traducción, fotocopiado e impresión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</si>
  <si>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</si>
  <si>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</si>
  <si>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</si>
  <si>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</si>
  <si>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</si>
  <si>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</si>
  <si>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</si>
  <si>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</si>
  <si>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</si>
  <si>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</si>
  <si>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</si>
  <si>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</si>
  <si>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</si>
  <si>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</si>
  <si>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</si>
  <si>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</si>
  <si>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</si>
  <si>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</si>
  <si>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</si>
  <si>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</si>
  <si>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</si>
  <si>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</si>
  <si>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</si>
  <si>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</si>
  <si>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</si>
  <si>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</si>
  <si>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</si>
  <si>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</si>
  <si>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</si>
  <si>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</si>
  <si>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</si>
  <si>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</si>
  <si>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</si>
  <si>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</si>
  <si>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</si>
  <si>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</si>
  <si>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</si>
  <si>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</si>
  <si>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</si>
  <si>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</si>
  <si>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</si>
  <si>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</si>
  <si>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</si>
  <si>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</si>
  <si>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</si>
  <si>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</si>
  <si>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</si>
  <si>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</si>
  <si>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</si>
  <si>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</si>
  <si>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</si>
  <si>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</si>
  <si>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</si>
  <si>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</si>
  <si>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</si>
  <si>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Equipo de computo y tecnologías de la información</t>
  </si>
  <si>
    <t>Adquisición de impresor</t>
  </si>
  <si>
    <t>Equipo de cómputo diverso</t>
  </si>
  <si>
    <t>Mobiliario y equipo educacional y recreativo</t>
  </si>
  <si>
    <t>Equipos y aparatos audiovisuales</t>
  </si>
  <si>
    <t>Equipos e instrumental medico y de laboratorio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</si>
  <si>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</si>
  <si>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</si>
  <si>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</si>
  <si>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</si>
  <si>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</si>
  <si>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Otros equipos</t>
  </si>
  <si>
    <t>Poder Judicial del Estado de Baja California</t>
  </si>
  <si>
    <t>(Cifras en pesos)</t>
  </si>
  <si>
    <t>1. Total de egresos (presupuestarios)</t>
  </si>
  <si>
    <t>2. Menos egresos presupuestarios no contables</t>
  </si>
  <si>
    <t>Equipo e instrumental médico y de laboratorio</t>
  </si>
  <si>
    <t>Vehículos y equipo de transporte</t>
  </si>
  <si>
    <t>Equipo de defensa y seguridad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</si>
  <si>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</si>
  <si>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</si>
  <si>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</si>
  <si>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</si>
  <si>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</si>
  <si>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</si>
  <si>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</si>
  <si>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</si>
  <si>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</si>
  <si>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</si>
  <si>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</si>
  <si>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</si>
  <si>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</si>
  <si>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</si>
  <si>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</si>
  <si>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</si>
  <si>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</si>
  <si>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</si>
  <si>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</si>
  <si>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</si>
  <si>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</si>
  <si>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</si>
  <si>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</si>
  <si>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</si>
  <si>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</si>
  <si>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</si>
  <si>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</si>
  <si>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</si>
  <si>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</si>
  <si>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</si>
  <si>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</si>
  <si>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</si>
  <si>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Clasificación por Objeto del Gasto (Partida Específica)</t>
  </si>
  <si>
    <t>Clasificación por Objeto del Gasto (Capítulo y Concepto)</t>
  </si>
  <si>
    <t>Trabajos de acabados en edificaciones y otros trabajos especializados</t>
  </si>
  <si>
    <t>Sueldo tabular personal permanente</t>
  </si>
  <si>
    <t>Sueldo tabular personal eventual</t>
  </si>
  <si>
    <t>Primas por años de servicio efectivos prestados</t>
  </si>
  <si>
    <t>Prima de antigüedad</t>
  </si>
  <si>
    <t>Prima vacacional</t>
  </si>
  <si>
    <t>Tiempo extraordinario</t>
  </si>
  <si>
    <t>Aportaciones patronales de servicio médico</t>
  </si>
  <si>
    <t>Aportaciones patronales de fondo de pensiones</t>
  </si>
  <si>
    <t>Seguro de vida</t>
  </si>
  <si>
    <t>Seguro de Gastos Médicos al personal de confianza (Mayores)</t>
  </si>
  <si>
    <t xml:space="preserve">Seguro Gastos médicos mayores Magistrados, Jueces y Consejeros </t>
  </si>
  <si>
    <t>Pensiones y jubilaciones por convenio otros</t>
  </si>
  <si>
    <t>Canasta básica</t>
  </si>
  <si>
    <t>Bono de transporte</t>
  </si>
  <si>
    <t>Incentivo a la eficiencia</t>
  </si>
  <si>
    <t>Bono por buena disposición</t>
  </si>
  <si>
    <t>Fomento educativo</t>
  </si>
  <si>
    <t>Otras prestaciones contractuales</t>
  </si>
  <si>
    <t>Estímulo por productividad</t>
  </si>
  <si>
    <t>Materiales y útiles de oficina</t>
  </si>
  <si>
    <t>Equipos menores de oficina</t>
  </si>
  <si>
    <t>Materiales y artículos de construcción y de reparación</t>
  </si>
  <si>
    <t>Servicios de telefonía celular</t>
  </si>
  <si>
    <t>Servicio postal, telégrafo y mensajería</t>
  </si>
  <si>
    <t>Servicio de apoyo administrativo y fotocopiado</t>
  </si>
  <si>
    <t>Conservación y mantenimiento menor de edificios y locales</t>
  </si>
  <si>
    <t>Instalación, reparación y mantenimiento de sistemas de aire acondicionado, calefacción y de refrigeración</t>
  </si>
  <si>
    <t>Servicio de lavandería</t>
  </si>
  <si>
    <t>Otros gastos por responsabilidades</t>
  </si>
  <si>
    <t>Equipo de computo y de tecnología de la información</t>
  </si>
  <si>
    <t>Instrumental médico y de laboratorio</t>
  </si>
  <si>
    <t>Vehículos y equipo terrestre</t>
  </si>
  <si>
    <t>INVERSION PÚBLICA</t>
  </si>
  <si>
    <t>Vehículos y Equipo Terrestre</t>
  </si>
  <si>
    <t>Otras prestaciones</t>
  </si>
  <si>
    <t>Equipo médico y de laboratorio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</si>
  <si>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</si>
  <si>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</si>
  <si>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</si>
  <si>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</si>
  <si>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</si>
  <si>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</si>
  <si>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</si>
  <si>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</si>
  <si>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</si>
  <si>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</si>
  <si>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</si>
  <si>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</si>
  <si>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Materias Primas y Materiales de Produccion y Comercializacion</t>
  </si>
  <si>
    <t>Concesion de Prestamos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</si>
  <si>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</si>
  <si>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</si>
  <si>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</si>
  <si>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</si>
  <si>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</si>
  <si>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</si>
  <si>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</si>
  <si>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</si>
  <si>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</si>
  <si>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</si>
  <si>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</si>
  <si>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</si>
  <si>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</si>
  <si>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</si>
  <si>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Ingresos por Ventas de Bienes, Prestación de Servicios y  Otros Ingresos</t>
  </si>
  <si>
    <t>Previsiones de carácter laboral, económica y de seguridad social</t>
  </si>
  <si>
    <t>Reserva para incremento en percepciones</t>
  </si>
  <si>
    <t>Prendas de serguridad y proteccion personal</t>
  </si>
  <si>
    <t>Ropa de proteccion personal</t>
  </si>
  <si>
    <t>modificacion</t>
  </si>
  <si>
    <t>ppto modificado</t>
  </si>
  <si>
    <t>devengado</t>
  </si>
  <si>
    <t>pagado</t>
  </si>
  <si>
    <t>deficit</t>
  </si>
  <si>
    <t>3er trimestre</t>
  </si>
  <si>
    <t>2do trimestre</t>
  </si>
  <si>
    <t>PODER</t>
  </si>
  <si>
    <t>FONDO AUXILIAR</t>
  </si>
  <si>
    <t>Tribunal Superior de Justica del Estado de Baja California</t>
  </si>
  <si>
    <t>Fondo Auxiliar para la administracion de Justicia del Estadode Baja California</t>
  </si>
  <si>
    <t>P O D E R   J U D I C I A L</t>
  </si>
  <si>
    <t>F O N D O   A U X I L I A R</t>
  </si>
  <si>
    <t>Materiales y útiles de enseñanza</t>
  </si>
  <si>
    <t>Fibras sinteticas hules plasticos y derivados</t>
  </si>
  <si>
    <t>Gas</t>
  </si>
  <si>
    <t>Arrendamiento de maquinaria, otros equipos y herramientas</t>
  </si>
  <si>
    <t>Servicios de consultoria administrativa, proceso, tecnica y en tecnologias de la informacion</t>
  </si>
  <si>
    <t>Gastos de orden social y cultural</t>
  </si>
  <si>
    <t>Herramientas y maquinas-herramienta</t>
  </si>
  <si>
    <t>Otros equipos menores</t>
  </si>
  <si>
    <t>Material didáctico</t>
  </si>
  <si>
    <t>Gas butano y propano</t>
  </si>
  <si>
    <t>Arrendamiento de maquinaria y herramientas</t>
  </si>
  <si>
    <t>Servicios de consultoría en tecnologias de de la informacion</t>
  </si>
  <si>
    <t>Renta de vehículos por comisiones en el pais</t>
  </si>
  <si>
    <t>Otros servicios por comisiones en el pais y en el extranjero</t>
  </si>
  <si>
    <t>Edificaciones no habitacionales en bienes de dominio público</t>
  </si>
  <si>
    <t>Estado Analítico Consolidado del Ejercicio del Presupuesto de Egresos</t>
  </si>
  <si>
    <t xml:space="preserve">Consolidado de Intereses de la Deuda </t>
  </si>
  <si>
    <t>Gasto Consolidado por Categoría Programática</t>
  </si>
  <si>
    <t>Consolidado de Indicadores de Postura Fiscal</t>
  </si>
  <si>
    <t>Consolidado de Endeudamiento Neto</t>
  </si>
  <si>
    <t>Estado Analítico Consolidado de Ingresos</t>
  </si>
  <si>
    <t>Conciliación Consolidado entre los Egresos Presupuestarios y los Gastos Contables</t>
  </si>
  <si>
    <t>Conciliación Consolidado entre los Ingresos Presupuestarios y Contables</t>
  </si>
  <si>
    <t>12100 Honorarios asimilables a salarios</t>
  </si>
  <si>
    <t>Honorarios asimilables a salarios</t>
  </si>
  <si>
    <t>51200 Muebles, excepto de oficina y estanteria</t>
  </si>
  <si>
    <t>Muebles, excepto de oficina y estanteria</t>
  </si>
  <si>
    <t>52900 Otro mobiliario y equipo educacional y recreativo</t>
  </si>
  <si>
    <t>Otro mobiliario y equipo educacional y recreativo</t>
  </si>
  <si>
    <t>Correspondiente del 1 de enero al 31 de diciembre de 2022</t>
  </si>
  <si>
    <t>Del 1 de enero al 31 de diciembre de 2022</t>
  </si>
  <si>
    <t>Servicios de consultoría administrativa y procesos</t>
  </si>
  <si>
    <t>Transferencias internas y asignaciones al sector público</t>
  </si>
  <si>
    <t>Tansferencias a entidades para estatales no empresariales y no financieras</t>
  </si>
  <si>
    <t>Transferecias a entidades estatales no empresariales y no financieras</t>
  </si>
  <si>
    <t>Licencias informáticas e intelectuales</t>
  </si>
  <si>
    <t>C. Financiamiento Neto (C = A -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</si>
</sst>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00000000;[Red]\-#,##0.0000000000"/>
    <numFmt numFmtId="168" formatCode="0_ ;[Red]\-0\ "/>
    <numFmt numFmtId="169" formatCode="#,##0.00_ ;[Red]\-#,##0.00\ "/>
    <numFmt numFmtId="170" formatCode="_-* #,##0.0000000000000000000000_-;\-* #,##0.0000000000000000000000_-;_-* &quot;-&quot;??_-;_-@_-"/>
    <numFmt numFmtId="171" formatCode="#,##0.00000;[Red]\-#,##0.00000"/>
    <numFmt numFmtId="172" formatCode="#,##0.000_ ;[Red]\-#,##0.000\ "/>
    <numFmt numFmtId="173" formatCode="#,##0.0000000_ ;[Red]\-#,##0.0000000\ "/>
  </numFmts>
  <fonts count="4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40" fillId="0" borderId="0">
      <alignment vertical="top"/>
    </xf>
    <xf numFmtId="43" fontId="40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43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4" borderId="0" xfId="0" applyFont="1" applyFill="1"/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20" fillId="0" borderId="0" xfId="0" applyFont="1"/>
    <xf numFmtId="0" fontId="8" fillId="4" borderId="16" xfId="0" applyFont="1" applyFill="1" applyBorder="1"/>
    <xf numFmtId="0" fontId="18" fillId="4" borderId="16" xfId="0" applyFont="1" applyFill="1" applyBorder="1"/>
    <xf numFmtId="167" fontId="8" fillId="0" borderId="0" xfId="0" applyNumberFormat="1" applyFont="1"/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Font="1" applyAlignment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/>
    <xf numFmtId="168" fontId="0" fillId="0" borderId="30" xfId="0" applyNumberFormat="1" applyFont="1" applyBorder="1" applyAlignment="1" applyProtection="1">
      <alignment horizontal="center" vertical="top"/>
      <protection locked="0"/>
    </xf>
    <xf numFmtId="168" fontId="0" fillId="0" borderId="31" xfId="0" applyNumberFormat="1" applyFont="1" applyBorder="1" applyAlignment="1" applyProtection="1">
      <alignment horizontal="left" vertical="top"/>
      <protection locked="0"/>
    </xf>
    <xf numFmtId="40" fontId="0" fillId="0" borderId="32" xfId="0" applyNumberFormat="1" applyFont="1" applyBorder="1" applyAlignment="1" applyProtection="1">
      <alignment vertical="top"/>
      <protection locked="0"/>
    </xf>
    <xf numFmtId="0" fontId="0" fillId="0" borderId="0" xfId="0" applyFont="1" applyFill="1" applyAlignment="1"/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0" fontId="13" fillId="0" borderId="37" xfId="0" applyFont="1" applyFill="1" applyBorder="1" applyAlignment="1">
      <alignment vertical="top"/>
    </xf>
    <xf numFmtId="0" fontId="0" fillId="0" borderId="31" xfId="0" applyFont="1" applyFill="1" applyBorder="1" applyAlignment="1"/>
    <xf numFmtId="0" fontId="0" fillId="0" borderId="33" xfId="0" applyFont="1" applyFill="1" applyBorder="1" applyAlignment="1"/>
    <xf numFmtId="168" fontId="0" fillId="0" borderId="33" xfId="0" applyNumberFormat="1" applyFont="1" applyFill="1" applyBorder="1" applyAlignment="1" applyProtection="1">
      <alignment horizontal="center" vertical="top"/>
      <protection locked="0"/>
    </xf>
    <xf numFmtId="168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0" fontId="0" fillId="0" borderId="39" xfId="0" applyFont="1" applyFill="1" applyBorder="1" applyAlignment="1"/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35" xfId="0" applyNumberFormat="1" applyFont="1" applyBorder="1" applyAlignment="1" applyProtection="1">
      <alignment horizontal="left" vertical="top" wrapText="1"/>
      <protection locked="0"/>
    </xf>
    <xf numFmtId="0" fontId="0" fillId="0" borderId="35" xfId="0" applyFont="1" applyFill="1" applyBorder="1" applyAlignment="1">
      <alignment horizontal="left"/>
    </xf>
    <xf numFmtId="168" fontId="0" fillId="0" borderId="30" xfId="0" applyNumberFormat="1" applyFont="1" applyBorder="1" applyAlignment="1" applyProtection="1">
      <alignment horizontal="right" vertical="top"/>
      <protection locked="0"/>
    </xf>
    <xf numFmtId="168" fontId="0" fillId="0" borderId="31" xfId="0" applyNumberFormat="1" applyFont="1" applyBorder="1" applyAlignment="1" applyProtection="1">
      <alignment horizontal="left" vertical="top" wrapText="1"/>
      <protection locked="0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36" xfId="0" applyNumberFormat="1" applyFont="1" applyBorder="1" applyAlignment="1" applyProtection="1">
      <alignment horizontal="left" vertical="top" wrapText="1"/>
      <protection locked="0"/>
    </xf>
    <xf numFmtId="168" fontId="0" fillId="0" borderId="35" xfId="0" applyNumberFormat="1" applyFont="1" applyBorder="1" applyAlignment="1" applyProtection="1">
      <alignment horizontal="right" vertical="top"/>
      <protection locked="0"/>
    </xf>
    <xf numFmtId="0" fontId="0" fillId="0" borderId="35" xfId="0" applyFont="1" applyFill="1" applyBorder="1" applyAlignment="1">
      <alignment horizontal="left" vertical="top" wrapText="1"/>
    </xf>
    <xf numFmtId="168" fontId="0" fillId="0" borderId="35" xfId="0" applyNumberFormat="1" applyFont="1" applyBorder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26" fillId="0" borderId="0" xfId="0" applyFont="1" applyFill="1" applyBorder="1"/>
    <xf numFmtId="40" fontId="26" fillId="0" borderId="0" xfId="0" applyNumberFormat="1" applyFont="1" applyFill="1" applyBorder="1"/>
    <xf numFmtId="0" fontId="27" fillId="0" borderId="41" xfId="0" applyFont="1" applyFill="1" applyBorder="1" applyAlignment="1">
      <alignment horizontal="left" vertical="center" indent="1"/>
    </xf>
    <xf numFmtId="0" fontId="27" fillId="0" borderId="42" xfId="0" applyFont="1" applyFill="1" applyBorder="1" applyAlignment="1">
      <alignment horizontal="left" vertical="center" wrapText="1" indent="1"/>
    </xf>
    <xf numFmtId="0" fontId="27" fillId="0" borderId="43" xfId="0" applyFont="1" applyFill="1" applyBorder="1" applyAlignment="1">
      <alignment horizontal="left" vertical="center" indent="1"/>
    </xf>
    <xf numFmtId="0" fontId="27" fillId="0" borderId="44" xfId="0" applyFont="1" applyFill="1" applyBorder="1" applyAlignment="1">
      <alignment horizontal="left" vertical="center" wrapText="1" indent="1"/>
    </xf>
    <xf numFmtId="0" fontId="25" fillId="7" borderId="20" xfId="0" applyFont="1" applyFill="1" applyBorder="1" applyAlignment="1">
      <alignment vertical="center"/>
    </xf>
    <xf numFmtId="0" fontId="25" fillId="7" borderId="26" xfId="0" applyFont="1" applyFill="1" applyBorder="1" applyAlignment="1">
      <alignment vertical="center"/>
    </xf>
    <xf numFmtId="0" fontId="26" fillId="0" borderId="0" xfId="0" applyFont="1" applyBorder="1"/>
    <xf numFmtId="0" fontId="26" fillId="0" borderId="0" xfId="0" applyFont="1" applyFill="1"/>
    <xf numFmtId="40" fontId="26" fillId="0" borderId="0" xfId="0" applyNumberFormat="1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170" fontId="8" fillId="0" borderId="0" xfId="0" applyNumberFormat="1" applyFont="1"/>
    <xf numFmtId="0" fontId="0" fillId="9" borderId="39" xfId="0" applyFont="1" applyFill="1" applyBorder="1" applyAlignment="1">
      <alignment horizontal="left"/>
    </xf>
    <xf numFmtId="0" fontId="27" fillId="0" borderId="49" xfId="0" applyFont="1" applyFill="1" applyBorder="1" applyAlignment="1">
      <alignment horizontal="left" vertical="center" wrapText="1" indent="1"/>
    </xf>
    <xf numFmtId="0" fontId="27" fillId="0" borderId="43" xfId="0" applyFont="1" applyFill="1" applyBorder="1" applyAlignment="1">
      <alignment horizontal="left" vertical="center" wrapText="1" indent="1"/>
    </xf>
    <xf numFmtId="0" fontId="27" fillId="0" borderId="44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30" fillId="4" borderId="0" xfId="0" applyFont="1" applyFill="1"/>
    <xf numFmtId="0" fontId="30" fillId="0" borderId="0" xfId="0" applyFont="1"/>
    <xf numFmtId="0" fontId="32" fillId="4" borderId="0" xfId="4" applyFont="1" applyFill="1"/>
    <xf numFmtId="0" fontId="32" fillId="4" borderId="0" xfId="4" applyFont="1" applyFill="1" applyAlignment="1">
      <alignment horizontal="center"/>
    </xf>
    <xf numFmtId="0" fontId="32" fillId="4" borderId="0" xfId="4" applyFont="1" applyFill="1" applyAlignment="1"/>
    <xf numFmtId="0" fontId="30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0" fontId="35" fillId="4" borderId="9" xfId="4" applyFont="1" applyFill="1" applyBorder="1" applyAlignment="1">
      <alignment horizontal="centerContinuous"/>
    </xf>
    <xf numFmtId="0" fontId="35" fillId="4" borderId="6" xfId="4" applyFont="1" applyFill="1" applyBorder="1" applyAlignment="1">
      <alignment horizontal="centerContinuous"/>
    </xf>
    <xf numFmtId="0" fontId="35" fillId="4" borderId="10" xfId="4" applyFont="1" applyFill="1" applyBorder="1" applyAlignment="1">
      <alignment horizontal="left" wrapText="1"/>
    </xf>
    <xf numFmtId="0" fontId="5" fillId="4" borderId="7" xfId="0" applyFont="1" applyFill="1" applyBorder="1" applyAlignment="1">
      <alignment vertical="top" wrapText="1"/>
    </xf>
    <xf numFmtId="0" fontId="32" fillId="0" borderId="0" xfId="0" applyFont="1"/>
    <xf numFmtId="0" fontId="35" fillId="4" borderId="10" xfId="4" applyFont="1" applyFill="1" applyBorder="1" applyAlignment="1">
      <alignment horizontal="left" wrapText="1" indent="1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/>
    <xf numFmtId="0" fontId="0" fillId="0" borderId="53" xfId="0" applyFont="1" applyFill="1" applyBorder="1" applyAlignment="1">
      <alignment horizontal="left"/>
    </xf>
    <xf numFmtId="168" fontId="0" fillId="0" borderId="53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38" fontId="33" fillId="4" borderId="19" xfId="5" applyNumberFormat="1" applyFont="1" applyFill="1" applyBorder="1" applyAlignment="1">
      <alignment horizontal="center"/>
    </xf>
    <xf numFmtId="38" fontId="5" fillId="4" borderId="7" xfId="0" applyNumberFormat="1" applyFont="1" applyFill="1" applyBorder="1" applyAlignment="1">
      <alignment vertical="top" wrapText="1"/>
    </xf>
    <xf numFmtId="38" fontId="25" fillId="0" borderId="0" xfId="0" applyNumberFormat="1" applyFont="1" applyFill="1" applyBorder="1" applyAlignment="1">
      <alignment horizontal="center" vertical="center"/>
    </xf>
    <xf numFmtId="38" fontId="30" fillId="0" borderId="0" xfId="0" applyNumberFormat="1" applyFont="1"/>
    <xf numFmtId="40" fontId="13" fillId="0" borderId="38" xfId="0" applyNumberFormat="1" applyFont="1" applyFill="1" applyBorder="1" applyAlignment="1" applyProtection="1">
      <alignment vertical="top"/>
      <protection locked="0"/>
    </xf>
    <xf numFmtId="40" fontId="13" fillId="8" borderId="38" xfId="0" applyNumberFormat="1" applyFont="1" applyFill="1" applyBorder="1" applyAlignment="1" applyProtection="1">
      <alignment vertical="top"/>
      <protection locked="0"/>
    </xf>
    <xf numFmtId="40" fontId="0" fillId="9" borderId="38" xfId="0" applyNumberFormat="1" applyFont="1" applyFill="1" applyBorder="1" applyAlignment="1" applyProtection="1">
      <alignment vertical="top"/>
      <protection locked="0"/>
    </xf>
    <xf numFmtId="38" fontId="8" fillId="0" borderId="0" xfId="0" applyNumberFormat="1" applyFont="1"/>
    <xf numFmtId="40" fontId="0" fillId="0" borderId="32" xfId="0" applyNumberFormat="1" applyFont="1" applyFill="1" applyBorder="1" applyAlignment="1" applyProtection="1">
      <alignment vertical="top"/>
      <protection locked="0"/>
    </xf>
    <xf numFmtId="40" fontId="8" fillId="0" borderId="0" xfId="0" applyNumberFormat="1" applyFont="1"/>
    <xf numFmtId="38" fontId="8" fillId="4" borderId="17" xfId="0" applyNumberFormat="1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13" fillId="0" borderId="0" xfId="0" applyFont="1" applyFill="1"/>
    <xf numFmtId="0" fontId="14" fillId="11" borderId="16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1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top" wrapText="1"/>
    </xf>
    <xf numFmtId="0" fontId="8" fillId="0" borderId="2" xfId="0" applyFont="1" applyFill="1" applyBorder="1" applyAlignment="1">
      <alignment horizontal="justify" vertical="top" wrapText="1"/>
    </xf>
    <xf numFmtId="0" fontId="8" fillId="0" borderId="3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5" xfId="0" applyFont="1" applyFill="1" applyBorder="1" applyAlignment="1">
      <alignment horizontal="justify" vertical="top" wrapText="1"/>
    </xf>
    <xf numFmtId="0" fontId="37" fillId="0" borderId="0" xfId="0" applyFont="1" applyFill="1" applyBorder="1" applyAlignment="1">
      <alignment horizontal="center"/>
    </xf>
    <xf numFmtId="37" fontId="31" fillId="11" borderId="16" xfId="4" applyNumberFormat="1" applyFont="1" applyFill="1" applyBorder="1" applyAlignment="1">
      <alignment horizontal="center" vertical="center"/>
    </xf>
    <xf numFmtId="37" fontId="31" fillId="11" borderId="16" xfId="4" applyNumberFormat="1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20" fillId="0" borderId="0" xfId="0" applyFont="1" applyFill="1"/>
    <xf numFmtId="0" fontId="9" fillId="4" borderId="16" xfId="0" applyFont="1" applyFill="1" applyBorder="1"/>
    <xf numFmtId="0" fontId="14" fillId="12" borderId="16" xfId="0" applyFont="1" applyFill="1" applyBorder="1" applyAlignment="1">
      <alignment horizontal="center"/>
    </xf>
    <xf numFmtId="0" fontId="8" fillId="0" borderId="0" xfId="0" applyFont="1" applyBorder="1"/>
    <xf numFmtId="0" fontId="18" fillId="0" borderId="0" xfId="0" applyFont="1" applyFill="1"/>
    <xf numFmtId="0" fontId="29" fillId="11" borderId="16" xfId="0" applyFont="1" applyFill="1" applyBorder="1" applyAlignment="1">
      <alignment vertical="center"/>
    </xf>
    <xf numFmtId="0" fontId="13" fillId="9" borderId="34" xfId="0" applyFont="1" applyFill="1" applyBorder="1" applyAlignment="1">
      <alignment horizontal="center"/>
    </xf>
    <xf numFmtId="0" fontId="13" fillId="9" borderId="35" xfId="0" applyFont="1" applyFill="1" applyBorder="1" applyAlignment="1"/>
    <xf numFmtId="0" fontId="13" fillId="9" borderId="36" xfId="0" applyFont="1" applyFill="1" applyBorder="1" applyAlignment="1"/>
    <xf numFmtId="0" fontId="13" fillId="9" borderId="37" xfId="0" applyFont="1" applyFill="1" applyBorder="1" applyAlignment="1">
      <alignment vertical="top"/>
    </xf>
    <xf numFmtId="0" fontId="0" fillId="9" borderId="35" xfId="0" applyFont="1" applyFill="1" applyBorder="1" applyAlignment="1"/>
    <xf numFmtId="0" fontId="0" fillId="9" borderId="37" xfId="0" applyFont="1" applyFill="1" applyBorder="1" applyAlignment="1">
      <alignment vertical="top"/>
    </xf>
    <xf numFmtId="0" fontId="13" fillId="8" borderId="39" xfId="0" applyFont="1" applyFill="1" applyBorder="1" applyAlignment="1">
      <alignment horizontal="left"/>
    </xf>
    <xf numFmtId="0" fontId="13" fillId="8" borderId="35" xfId="0" applyFont="1" applyFill="1" applyBorder="1" applyAlignment="1"/>
    <xf numFmtId="0" fontId="13" fillId="8" borderId="36" xfId="0" applyFont="1" applyFill="1" applyBorder="1" applyAlignment="1"/>
    <xf numFmtId="0" fontId="13" fillId="8" borderId="37" xfId="0" applyFont="1" applyFill="1" applyBorder="1" applyAlignment="1">
      <alignment vertical="top"/>
    </xf>
    <xf numFmtId="171" fontId="8" fillId="0" borderId="0" xfId="0" applyNumberFormat="1" applyFont="1"/>
    <xf numFmtId="40" fontId="0" fillId="0" borderId="38" xfId="0" applyNumberFormat="1" applyFont="1" applyFill="1" applyBorder="1" applyAlignment="1" applyProtection="1">
      <alignment vertical="top"/>
      <protection locked="0"/>
    </xf>
    <xf numFmtId="169" fontId="8" fillId="4" borderId="18" xfId="2" applyNumberFormat="1" applyFont="1" applyFill="1" applyBorder="1" applyAlignment="1">
      <alignment horizontal="right" vertical="center" wrapText="1"/>
    </xf>
    <xf numFmtId="40" fontId="27" fillId="0" borderId="44" xfId="0" applyNumberFormat="1" applyFont="1" applyFill="1" applyBorder="1" applyAlignment="1">
      <alignment horizontal="center" vertical="center"/>
    </xf>
    <xf numFmtId="40" fontId="27" fillId="0" borderId="42" xfId="0" applyNumberFormat="1" applyFont="1" applyFill="1" applyBorder="1" applyAlignment="1">
      <alignment horizontal="center" vertical="center"/>
    </xf>
    <xf numFmtId="40" fontId="0" fillId="0" borderId="55" xfId="0" applyNumberFormat="1" applyFont="1" applyFill="1" applyBorder="1" applyAlignment="1" applyProtection="1">
      <alignment vertical="top"/>
      <protection locked="0"/>
    </xf>
    <xf numFmtId="40" fontId="27" fillId="0" borderId="50" xfId="0" applyNumberFormat="1" applyFont="1" applyFill="1" applyBorder="1" applyAlignment="1">
      <alignment horizontal="center" vertical="center"/>
    </xf>
    <xf numFmtId="40" fontId="27" fillId="0" borderId="51" xfId="0" applyNumberFormat="1" applyFont="1" applyFill="1" applyBorder="1" applyAlignment="1">
      <alignment horizontal="center" vertical="center"/>
    </xf>
    <xf numFmtId="40" fontId="25" fillId="10" borderId="28" xfId="0" applyNumberFormat="1" applyFont="1" applyFill="1" applyBorder="1" applyAlignment="1">
      <alignment horizontal="center" vertical="center"/>
    </xf>
    <xf numFmtId="40" fontId="27" fillId="0" borderId="28" xfId="0" applyNumberFormat="1" applyFont="1" applyFill="1" applyBorder="1" applyAlignment="1">
      <alignment horizontal="center" vertical="center"/>
    </xf>
    <xf numFmtId="40" fontId="25" fillId="7" borderId="28" xfId="0" applyNumberFormat="1" applyFont="1" applyFill="1" applyBorder="1" applyAlignment="1">
      <alignment horizontal="center" vertical="center"/>
    </xf>
    <xf numFmtId="40" fontId="25" fillId="7" borderId="27" xfId="0" applyNumberFormat="1" applyFont="1" applyFill="1" applyBorder="1" applyAlignment="1">
      <alignment horizontal="center" vertical="center"/>
    </xf>
    <xf numFmtId="40" fontId="27" fillId="0" borderId="46" xfId="0" applyNumberFormat="1" applyFont="1" applyFill="1" applyBorder="1" applyAlignment="1">
      <alignment horizontal="center" vertical="center"/>
    </xf>
    <xf numFmtId="40" fontId="8" fillId="0" borderId="18" xfId="2" applyNumberFormat="1" applyFont="1" applyFill="1" applyBorder="1" applyAlignment="1">
      <alignment horizontal="right" vertical="top" wrapText="1"/>
    </xf>
    <xf numFmtId="40" fontId="8" fillId="0" borderId="18" xfId="0" applyNumberFormat="1" applyFont="1" applyFill="1" applyBorder="1" applyAlignment="1">
      <alignment horizontal="right" vertical="top" wrapText="1"/>
    </xf>
    <xf numFmtId="40" fontId="8" fillId="0" borderId="19" xfId="0" applyNumberFormat="1" applyFont="1" applyFill="1" applyBorder="1" applyAlignment="1">
      <alignment horizontal="justify" vertical="top" wrapText="1"/>
    </xf>
    <xf numFmtId="40" fontId="9" fillId="0" borderId="19" xfId="2" applyNumberFormat="1" applyFont="1" applyFill="1" applyBorder="1" applyAlignment="1">
      <alignment horizontal="right" vertical="top" wrapText="1"/>
    </xf>
    <xf numFmtId="40" fontId="34" fillId="4" borderId="18" xfId="2" applyNumberFormat="1" applyFont="1" applyFill="1" applyBorder="1" applyAlignment="1">
      <alignment vertical="center" wrapText="1"/>
    </xf>
    <xf numFmtId="40" fontId="33" fillId="4" borderId="5" xfId="5" applyNumberFormat="1" applyFont="1" applyFill="1" applyBorder="1" applyAlignment="1">
      <alignment horizontal="center"/>
    </xf>
    <xf numFmtId="40" fontId="33" fillId="4" borderId="19" xfId="5" applyNumberFormat="1" applyFont="1" applyFill="1" applyBorder="1" applyAlignment="1">
      <alignment horizontal="center"/>
    </xf>
    <xf numFmtId="40" fontId="36" fillId="4" borderId="18" xfId="2" applyNumberFormat="1" applyFont="1" applyFill="1" applyBorder="1" applyAlignment="1">
      <alignment vertical="center" wrapText="1"/>
    </xf>
    <xf numFmtId="169" fontId="8" fillId="4" borderId="18" xfId="0" applyNumberFormat="1" applyFont="1" applyFill="1" applyBorder="1" applyAlignment="1">
      <alignment horizontal="right" vertical="center" wrapText="1"/>
    </xf>
    <xf numFmtId="169" fontId="8" fillId="4" borderId="19" xfId="0" applyNumberFormat="1" applyFont="1" applyFill="1" applyBorder="1" applyAlignment="1">
      <alignment horizontal="justify" vertical="center" wrapText="1"/>
    </xf>
    <xf numFmtId="169" fontId="9" fillId="4" borderId="19" xfId="2" applyNumberFormat="1" applyFont="1" applyFill="1" applyBorder="1" applyAlignment="1">
      <alignment horizontal="right" vertical="center" wrapText="1"/>
    </xf>
    <xf numFmtId="40" fontId="9" fillId="4" borderId="18" xfId="2" applyNumberFormat="1" applyFont="1" applyFill="1" applyBorder="1" applyAlignment="1">
      <alignment horizontal="right" vertical="center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8" fillId="4" borderId="18" xfId="0" applyNumberFormat="1" applyFont="1" applyFill="1" applyBorder="1" applyAlignment="1">
      <alignment horizontal="right" vertical="center" wrapText="1"/>
    </xf>
    <xf numFmtId="40" fontId="9" fillId="4" borderId="18" xfId="0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vertical="center" wrapText="1"/>
    </xf>
    <xf numFmtId="40" fontId="9" fillId="4" borderId="18" xfId="2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0" fontId="9" fillId="4" borderId="2" xfId="0" applyNumberFormat="1" applyFont="1" applyFill="1" applyBorder="1" applyAlignment="1">
      <alignment horizontal="right" vertical="center" wrapText="1"/>
    </xf>
    <xf numFmtId="40" fontId="8" fillId="4" borderId="2" xfId="0" applyNumberFormat="1" applyFont="1" applyFill="1" applyBorder="1" applyAlignment="1">
      <alignment horizontal="right" vertical="center" wrapText="1"/>
    </xf>
    <xf numFmtId="40" fontId="9" fillId="4" borderId="2" xfId="2" applyNumberFormat="1" applyFont="1" applyFill="1" applyBorder="1" applyAlignment="1">
      <alignment horizontal="right" vertical="center" wrapText="1"/>
    </xf>
    <xf numFmtId="40" fontId="8" fillId="4" borderId="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8" fillId="4" borderId="22" xfId="2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1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9" fillId="4" borderId="22" xfId="2" applyNumberFormat="1" applyFont="1" applyFill="1" applyBorder="1" applyAlignment="1">
      <alignment horizontal="right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49" fontId="39" fillId="0" borderId="0" xfId="0" applyNumberFormat="1" applyFont="1" applyFill="1" applyBorder="1" applyAlignment="1">
      <alignment horizontal="left" vertical="center" wrapText="1" shrinkToFit="1"/>
    </xf>
    <xf numFmtId="0" fontId="39" fillId="0" borderId="0" xfId="0" applyNumberFormat="1" applyFont="1" applyFill="1" applyBorder="1" applyAlignment="1">
      <alignment vertical="center" wrapText="1" shrinkToFit="1"/>
    </xf>
    <xf numFmtId="0" fontId="0" fillId="0" borderId="36" xfId="0" applyFont="1" applyFill="1" applyBorder="1" applyAlignment="1">
      <alignment horizontal="left"/>
    </xf>
    <xf numFmtId="0" fontId="0" fillId="0" borderId="35" xfId="0" applyFont="1" applyFill="1" applyBorder="1" applyAlignment="1"/>
    <xf numFmtId="0" fontId="35" fillId="4" borderId="1" xfId="4" applyFont="1" applyFill="1" applyBorder="1" applyAlignment="1">
      <alignment horizontal="left" vertical="top"/>
    </xf>
    <xf numFmtId="0" fontId="35" fillId="4" borderId="0" xfId="4" applyFont="1" applyFill="1" applyBorder="1" applyAlignment="1">
      <alignment horizontal="left" vertical="top"/>
    </xf>
    <xf numFmtId="0" fontId="30" fillId="4" borderId="2" xfId="0" applyFont="1" applyFill="1" applyBorder="1" applyAlignment="1">
      <alignment vertical="top"/>
    </xf>
    <xf numFmtId="40" fontId="36" fillId="4" borderId="18" xfId="2" applyNumberFormat="1" applyFont="1" applyFill="1" applyBorder="1" applyAlignment="1">
      <alignment vertical="top" wrapText="1"/>
    </xf>
    <xf numFmtId="0" fontId="33" fillId="4" borderId="1" xfId="4" applyFont="1" applyFill="1" applyBorder="1" applyAlignment="1">
      <alignment horizontal="center" vertical="top"/>
    </xf>
    <xf numFmtId="40" fontId="34" fillId="4" borderId="18" xfId="0" applyNumberFormat="1" applyFont="1" applyFill="1" applyBorder="1" applyAlignment="1">
      <alignment vertical="top" wrapText="1"/>
    </xf>
    <xf numFmtId="40" fontId="34" fillId="4" borderId="18" xfId="2" applyNumberFormat="1" applyFont="1" applyFill="1" applyBorder="1" applyAlignment="1">
      <alignment vertical="top" wrapText="1"/>
    </xf>
    <xf numFmtId="0" fontId="30" fillId="4" borderId="0" xfId="0" applyFont="1" applyFill="1" applyBorder="1" applyAlignment="1">
      <alignment vertical="top"/>
    </xf>
    <xf numFmtId="0" fontId="34" fillId="4" borderId="2" xfId="0" applyFont="1" applyFill="1" applyBorder="1" applyAlignment="1">
      <alignment vertical="top" wrapText="1"/>
    </xf>
    <xf numFmtId="40" fontId="33" fillId="4" borderId="18" xfId="5" applyNumberFormat="1" applyFont="1" applyFill="1" applyBorder="1" applyAlignment="1">
      <alignment horizontal="center" vertical="top"/>
    </xf>
    <xf numFmtId="0" fontId="35" fillId="4" borderId="1" xfId="4" applyFont="1" applyFill="1" applyBorder="1" applyAlignment="1">
      <alignment horizontal="center" vertical="top"/>
    </xf>
    <xf numFmtId="0" fontId="32" fillId="4" borderId="0" xfId="0" applyFont="1" applyFill="1" applyBorder="1" applyAlignment="1">
      <alignment vertical="top"/>
    </xf>
    <xf numFmtId="0" fontId="32" fillId="4" borderId="2" xfId="0" applyFont="1" applyFill="1" applyBorder="1" applyAlignment="1">
      <alignment vertical="top"/>
    </xf>
    <xf numFmtId="40" fontId="35" fillId="4" borderId="18" xfId="5" applyNumberFormat="1" applyFont="1" applyFill="1" applyBorder="1" applyAlignment="1">
      <alignment horizontal="center" vertical="top"/>
    </xf>
    <xf numFmtId="0" fontId="33" fillId="4" borderId="0" xfId="4" applyFont="1" applyFill="1" applyBorder="1" applyAlignment="1">
      <alignment horizontal="center" vertical="top"/>
    </xf>
    <xf numFmtId="40" fontId="36" fillId="4" borderId="18" xfId="0" applyNumberFormat="1" applyFont="1" applyFill="1" applyBorder="1" applyAlignment="1">
      <alignment vertical="top" wrapText="1"/>
    </xf>
    <xf numFmtId="0" fontId="25" fillId="0" borderId="48" xfId="0" applyFont="1" applyFill="1" applyBorder="1" applyAlignment="1">
      <alignment horizontal="left" vertical="center" wrapText="1"/>
    </xf>
    <xf numFmtId="0" fontId="27" fillId="0" borderId="57" xfId="0" applyFont="1" applyFill="1" applyBorder="1" applyAlignment="1">
      <alignment horizontal="left" vertical="center" wrapText="1" indent="1"/>
    </xf>
    <xf numFmtId="0" fontId="27" fillId="0" borderId="58" xfId="0" applyFont="1" applyFill="1" applyBorder="1" applyAlignment="1">
      <alignment horizontal="left" vertical="center" wrapText="1" indent="1"/>
    </xf>
    <xf numFmtId="40" fontId="27" fillId="0" borderId="56" xfId="0" applyNumberFormat="1" applyFont="1" applyFill="1" applyBorder="1" applyAlignment="1">
      <alignment horizontal="center" vertical="center"/>
    </xf>
    <xf numFmtId="172" fontId="8" fillId="4" borderId="18" xfId="2" applyNumberFormat="1" applyFont="1" applyFill="1" applyBorder="1" applyAlignment="1">
      <alignment horizontal="right" vertical="center" wrapText="1"/>
    </xf>
    <xf numFmtId="40" fontId="13" fillId="9" borderId="38" xfId="0" applyNumberFormat="1" applyFont="1" applyFill="1" applyBorder="1" applyAlignment="1" applyProtection="1">
      <alignment vertical="top"/>
    </xf>
    <xf numFmtId="40" fontId="13" fillId="0" borderId="38" xfId="0" applyNumberFormat="1" applyFont="1" applyFill="1" applyBorder="1" applyAlignment="1" applyProtection="1">
      <alignment vertical="top"/>
    </xf>
    <xf numFmtId="40" fontId="26" fillId="0" borderId="0" xfId="0" applyNumberFormat="1" applyFont="1" applyBorder="1"/>
    <xf numFmtId="169" fontId="0" fillId="0" borderId="0" xfId="0" applyNumberFormat="1"/>
    <xf numFmtId="40" fontId="0" fillId="0" borderId="0" xfId="0" applyNumberFormat="1"/>
    <xf numFmtId="0" fontId="0" fillId="0" borderId="0" xfId="0" applyFont="1" applyBorder="1" applyAlignment="1"/>
    <xf numFmtId="0" fontId="0" fillId="0" borderId="0" xfId="0" applyFont="1" applyBorder="1" applyAlignment="1">
      <alignment horizontal="left" vertical="top"/>
    </xf>
    <xf numFmtId="40" fontId="0" fillId="0" borderId="0" xfId="0" applyNumberFormat="1" applyFont="1" applyFill="1" applyBorder="1" applyAlignment="1" applyProtection="1">
      <alignment vertical="top"/>
      <protection locked="0"/>
    </xf>
    <xf numFmtId="40" fontId="0" fillId="0" borderId="64" xfId="0" applyNumberFormat="1" applyFont="1" applyBorder="1" applyAlignment="1" applyProtection="1">
      <alignment vertical="top"/>
      <protection locked="0"/>
    </xf>
    <xf numFmtId="40" fontId="0" fillId="0" borderId="64" xfId="0" applyNumberFormat="1" applyFont="1" applyFill="1" applyBorder="1" applyAlignment="1" applyProtection="1">
      <alignment vertical="top"/>
      <protection locked="0"/>
    </xf>
    <xf numFmtId="40" fontId="13" fillId="0" borderId="65" xfId="0" applyNumberFormat="1" applyFont="1" applyFill="1" applyBorder="1" applyAlignment="1" applyProtection="1">
      <alignment vertical="top"/>
      <protection locked="0"/>
    </xf>
    <xf numFmtId="40" fontId="13" fillId="8" borderId="65" xfId="0" applyNumberFormat="1" applyFont="1" applyFill="1" applyBorder="1" applyAlignment="1" applyProtection="1">
      <alignment vertical="top"/>
      <protection locked="0"/>
    </xf>
    <xf numFmtId="40" fontId="0" fillId="9" borderId="65" xfId="0" applyNumberFormat="1" applyFont="1" applyFill="1" applyBorder="1" applyAlignment="1" applyProtection="1">
      <alignment vertical="top"/>
      <protection locked="0"/>
    </xf>
    <xf numFmtId="40" fontId="13" fillId="0" borderId="66" xfId="0" applyNumberFormat="1" applyFont="1" applyFill="1" applyBorder="1" applyAlignment="1" applyProtection="1">
      <alignment vertical="top"/>
      <protection locked="0"/>
    </xf>
    <xf numFmtId="0" fontId="0" fillId="0" borderId="67" xfId="0" applyFont="1" applyFill="1" applyBorder="1" applyAlignment="1">
      <alignment horizontal="center"/>
    </xf>
    <xf numFmtId="0" fontId="0" fillId="0" borderId="25" xfId="0" applyFont="1" applyFill="1" applyBorder="1" applyAlignment="1"/>
    <xf numFmtId="40" fontId="0" fillId="0" borderId="68" xfId="0" applyNumberFormat="1" applyFont="1" applyBorder="1" applyAlignment="1" applyProtection="1">
      <alignment vertical="top"/>
      <protection locked="0"/>
    </xf>
    <xf numFmtId="40" fontId="0" fillId="0" borderId="40" xfId="0" applyNumberFormat="1" applyFont="1" applyFill="1" applyBorder="1" applyAlignment="1" applyProtection="1">
      <alignment vertical="top"/>
      <protection locked="0"/>
    </xf>
    <xf numFmtId="0" fontId="14" fillId="11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9" fontId="0" fillId="0" borderId="0" xfId="0" applyNumberFormat="1" applyFill="1"/>
    <xf numFmtId="173" fontId="0" fillId="0" borderId="0" xfId="0" applyNumberFormat="1" applyFill="1"/>
    <xf numFmtId="0" fontId="0" fillId="0" borderId="0" xfId="0" applyFont="1" applyBorder="1" applyAlignment="1">
      <alignment wrapText="1"/>
    </xf>
    <xf numFmtId="40" fontId="27" fillId="0" borderId="0" xfId="0" applyNumberFormat="1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40" fontId="13" fillId="8" borderId="38" xfId="0" applyNumberFormat="1" applyFont="1" applyFill="1" applyBorder="1" applyAlignment="1" applyProtection="1">
      <alignment vertical="top"/>
    </xf>
    <xf numFmtId="40" fontId="0" fillId="9" borderId="38" xfId="0" applyNumberFormat="1" applyFont="1" applyFill="1" applyBorder="1" applyAlignment="1" applyProtection="1">
      <alignment vertical="top"/>
    </xf>
    <xf numFmtId="40" fontId="0" fillId="0" borderId="38" xfId="0" applyNumberFormat="1" applyFont="1" applyFill="1" applyBorder="1" applyAlignment="1" applyProtection="1">
      <alignment vertical="top"/>
    </xf>
    <xf numFmtId="40" fontId="43" fillId="0" borderId="0" xfId="0" applyNumberFormat="1" applyFont="1" applyBorder="1" applyAlignment="1">
      <alignment vertical="top" wrapText="1" readingOrder="1"/>
    </xf>
    <xf numFmtId="0" fontId="14" fillId="11" borderId="1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37" fontId="31" fillId="11" borderId="16" xfId="4" applyNumberFormat="1" applyFont="1" applyFill="1" applyBorder="1" applyAlignment="1">
      <alignment horizontal="center" vertical="center"/>
    </xf>
    <xf numFmtId="169" fontId="0" fillId="0" borderId="0" xfId="0" applyNumberFormat="1" applyFont="1" applyFill="1" applyAlignment="1"/>
    <xf numFmtId="40" fontId="8" fillId="0" borderId="0" xfId="0" applyNumberFormat="1" applyFont="1" applyFill="1"/>
    <xf numFmtId="40" fontId="30" fillId="0" borderId="0" xfId="0" applyNumberFormat="1" applyFont="1"/>
    <xf numFmtId="37" fontId="31" fillId="11" borderId="16" xfId="4" applyNumberFormat="1" applyFont="1" applyFill="1" applyBorder="1" applyAlignment="1">
      <alignment horizontal="center" vertical="center"/>
    </xf>
    <xf numFmtId="172" fontId="0" fillId="0" borderId="0" xfId="0" applyNumberFormat="1"/>
    <xf numFmtId="40" fontId="0" fillId="0" borderId="69" xfId="0" applyNumberFormat="1" applyFont="1" applyFill="1" applyBorder="1" applyAlignment="1" applyProtection="1">
      <alignment vertical="top"/>
      <protection locked="0"/>
    </xf>
    <xf numFmtId="0" fontId="1" fillId="0" borderId="16" xfId="0" applyFont="1" applyFill="1" applyBorder="1"/>
    <xf numFmtId="0" fontId="1" fillId="4" borderId="16" xfId="0" applyFont="1" applyFill="1" applyBorder="1"/>
    <xf numFmtId="40" fontId="34" fillId="4" borderId="16" xfId="2" applyNumberFormat="1" applyFont="1" applyFill="1" applyBorder="1" applyAlignment="1">
      <alignment vertical="center" wrapText="1"/>
    </xf>
    <xf numFmtId="40" fontId="0" fillId="0" borderId="0" xfId="0" applyNumberFormat="1" applyFont="1" applyAlignment="1"/>
    <xf numFmtId="168" fontId="0" fillId="0" borderId="36" xfId="0" applyNumberFormat="1" applyFont="1" applyBorder="1" applyAlignment="1" applyProtection="1">
      <alignment vertical="top" wrapText="1"/>
      <protection locked="0"/>
    </xf>
    <xf numFmtId="40" fontId="43" fillId="0" borderId="55" xfId="0" applyNumberFormat="1" applyFont="1" applyBorder="1" applyAlignment="1">
      <alignment vertical="top" wrapText="1" readingOrder="1"/>
    </xf>
    <xf numFmtId="40" fontId="43" fillId="0" borderId="32" xfId="0" applyNumberFormat="1" applyFont="1" applyBorder="1" applyAlignment="1">
      <alignment vertical="top" wrapText="1" readingOrder="1"/>
    </xf>
    <xf numFmtId="40" fontId="0" fillId="0" borderId="38" xfId="0" applyNumberFormat="1" applyFont="1" applyBorder="1" applyAlignment="1" applyProtection="1">
      <alignment vertical="top"/>
    </xf>
    <xf numFmtId="40" fontId="0" fillId="0" borderId="55" xfId="0" applyNumberFormat="1" applyFont="1" applyFill="1" applyBorder="1" applyAlignment="1" applyProtection="1">
      <alignment vertical="top"/>
    </xf>
    <xf numFmtId="40" fontId="13" fillId="0" borderId="55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0" fontId="14" fillId="11" borderId="16" xfId="0" applyFont="1" applyFill="1" applyBorder="1" applyAlignment="1">
      <alignment horizontal="center" vertical="center" wrapText="1"/>
    </xf>
    <xf numFmtId="0" fontId="28" fillId="11" borderId="16" xfId="0" applyFont="1" applyFill="1" applyBorder="1" applyAlignment="1">
      <alignment horizontal="center" vertical="center"/>
    </xf>
    <xf numFmtId="40" fontId="13" fillId="9" borderId="65" xfId="0" applyNumberFormat="1" applyFont="1" applyFill="1" applyBorder="1" applyAlignment="1" applyProtection="1">
      <alignment vertical="top"/>
    </xf>
    <xf numFmtId="40" fontId="13" fillId="0" borderId="65" xfId="0" applyNumberFormat="1" applyFont="1" applyFill="1" applyBorder="1" applyAlignment="1" applyProtection="1">
      <alignment vertical="top"/>
    </xf>
    <xf numFmtId="0" fontId="0" fillId="0" borderId="70" xfId="0" applyFont="1" applyFill="1" applyBorder="1" applyAlignment="1">
      <alignment horizontal="left"/>
    </xf>
    <xf numFmtId="168" fontId="0" fillId="0" borderId="70" xfId="0" applyNumberFormat="1" applyFont="1" applyBorder="1" applyAlignment="1" applyProtection="1">
      <alignment horizontal="right" vertical="top"/>
      <protection locked="0"/>
    </xf>
    <xf numFmtId="168" fontId="0" fillId="0" borderId="71" xfId="0" applyNumberFormat="1" applyFont="1" applyBorder="1" applyAlignment="1" applyProtection="1">
      <alignment horizontal="left" vertical="top" wrapText="1"/>
      <protection locked="0"/>
    </xf>
    <xf numFmtId="40" fontId="0" fillId="0" borderId="65" xfId="0" applyNumberFormat="1" applyFont="1" applyFill="1" applyBorder="1" applyAlignment="1" applyProtection="1">
      <alignment vertical="top"/>
      <protection locked="0"/>
    </xf>
    <xf numFmtId="40" fontId="0" fillId="0" borderId="68" xfId="0" applyNumberFormat="1" applyFont="1" applyFill="1" applyBorder="1" applyAlignment="1" applyProtection="1">
      <alignment vertical="top"/>
      <protection locked="0"/>
    </xf>
    <xf numFmtId="0" fontId="14" fillId="11" borderId="16" xfId="0" applyFont="1" applyFill="1" applyBorder="1" applyAlignment="1">
      <alignment horizontal="center" vertical="center" wrapText="1"/>
    </xf>
    <xf numFmtId="0" fontId="28" fillId="11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5" fillId="10" borderId="0" xfId="0" applyFont="1" applyFill="1" applyBorder="1" applyAlignment="1">
      <alignment horizontal="center" vertical="center"/>
    </xf>
    <xf numFmtId="0" fontId="27" fillId="10" borderId="0" xfId="0" applyFont="1" applyFill="1" applyBorder="1" applyAlignment="1">
      <alignment horizontal="center" vertical="center" wrapText="1"/>
    </xf>
    <xf numFmtId="0" fontId="27" fillId="10" borderId="0" xfId="0" applyFont="1" applyFill="1" applyBorder="1" applyAlignment="1">
      <alignment horizontal="center" vertical="center"/>
    </xf>
    <xf numFmtId="0" fontId="27" fillId="10" borderId="25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vertical="center"/>
    </xf>
    <xf numFmtId="0" fontId="25" fillId="10" borderId="27" xfId="0" applyFont="1" applyFill="1" applyBorder="1" applyAlignment="1">
      <alignment vertical="center"/>
    </xf>
    <xf numFmtId="0" fontId="26" fillId="0" borderId="47" xfId="0" applyFont="1" applyFill="1" applyBorder="1"/>
    <xf numFmtId="0" fontId="26" fillId="0" borderId="25" xfId="0" applyFont="1" applyFill="1" applyBorder="1"/>
    <xf numFmtId="0" fontId="27" fillId="0" borderId="45" xfId="0" applyFont="1" applyFill="1" applyBorder="1" applyAlignment="1">
      <alignment horizontal="left" vertical="center" wrapText="1"/>
    </xf>
    <xf numFmtId="0" fontId="27" fillId="0" borderId="46" xfId="0" applyFont="1" applyFill="1" applyBorder="1" applyAlignment="1">
      <alignment horizontal="left" vertical="center" wrapText="1"/>
    </xf>
    <xf numFmtId="0" fontId="26" fillId="0" borderId="26" xfId="0" applyFont="1" applyFill="1" applyBorder="1"/>
    <xf numFmtId="0" fontId="25" fillId="0" borderId="20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7" borderId="20" xfId="0" applyFont="1" applyFill="1" applyBorder="1" applyAlignment="1">
      <alignment vertical="center"/>
    </xf>
    <xf numFmtId="0" fontId="25" fillId="7" borderId="27" xfId="0" applyFont="1" applyFill="1" applyBorder="1" applyAlignment="1">
      <alignment vertical="center"/>
    </xf>
    <xf numFmtId="0" fontId="23" fillId="7" borderId="0" xfId="0" applyFont="1" applyFill="1" applyAlignment="1">
      <alignment horizontal="center"/>
    </xf>
    <xf numFmtId="0" fontId="24" fillId="7" borderId="0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 wrapText="1"/>
    </xf>
    <xf numFmtId="0" fontId="24" fillId="7" borderId="25" xfId="0" applyFont="1" applyFill="1" applyBorder="1" applyAlignment="1">
      <alignment horizontal="center" vertical="center"/>
    </xf>
    <xf numFmtId="0" fontId="26" fillId="0" borderId="0" xfId="0" applyFont="1" applyFill="1" applyBorder="1"/>
    <xf numFmtId="0" fontId="27" fillId="0" borderId="45" xfId="0" applyFont="1" applyFill="1" applyBorder="1" applyAlignment="1">
      <alignment horizontal="left" vertical="center" indent="1"/>
    </xf>
    <xf numFmtId="0" fontId="27" fillId="0" borderId="46" xfId="0" applyFont="1" applyFill="1" applyBorder="1" applyAlignment="1">
      <alignment horizontal="left" vertical="center" indent="1"/>
    </xf>
    <xf numFmtId="0" fontId="14" fillId="11" borderId="16" xfId="0" applyFont="1" applyFill="1" applyBorder="1" applyAlignment="1">
      <alignment horizontal="center" vertical="center"/>
    </xf>
    <xf numFmtId="0" fontId="14" fillId="11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0" fontId="35" fillId="4" borderId="17" xfId="4" applyNumberFormat="1" applyFont="1" applyFill="1" applyBorder="1" applyAlignment="1">
      <alignment horizontal="right"/>
    </xf>
    <xf numFmtId="40" fontId="35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5" fillId="4" borderId="1" xfId="4" applyFont="1" applyFill="1" applyBorder="1" applyAlignment="1">
      <alignment horizontal="left" vertical="top" wrapText="1"/>
    </xf>
    <xf numFmtId="0" fontId="35" fillId="4" borderId="0" xfId="4" applyFont="1" applyFill="1" applyBorder="1" applyAlignment="1">
      <alignment horizontal="left" vertical="top" wrapText="1"/>
    </xf>
    <xf numFmtId="0" fontId="35" fillId="4" borderId="2" xfId="4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vertical="top" wrapText="1"/>
    </xf>
    <xf numFmtId="0" fontId="34" fillId="4" borderId="1" xfId="0" applyFont="1" applyFill="1" applyBorder="1" applyAlignment="1">
      <alignment horizontal="left" vertical="top" wrapText="1"/>
    </xf>
    <xf numFmtId="40" fontId="34" fillId="4" borderId="17" xfId="0" applyNumberFormat="1" applyFont="1" applyFill="1" applyBorder="1" applyAlignment="1">
      <alignment horizontal="right" vertical="center" wrapText="1"/>
    </xf>
    <xf numFmtId="40" fontId="34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37" fontId="31" fillId="11" borderId="16" xfId="4" applyNumberFormat="1" applyFont="1" applyFill="1" applyBorder="1" applyAlignment="1">
      <alignment horizontal="center" vertical="center" wrapText="1"/>
    </xf>
    <xf numFmtId="37" fontId="31" fillId="11" borderId="16" xfId="4" applyNumberFormat="1" applyFont="1" applyFill="1" applyBorder="1" applyAlignment="1">
      <alignment horizontal="center" vertical="center"/>
    </xf>
    <xf numFmtId="0" fontId="30" fillId="4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4" fillId="11" borderId="11" xfId="0" applyFont="1" applyFill="1" applyBorder="1" applyAlignment="1">
      <alignment horizontal="center" vertical="center"/>
    </xf>
    <xf numFmtId="0" fontId="14" fillId="11" borderId="8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11" borderId="2" xfId="0" applyFont="1" applyFill="1" applyBorder="1" applyAlignment="1">
      <alignment horizontal="center" vertical="center"/>
    </xf>
    <xf numFmtId="0" fontId="14" fillId="11" borderId="3" xfId="0" applyFont="1" applyFill="1" applyBorder="1" applyAlignment="1">
      <alignment horizontal="center" vertical="center"/>
    </xf>
    <xf numFmtId="0" fontId="14" fillId="11" borderId="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1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11" borderId="1" xfId="0" applyFont="1" applyFill="1" applyBorder="1" applyAlignment="1">
      <alignment horizontal="center"/>
    </xf>
    <xf numFmtId="0" fontId="14" fillId="11" borderId="0" xfId="0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2" borderId="9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center"/>
    </xf>
    <xf numFmtId="0" fontId="14" fillId="12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11" borderId="7" xfId="0" applyFont="1" applyFill="1" applyBorder="1" applyAlignment="1">
      <alignment horizontal="center" vertical="center"/>
    </xf>
    <xf numFmtId="0" fontId="14" fillId="11" borderId="0" xfId="0" applyFont="1" applyFill="1" applyBorder="1" applyAlignment="1">
      <alignment horizontal="center" vertical="center"/>
    </xf>
    <xf numFmtId="0" fontId="14" fillId="11" borderId="4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8" fillId="11" borderId="59" xfId="0" applyFont="1" applyFill="1" applyBorder="1" applyAlignment="1">
      <alignment horizontal="center" vertical="center"/>
    </xf>
    <xf numFmtId="0" fontId="28" fillId="11" borderId="62" xfId="0" applyFont="1" applyFill="1" applyBorder="1" applyAlignment="1">
      <alignment horizontal="center" vertical="center"/>
    </xf>
    <xf numFmtId="0" fontId="28" fillId="11" borderId="60" xfId="0" applyFont="1" applyFill="1" applyBorder="1" applyAlignment="1">
      <alignment horizontal="center" vertical="center"/>
    </xf>
    <xf numFmtId="0" fontId="28" fillId="11" borderId="16" xfId="0" applyFont="1" applyFill="1" applyBorder="1" applyAlignment="1">
      <alignment horizontal="center" vertical="center"/>
    </xf>
    <xf numFmtId="0" fontId="14" fillId="11" borderId="60" xfId="0" applyFont="1" applyFill="1" applyBorder="1" applyAlignment="1">
      <alignment horizontal="center" vertical="center" wrapText="1"/>
    </xf>
    <xf numFmtId="0" fontId="14" fillId="11" borderId="61" xfId="0" applyFont="1" applyFill="1" applyBorder="1" applyAlignment="1">
      <alignment horizontal="center" vertical="center" wrapText="1"/>
    </xf>
    <xf numFmtId="0" fontId="14" fillId="11" borderId="63" xfId="0" applyFont="1" applyFill="1" applyBorder="1" applyAlignment="1">
      <alignment horizontal="center" vertical="center" wrapText="1"/>
    </xf>
    <xf numFmtId="0" fontId="13" fillId="13" borderId="0" xfId="0" applyFont="1" applyFill="1" applyAlignment="1">
      <alignment horizontal="center"/>
    </xf>
    <xf numFmtId="0" fontId="28" fillId="14" borderId="0" xfId="0" applyFont="1" applyFill="1" applyAlignment="1">
      <alignment horizontal="center"/>
    </xf>
    <xf numFmtId="0" fontId="32" fillId="15" borderId="0" xfId="0" applyFont="1" applyFill="1" applyAlignment="1">
      <alignment horizontal="center" vertical="center"/>
    </xf>
    <xf numFmtId="0" fontId="32" fillId="15" borderId="4" xfId="0" applyFont="1" applyFill="1" applyBorder="1" applyAlignment="1">
      <alignment horizontal="center" vertical="center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4" name="3 CuadroTexto"/>
        <xdr:cNvSpPr txBox="1"/>
      </xdr:nvSpPr>
      <xdr:spPr>
        <a:xfrm>
          <a:off x="5229225" y="5324475"/>
          <a:ext cx="2019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5" name="4 CuadroTexto"/>
        <xdr:cNvSpPr txBox="1"/>
      </xdr:nvSpPr>
      <xdr:spPr>
        <a:xfrm>
          <a:off x="0" y="530542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6" name="5 CuadroTexto"/>
        <xdr:cNvSpPr txBox="1"/>
      </xdr:nvSpPr>
      <xdr:spPr>
        <a:xfrm>
          <a:off x="2590800" y="529590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45</xdr:row>
      <xdr:rowOff>171450</xdr:rowOff>
    </xdr:from>
    <xdr:to>
      <xdr:col>9</xdr:col>
      <xdr:colOff>619125</xdr:colOff>
      <xdr:row>50</xdr:row>
      <xdr:rowOff>104775</xdr:rowOff>
    </xdr:to>
    <xdr:sp macro="" textlink="">
      <xdr:nvSpPr>
        <xdr:cNvPr id="4" name="3 CuadroTexto"/>
        <xdr:cNvSpPr txBox="1"/>
      </xdr:nvSpPr>
      <xdr:spPr>
        <a:xfrm>
          <a:off x="7724775" y="8667750"/>
          <a:ext cx="21717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3</xdr:col>
      <xdr:colOff>2752725</xdr:colOff>
      <xdr:row>45</xdr:row>
      <xdr:rowOff>180976</xdr:rowOff>
    </xdr:from>
    <xdr:to>
      <xdr:col>5</xdr:col>
      <xdr:colOff>333375</xdr:colOff>
      <xdr:row>50</xdr:row>
      <xdr:rowOff>142876</xdr:rowOff>
    </xdr:to>
    <xdr:sp macro="" textlink="">
      <xdr:nvSpPr>
        <xdr:cNvPr id="5" name="4 CuadroTexto"/>
        <xdr:cNvSpPr txBox="1"/>
      </xdr:nvSpPr>
      <xdr:spPr>
        <a:xfrm>
          <a:off x="3390900" y="8677276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1</xdr:col>
      <xdr:colOff>171450</xdr:colOff>
      <xdr:row>1</xdr:row>
      <xdr:rowOff>85725</xdr:rowOff>
    </xdr:from>
    <xdr:to>
      <xdr:col>3</xdr:col>
      <xdr:colOff>828279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314325" y="17145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676275</xdr:colOff>
      <xdr:row>1</xdr:row>
      <xdr:rowOff>57150</xdr:rowOff>
    </xdr:from>
    <xdr:to>
      <xdr:col>9</xdr:col>
      <xdr:colOff>722394</xdr:colOff>
      <xdr:row>5</xdr:row>
      <xdr:rowOff>28575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9162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45</xdr:row>
      <xdr:rowOff>171450</xdr:rowOff>
    </xdr:from>
    <xdr:to>
      <xdr:col>3</xdr:col>
      <xdr:colOff>2133600</xdr:colOff>
      <xdr:row>51</xdr:row>
      <xdr:rowOff>57150</xdr:rowOff>
    </xdr:to>
    <xdr:sp macro="" textlink="">
      <xdr:nvSpPr>
        <xdr:cNvPr id="11" name="10 CuadroTexto"/>
        <xdr:cNvSpPr txBox="1"/>
      </xdr:nvSpPr>
      <xdr:spPr>
        <a:xfrm>
          <a:off x="0" y="86677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2895601</xdr:colOff>
      <xdr:row>41</xdr:row>
      <xdr:rowOff>9525</xdr:rowOff>
    </xdr:from>
    <xdr:to>
      <xdr:col>2</xdr:col>
      <xdr:colOff>914400</xdr:colOff>
      <xdr:row>45</xdr:row>
      <xdr:rowOff>161925</xdr:rowOff>
    </xdr:to>
    <xdr:sp macro="" textlink="">
      <xdr:nvSpPr>
        <xdr:cNvPr id="8" name="7 CuadroTexto"/>
        <xdr:cNvSpPr txBox="1"/>
      </xdr:nvSpPr>
      <xdr:spPr>
        <a:xfrm>
          <a:off x="3019426" y="6638925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41</xdr:row>
      <xdr:rowOff>38100</xdr:rowOff>
    </xdr:from>
    <xdr:to>
      <xdr:col>1</xdr:col>
      <xdr:colOff>2647950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0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321</xdr:row>
      <xdr:rowOff>180975</xdr:rowOff>
    </xdr:from>
    <xdr:to>
      <xdr:col>3</xdr:col>
      <xdr:colOff>590550</xdr:colOff>
      <xdr:row>327</xdr:row>
      <xdr:rowOff>66675</xdr:rowOff>
    </xdr:to>
    <xdr:sp macro="" textlink="">
      <xdr:nvSpPr>
        <xdr:cNvPr id="2" name="10 CuadroTexto"/>
        <xdr:cNvSpPr txBox="1"/>
      </xdr:nvSpPr>
      <xdr:spPr>
        <a:xfrm>
          <a:off x="0" y="64817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4</xdr:col>
      <xdr:colOff>1552575</xdr:colOff>
      <xdr:row>322</xdr:row>
      <xdr:rowOff>0</xdr:rowOff>
    </xdr:from>
    <xdr:to>
      <xdr:col>6</xdr:col>
      <xdr:colOff>800100</xdr:colOff>
      <xdr:row>326</xdr:row>
      <xdr:rowOff>152400</xdr:rowOff>
    </xdr:to>
    <xdr:sp macro="" textlink="">
      <xdr:nvSpPr>
        <xdr:cNvPr id="3" name="4 CuadroTexto"/>
        <xdr:cNvSpPr txBox="1"/>
      </xdr:nvSpPr>
      <xdr:spPr>
        <a:xfrm>
          <a:off x="4495800" y="64827150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8</xdr:col>
      <xdr:colOff>352425</xdr:colOff>
      <xdr:row>322</xdr:row>
      <xdr:rowOff>0</xdr:rowOff>
    </xdr:from>
    <xdr:to>
      <xdr:col>10</xdr:col>
      <xdr:colOff>600075</xdr:colOff>
      <xdr:row>326</xdr:row>
      <xdr:rowOff>123825</xdr:rowOff>
    </xdr:to>
    <xdr:sp macro="" textlink="">
      <xdr:nvSpPr>
        <xdr:cNvPr id="4" name="3 CuadroTexto"/>
        <xdr:cNvSpPr txBox="1"/>
      </xdr:nvSpPr>
      <xdr:spPr>
        <a:xfrm>
          <a:off x="8810625" y="648271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307</xdr:row>
      <xdr:rowOff>180975</xdr:rowOff>
    </xdr:from>
    <xdr:to>
      <xdr:col>3</xdr:col>
      <xdr:colOff>590550</xdr:colOff>
      <xdr:row>313</xdr:row>
      <xdr:rowOff>66675</xdr:rowOff>
    </xdr:to>
    <xdr:sp macro="" textlink="">
      <xdr:nvSpPr>
        <xdr:cNvPr id="2" name="10 CuadroTexto"/>
        <xdr:cNvSpPr txBox="1"/>
      </xdr:nvSpPr>
      <xdr:spPr>
        <a:xfrm>
          <a:off x="0" y="648176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4</xdr:col>
      <xdr:colOff>1552575</xdr:colOff>
      <xdr:row>308</xdr:row>
      <xdr:rowOff>0</xdr:rowOff>
    </xdr:from>
    <xdr:to>
      <xdr:col>6</xdr:col>
      <xdr:colOff>800100</xdr:colOff>
      <xdr:row>312</xdr:row>
      <xdr:rowOff>152400</xdr:rowOff>
    </xdr:to>
    <xdr:sp macro="" textlink="">
      <xdr:nvSpPr>
        <xdr:cNvPr id="3" name="4 CuadroTexto"/>
        <xdr:cNvSpPr txBox="1"/>
      </xdr:nvSpPr>
      <xdr:spPr>
        <a:xfrm>
          <a:off x="4495800" y="64827150"/>
          <a:ext cx="280987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</a:t>
          </a:r>
        </a:p>
        <a:p>
          <a:pPr algn="ctr"/>
          <a:r>
            <a:rPr lang="es-MX" sz="1100"/>
            <a:t>Mgdo.</a:t>
          </a:r>
          <a:r>
            <a:rPr lang="es-MX" sz="1100" baseline="0"/>
            <a:t> Alejandro Isaac Fragoso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8</xdr:col>
      <xdr:colOff>352425</xdr:colOff>
      <xdr:row>308</xdr:row>
      <xdr:rowOff>0</xdr:rowOff>
    </xdr:from>
    <xdr:to>
      <xdr:col>10</xdr:col>
      <xdr:colOff>600075</xdr:colOff>
      <xdr:row>312</xdr:row>
      <xdr:rowOff>123825</xdr:rowOff>
    </xdr:to>
    <xdr:sp macro="" textlink="">
      <xdr:nvSpPr>
        <xdr:cNvPr id="4" name="3 CuadroTexto"/>
        <xdr:cNvSpPr txBox="1"/>
      </xdr:nvSpPr>
      <xdr:spPr>
        <a:xfrm>
          <a:off x="8810625" y="64827150"/>
          <a:ext cx="2286000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60712" y="73152"/>
          <a:ext cx="1280750" cy="880586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0</xdr:colOff>
      <xdr:row>49</xdr:row>
      <xdr:rowOff>114300</xdr:rowOff>
    </xdr:to>
    <xdr:sp macro="" textlink="">
      <xdr:nvSpPr>
        <xdr:cNvPr id="7" name="6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4" name="3 CuadroTexto"/>
        <xdr:cNvSpPr txBox="1"/>
      </xdr:nvSpPr>
      <xdr:spPr>
        <a:xfrm>
          <a:off x="1" y="83629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Carlos Alberto Castro Amaya Encargado de Despacho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5" name="4 CuadroTexto"/>
        <xdr:cNvSpPr txBox="1"/>
      </xdr:nvSpPr>
      <xdr:spPr>
        <a:xfrm>
          <a:off x="2695575" y="83629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</a:t>
          </a:r>
          <a:r>
            <a:rPr lang="es-MX" sz="1100" baseline="0"/>
            <a:t> López</a:t>
          </a:r>
          <a:endParaRPr lang="es-MX" sz="1100"/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26</xdr:row>
      <xdr:rowOff>180975</xdr:rowOff>
    </xdr:from>
    <xdr:to>
      <xdr:col>7</xdr:col>
      <xdr:colOff>771525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6438900" y="5238750"/>
          <a:ext cx="22955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3143250</xdr:colOff>
      <xdr:row>27</xdr:row>
      <xdr:rowOff>28575</xdr:rowOff>
    </xdr:from>
    <xdr:to>
      <xdr:col>4</xdr:col>
      <xdr:colOff>838200</xdr:colOff>
      <xdr:row>31</xdr:row>
      <xdr:rowOff>142875</xdr:rowOff>
    </xdr:to>
    <xdr:sp macro="" textlink="">
      <xdr:nvSpPr>
        <xdr:cNvPr id="5" name="4 CuadroTexto"/>
        <xdr:cNvSpPr txBox="1"/>
      </xdr:nvSpPr>
      <xdr:spPr>
        <a:xfrm>
          <a:off x="3362325" y="5276850"/>
          <a:ext cx="289560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133350</xdr:colOff>
      <xdr:row>1</xdr:row>
      <xdr:rowOff>38100</xdr:rowOff>
    </xdr:from>
    <xdr:to>
      <xdr:col>1</xdr:col>
      <xdr:colOff>1107014</xdr:colOff>
      <xdr:row>5</xdr:row>
      <xdr:rowOff>180975</xdr:rowOff>
    </xdr:to>
    <xdr:grpSp>
      <xdr:nvGrpSpPr>
        <xdr:cNvPr id="6" name="15 Grupo"/>
        <xdr:cNvGrpSpPr/>
      </xdr:nvGrpSpPr>
      <xdr:grpSpPr>
        <a:xfrm>
          <a:off x="133350" y="228600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762000</xdr:colOff>
      <xdr:row>1</xdr:row>
      <xdr:rowOff>114300</xdr:rowOff>
    </xdr:from>
    <xdr:to>
      <xdr:col>7</xdr:col>
      <xdr:colOff>610895</xdr:colOff>
      <xdr:row>6</xdr:row>
      <xdr:rowOff>11640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29575" y="3048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19050</xdr:rowOff>
    </xdr:from>
    <xdr:to>
      <xdr:col>1</xdr:col>
      <xdr:colOff>2552700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0" y="52673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</a:t>
          </a:r>
          <a:r>
            <a:rPr lang="es-MX" sz="1000" baseline="0">
              <a:latin typeface="Arial" pitchFamily="34" charset="0"/>
              <a:cs typeface="Arial" pitchFamily="34" charset="0"/>
            </a:rPr>
            <a:t> García Serna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4" name="3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123825</xdr:rowOff>
    </xdr:to>
    <xdr:sp macro="" textlink="">
      <xdr:nvSpPr>
        <xdr:cNvPr id="5" name="4 CuadroTexto"/>
        <xdr:cNvSpPr txBox="1"/>
      </xdr:nvSpPr>
      <xdr:spPr>
        <a:xfrm>
          <a:off x="247650" y="10401300"/>
          <a:ext cx="2647951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Carlos Alberto Castro Amaya Encargado de Despacho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6" name="5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333375" y="76200"/>
          <a:ext cx="1192739" cy="914400"/>
          <a:chOff x="3679405" y="899831"/>
          <a:chExt cx="1975335" cy="1803489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11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4" name="3 CuadroTexto"/>
        <xdr:cNvSpPr txBox="1"/>
      </xdr:nvSpPr>
      <xdr:spPr>
        <a:xfrm>
          <a:off x="5991225" y="5238750"/>
          <a:ext cx="25622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5" name="4 CuadroTexto"/>
        <xdr:cNvSpPr txBox="1"/>
      </xdr:nvSpPr>
      <xdr:spPr>
        <a:xfrm>
          <a:off x="2809874" y="5267325"/>
          <a:ext cx="3200401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6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48550" y="16192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11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85</xdr:row>
      <xdr:rowOff>19050</xdr:rowOff>
    </xdr:from>
    <xdr:to>
      <xdr:col>8</xdr:col>
      <xdr:colOff>685800</xdr:colOff>
      <xdr:row>89</xdr:row>
      <xdr:rowOff>104775</xdr:rowOff>
    </xdr:to>
    <xdr:sp macro="" textlink="">
      <xdr:nvSpPr>
        <xdr:cNvPr id="4" name="3 CuadroTexto"/>
        <xdr:cNvSpPr txBox="1"/>
      </xdr:nvSpPr>
      <xdr:spPr>
        <a:xfrm>
          <a:off x="6886575" y="16173450"/>
          <a:ext cx="2324100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2733674</xdr:colOff>
      <xdr:row>85</xdr:row>
      <xdr:rowOff>19051</xdr:rowOff>
    </xdr:from>
    <xdr:to>
      <xdr:col>5</xdr:col>
      <xdr:colOff>742950</xdr:colOff>
      <xdr:row>89</xdr:row>
      <xdr:rowOff>66675</xdr:rowOff>
    </xdr:to>
    <xdr:sp macro="" textlink="">
      <xdr:nvSpPr>
        <xdr:cNvPr id="5" name="4 CuadroTexto"/>
        <xdr:cNvSpPr txBox="1"/>
      </xdr:nvSpPr>
      <xdr:spPr>
        <a:xfrm>
          <a:off x="3200399" y="16173451"/>
          <a:ext cx="3524251" cy="809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219076</xdr:colOff>
      <xdr:row>0</xdr:row>
      <xdr:rowOff>47625</xdr:rowOff>
    </xdr:from>
    <xdr:to>
      <xdr:col>2</xdr:col>
      <xdr:colOff>990600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381001" y="4762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781050</xdr:colOff>
      <xdr:row>0</xdr:row>
      <xdr:rowOff>95250</xdr:rowOff>
    </xdr:from>
    <xdr:to>
      <xdr:col>8</xdr:col>
      <xdr:colOff>734720</xdr:colOff>
      <xdr:row>4</xdr:row>
      <xdr:rowOff>183090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58200" y="95250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85</xdr:row>
      <xdr:rowOff>9525</xdr:rowOff>
    </xdr:from>
    <xdr:to>
      <xdr:col>2</xdr:col>
      <xdr:colOff>2305050</xdr:colOff>
      <xdr:row>90</xdr:row>
      <xdr:rowOff>85725</xdr:rowOff>
    </xdr:to>
    <xdr:sp macro="" textlink="">
      <xdr:nvSpPr>
        <xdr:cNvPr id="11" name="10 CuadroTexto"/>
        <xdr:cNvSpPr txBox="1"/>
      </xdr:nvSpPr>
      <xdr:spPr>
        <a:xfrm>
          <a:off x="0" y="161639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4" name="3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5" name="4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6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11" name="10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4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Alejandor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10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40</xdr:row>
      <xdr:rowOff>0</xdr:rowOff>
    </xdr:from>
    <xdr:to>
      <xdr:col>3</xdr:col>
      <xdr:colOff>371476</xdr:colOff>
      <xdr:row>45</xdr:row>
      <xdr:rowOff>57150</xdr:rowOff>
    </xdr:to>
    <xdr:sp macro="" textlink="">
      <xdr:nvSpPr>
        <xdr:cNvPr id="2" name="1 CuadroTexto"/>
        <xdr:cNvSpPr txBox="1"/>
      </xdr:nvSpPr>
      <xdr:spPr>
        <a:xfrm>
          <a:off x="4933951" y="5810250"/>
          <a:ext cx="217170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2600325</xdr:colOff>
      <xdr:row>39</xdr:row>
      <xdr:rowOff>114300</xdr:rowOff>
    </xdr:from>
    <xdr:to>
      <xdr:col>2</xdr:col>
      <xdr:colOff>57150</xdr:colOff>
      <xdr:row>46</xdr:row>
      <xdr:rowOff>123825</xdr:rowOff>
    </xdr:to>
    <xdr:sp macro="" textlink="">
      <xdr:nvSpPr>
        <xdr:cNvPr id="4" name="3 CuadroTexto"/>
        <xdr:cNvSpPr txBox="1"/>
      </xdr:nvSpPr>
      <xdr:spPr>
        <a:xfrm>
          <a:off x="2600325" y="5781675"/>
          <a:ext cx="2295525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</a:t>
          </a:r>
          <a:r>
            <a:rPr lang="es-MX" sz="9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5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285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6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114300</xdr:rowOff>
    </xdr:from>
    <xdr:to>
      <xdr:col>0</xdr:col>
      <xdr:colOff>2771775</xdr:colOff>
      <xdr:row>47</xdr:row>
      <xdr:rowOff>0</xdr:rowOff>
    </xdr:to>
    <xdr:sp macro="" textlink="">
      <xdr:nvSpPr>
        <xdr:cNvPr id="10" name="9 CuadroTexto"/>
        <xdr:cNvSpPr txBox="1"/>
      </xdr:nvSpPr>
      <xdr:spPr>
        <a:xfrm>
          <a:off x="0" y="57816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9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PJ_2022_ADECUACIONES_PRESUPUES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0/2DO_TRIMESTRE_2020/PJ_2DO_TRIM_2020/PJ_2020_PDA_ESPECIFICA_2DO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_PARTIDA_ESPECIFICA"/>
      <sheetName val="GLOBAL_TODAS"/>
      <sheetName val="globales"/>
      <sheetName val="globales (2)"/>
      <sheetName val="COG_PARTIDA_ESPECIFICA (2)"/>
    </sheetNames>
    <sheetDataSet>
      <sheetData sheetId="0">
        <row r="268">
          <cell r="G268">
            <v>4537554.16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COG_PARTIDA_ESPECIFICA"/>
    </sheetNames>
    <sheetDataSet>
      <sheetData sheetId="0"/>
      <sheetData sheetId="1">
        <row r="10">
          <cell r="F10">
            <v>1000000000.0000001</v>
          </cell>
          <cell r="G10">
            <v>0</v>
          </cell>
          <cell r="H10">
            <v>1000000000.0000001</v>
          </cell>
          <cell r="I10">
            <v>429055855.53000003</v>
          </cell>
          <cell r="J10">
            <v>396114811.30000007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26" t="s">
        <v>0</v>
      </c>
      <c r="B2" s="326"/>
      <c r="C2" s="326"/>
      <c r="D2" s="326"/>
      <c r="E2" s="13" t="e">
        <f>#REF!</f>
        <v>#REF!</v>
      </c>
    </row>
    <row r="3" spans="1:5" x14ac:dyDescent="0.25">
      <c r="A3" s="326" t="s">
        <v>2</v>
      </c>
      <c r="B3" s="326"/>
      <c r="C3" s="326"/>
      <c r="D3" s="326"/>
      <c r="E3" s="13" t="e">
        <f>#REF!</f>
        <v>#REF!</v>
      </c>
    </row>
    <row r="4" spans="1:5" x14ac:dyDescent="0.25">
      <c r="A4" s="326" t="s">
        <v>1</v>
      </c>
      <c r="B4" s="326"/>
      <c r="C4" s="326"/>
      <c r="D4" s="326"/>
      <c r="E4" s="14"/>
    </row>
    <row r="5" spans="1:5" x14ac:dyDescent="0.25">
      <c r="A5" s="326" t="s">
        <v>70</v>
      </c>
      <c r="B5" s="326"/>
      <c r="C5" s="326"/>
      <c r="D5" s="326"/>
      <c r="E5" t="s">
        <v>68</v>
      </c>
    </row>
    <row r="6" spans="1:5" x14ac:dyDescent="0.25">
      <c r="A6" s="6"/>
      <c r="B6" s="6"/>
      <c r="C6" s="331" t="s">
        <v>3</v>
      </c>
      <c r="D6" s="331"/>
      <c r="E6" s="1">
        <v>2013</v>
      </c>
    </row>
    <row r="7" spans="1:5" x14ac:dyDescent="0.25">
      <c r="A7" s="327" t="s">
        <v>66</v>
      </c>
      <c r="B7" s="325" t="s">
        <v>6</v>
      </c>
      <c r="C7" s="321" t="s">
        <v>8</v>
      </c>
      <c r="D7" s="321"/>
      <c r="E7" s="8" t="e">
        <f>#REF!</f>
        <v>#REF!</v>
      </c>
    </row>
    <row r="8" spans="1:5" x14ac:dyDescent="0.25">
      <c r="A8" s="327"/>
      <c r="B8" s="325"/>
      <c r="C8" s="321" t="s">
        <v>10</v>
      </c>
      <c r="D8" s="321"/>
      <c r="E8" s="8" t="e">
        <f>#REF!</f>
        <v>#REF!</v>
      </c>
    </row>
    <row r="9" spans="1:5" x14ac:dyDescent="0.25">
      <c r="A9" s="327"/>
      <c r="B9" s="325"/>
      <c r="C9" s="321" t="s">
        <v>12</v>
      </c>
      <c r="D9" s="321"/>
      <c r="E9" s="8" t="e">
        <f>#REF!</f>
        <v>#REF!</v>
      </c>
    </row>
    <row r="10" spans="1:5" x14ac:dyDescent="0.25">
      <c r="A10" s="327"/>
      <c r="B10" s="325"/>
      <c r="C10" s="321" t="s">
        <v>14</v>
      </c>
      <c r="D10" s="321"/>
      <c r="E10" s="8" t="e">
        <f>#REF!</f>
        <v>#REF!</v>
      </c>
    </row>
    <row r="11" spans="1:5" x14ac:dyDescent="0.25">
      <c r="A11" s="327"/>
      <c r="B11" s="325"/>
      <c r="C11" s="321" t="s">
        <v>16</v>
      </c>
      <c r="D11" s="321"/>
      <c r="E11" s="8" t="e">
        <f>#REF!</f>
        <v>#REF!</v>
      </c>
    </row>
    <row r="12" spans="1:5" x14ac:dyDescent="0.25">
      <c r="A12" s="327"/>
      <c r="B12" s="325"/>
      <c r="C12" s="321" t="s">
        <v>18</v>
      </c>
      <c r="D12" s="321"/>
      <c r="E12" s="8" t="e">
        <f>#REF!</f>
        <v>#REF!</v>
      </c>
    </row>
    <row r="13" spans="1:5" x14ac:dyDescent="0.25">
      <c r="A13" s="327"/>
      <c r="B13" s="325"/>
      <c r="C13" s="321" t="s">
        <v>20</v>
      </c>
      <c r="D13" s="321"/>
      <c r="E13" s="8" t="e">
        <f>#REF!</f>
        <v>#REF!</v>
      </c>
    </row>
    <row r="14" spans="1:5" ht="15.75" thickBot="1" x14ac:dyDescent="0.3">
      <c r="A14" s="327"/>
      <c r="B14" s="4"/>
      <c r="C14" s="322" t="s">
        <v>23</v>
      </c>
      <c r="D14" s="322"/>
      <c r="E14" s="9" t="e">
        <f>#REF!</f>
        <v>#REF!</v>
      </c>
    </row>
    <row r="15" spans="1:5" x14ac:dyDescent="0.25">
      <c r="A15" s="327"/>
      <c r="B15" s="325" t="s">
        <v>25</v>
      </c>
      <c r="C15" s="321" t="s">
        <v>27</v>
      </c>
      <c r="D15" s="321"/>
      <c r="E15" s="8" t="e">
        <f>#REF!</f>
        <v>#REF!</v>
      </c>
    </row>
    <row r="16" spans="1:5" x14ac:dyDescent="0.25">
      <c r="A16" s="327"/>
      <c r="B16" s="325"/>
      <c r="C16" s="321" t="s">
        <v>29</v>
      </c>
      <c r="D16" s="321"/>
      <c r="E16" s="8" t="e">
        <f>#REF!</f>
        <v>#REF!</v>
      </c>
    </row>
    <row r="17" spans="1:5" x14ac:dyDescent="0.25">
      <c r="A17" s="327"/>
      <c r="B17" s="325"/>
      <c r="C17" s="321" t="s">
        <v>31</v>
      </c>
      <c r="D17" s="321"/>
      <c r="E17" s="8" t="e">
        <f>#REF!</f>
        <v>#REF!</v>
      </c>
    </row>
    <row r="18" spans="1:5" x14ac:dyDescent="0.25">
      <c r="A18" s="327"/>
      <c r="B18" s="325"/>
      <c r="C18" s="321" t="s">
        <v>33</v>
      </c>
      <c r="D18" s="321"/>
      <c r="E18" s="8" t="e">
        <f>#REF!</f>
        <v>#REF!</v>
      </c>
    </row>
    <row r="19" spans="1:5" x14ac:dyDescent="0.25">
      <c r="A19" s="327"/>
      <c r="B19" s="325"/>
      <c r="C19" s="321" t="s">
        <v>35</v>
      </c>
      <c r="D19" s="321"/>
      <c r="E19" s="8" t="e">
        <f>#REF!</f>
        <v>#REF!</v>
      </c>
    </row>
    <row r="20" spans="1:5" x14ac:dyDescent="0.25">
      <c r="A20" s="327"/>
      <c r="B20" s="325"/>
      <c r="C20" s="321" t="s">
        <v>37</v>
      </c>
      <c r="D20" s="321"/>
      <c r="E20" s="8" t="e">
        <f>#REF!</f>
        <v>#REF!</v>
      </c>
    </row>
    <row r="21" spans="1:5" x14ac:dyDescent="0.25">
      <c r="A21" s="327"/>
      <c r="B21" s="325"/>
      <c r="C21" s="321" t="s">
        <v>39</v>
      </c>
      <c r="D21" s="321"/>
      <c r="E21" s="8" t="e">
        <f>#REF!</f>
        <v>#REF!</v>
      </c>
    </row>
    <row r="22" spans="1:5" x14ac:dyDescent="0.25">
      <c r="A22" s="327"/>
      <c r="B22" s="325"/>
      <c r="C22" s="321" t="s">
        <v>40</v>
      </c>
      <c r="D22" s="321"/>
      <c r="E22" s="8" t="e">
        <f>#REF!</f>
        <v>#REF!</v>
      </c>
    </row>
    <row r="23" spans="1:5" x14ac:dyDescent="0.25">
      <c r="A23" s="327"/>
      <c r="B23" s="325"/>
      <c r="C23" s="321" t="s">
        <v>42</v>
      </c>
      <c r="D23" s="321"/>
      <c r="E23" s="8" t="e">
        <f>#REF!</f>
        <v>#REF!</v>
      </c>
    </row>
    <row r="24" spans="1:5" ht="15.75" thickBot="1" x14ac:dyDescent="0.3">
      <c r="A24" s="327"/>
      <c r="B24" s="4"/>
      <c r="C24" s="322" t="s">
        <v>44</v>
      </c>
      <c r="D24" s="322"/>
      <c r="E24" s="9" t="e">
        <f>#REF!</f>
        <v>#REF!</v>
      </c>
    </row>
    <row r="25" spans="1:5" ht="15.75" thickBot="1" x14ac:dyDescent="0.3">
      <c r="A25" s="327"/>
      <c r="B25" s="2"/>
      <c r="C25" s="322" t="s">
        <v>46</v>
      </c>
      <c r="D25" s="322"/>
      <c r="E25" s="9" t="e">
        <f>#REF!</f>
        <v>#REF!</v>
      </c>
    </row>
    <row r="26" spans="1:5" x14ac:dyDescent="0.25">
      <c r="A26" s="327" t="s">
        <v>67</v>
      </c>
      <c r="B26" s="325" t="s">
        <v>7</v>
      </c>
      <c r="C26" s="321" t="s">
        <v>9</v>
      </c>
      <c r="D26" s="321"/>
      <c r="E26" s="8" t="e">
        <f>#REF!</f>
        <v>#REF!</v>
      </c>
    </row>
    <row r="27" spans="1:5" x14ac:dyDescent="0.25">
      <c r="A27" s="327"/>
      <c r="B27" s="325"/>
      <c r="C27" s="321" t="s">
        <v>11</v>
      </c>
      <c r="D27" s="321"/>
      <c r="E27" s="8" t="e">
        <f>#REF!</f>
        <v>#REF!</v>
      </c>
    </row>
    <row r="28" spans="1:5" x14ac:dyDescent="0.25">
      <c r="A28" s="327"/>
      <c r="B28" s="325"/>
      <c r="C28" s="321" t="s">
        <v>13</v>
      </c>
      <c r="D28" s="321"/>
      <c r="E28" s="8" t="e">
        <f>#REF!</f>
        <v>#REF!</v>
      </c>
    </row>
    <row r="29" spans="1:5" x14ac:dyDescent="0.25">
      <c r="A29" s="327"/>
      <c r="B29" s="325"/>
      <c r="C29" s="321" t="s">
        <v>15</v>
      </c>
      <c r="D29" s="321"/>
      <c r="E29" s="8" t="e">
        <f>#REF!</f>
        <v>#REF!</v>
      </c>
    </row>
    <row r="30" spans="1:5" x14ac:dyDescent="0.25">
      <c r="A30" s="327"/>
      <c r="B30" s="325"/>
      <c r="C30" s="321" t="s">
        <v>17</v>
      </c>
      <c r="D30" s="321"/>
      <c r="E30" s="8" t="e">
        <f>#REF!</f>
        <v>#REF!</v>
      </c>
    </row>
    <row r="31" spans="1:5" x14ac:dyDescent="0.25">
      <c r="A31" s="327"/>
      <c r="B31" s="325"/>
      <c r="C31" s="321" t="s">
        <v>19</v>
      </c>
      <c r="D31" s="321"/>
      <c r="E31" s="8" t="e">
        <f>#REF!</f>
        <v>#REF!</v>
      </c>
    </row>
    <row r="32" spans="1:5" x14ac:dyDescent="0.25">
      <c r="A32" s="327"/>
      <c r="B32" s="325"/>
      <c r="C32" s="321" t="s">
        <v>21</v>
      </c>
      <c r="D32" s="321"/>
      <c r="E32" s="8" t="e">
        <f>#REF!</f>
        <v>#REF!</v>
      </c>
    </row>
    <row r="33" spans="1:5" x14ac:dyDescent="0.25">
      <c r="A33" s="327"/>
      <c r="B33" s="325"/>
      <c r="C33" s="321" t="s">
        <v>22</v>
      </c>
      <c r="D33" s="321"/>
      <c r="E33" s="8" t="e">
        <f>#REF!</f>
        <v>#REF!</v>
      </c>
    </row>
    <row r="34" spans="1:5" ht="15.75" thickBot="1" x14ac:dyDescent="0.3">
      <c r="A34" s="327"/>
      <c r="B34" s="4"/>
      <c r="C34" s="322" t="s">
        <v>24</v>
      </c>
      <c r="D34" s="322"/>
      <c r="E34" s="9" t="e">
        <f>#REF!</f>
        <v>#REF!</v>
      </c>
    </row>
    <row r="35" spans="1:5" x14ac:dyDescent="0.25">
      <c r="A35" s="327"/>
      <c r="B35" s="325" t="s">
        <v>26</v>
      </c>
      <c r="C35" s="321" t="s">
        <v>28</v>
      </c>
      <c r="D35" s="321"/>
      <c r="E35" s="8" t="e">
        <f>#REF!</f>
        <v>#REF!</v>
      </c>
    </row>
    <row r="36" spans="1:5" x14ac:dyDescent="0.25">
      <c r="A36" s="327"/>
      <c r="B36" s="325"/>
      <c r="C36" s="321" t="s">
        <v>30</v>
      </c>
      <c r="D36" s="321"/>
      <c r="E36" s="8" t="e">
        <f>#REF!</f>
        <v>#REF!</v>
      </c>
    </row>
    <row r="37" spans="1:5" x14ac:dyDescent="0.25">
      <c r="A37" s="327"/>
      <c r="B37" s="325"/>
      <c r="C37" s="321" t="s">
        <v>32</v>
      </c>
      <c r="D37" s="321"/>
      <c r="E37" s="8" t="e">
        <f>#REF!</f>
        <v>#REF!</v>
      </c>
    </row>
    <row r="38" spans="1:5" x14ac:dyDescent="0.25">
      <c r="A38" s="327"/>
      <c r="B38" s="325"/>
      <c r="C38" s="321" t="s">
        <v>34</v>
      </c>
      <c r="D38" s="321"/>
      <c r="E38" s="8" t="e">
        <f>#REF!</f>
        <v>#REF!</v>
      </c>
    </row>
    <row r="39" spans="1:5" x14ac:dyDescent="0.25">
      <c r="A39" s="327"/>
      <c r="B39" s="325"/>
      <c r="C39" s="321" t="s">
        <v>36</v>
      </c>
      <c r="D39" s="321"/>
      <c r="E39" s="8" t="e">
        <f>#REF!</f>
        <v>#REF!</v>
      </c>
    </row>
    <row r="40" spans="1:5" x14ac:dyDescent="0.25">
      <c r="A40" s="327"/>
      <c r="B40" s="325"/>
      <c r="C40" s="321" t="s">
        <v>38</v>
      </c>
      <c r="D40" s="321"/>
      <c r="E40" s="8" t="e">
        <f>#REF!</f>
        <v>#REF!</v>
      </c>
    </row>
    <row r="41" spans="1:5" ht="15.75" thickBot="1" x14ac:dyDescent="0.3">
      <c r="A41" s="327"/>
      <c r="B41" s="2"/>
      <c r="C41" s="322" t="s">
        <v>41</v>
      </c>
      <c r="D41" s="322"/>
      <c r="E41" s="9" t="e">
        <f>#REF!</f>
        <v>#REF!</v>
      </c>
    </row>
    <row r="42" spans="1:5" ht="15.75" thickBot="1" x14ac:dyDescent="0.3">
      <c r="A42" s="327"/>
      <c r="B42" s="2"/>
      <c r="C42" s="322" t="s">
        <v>43</v>
      </c>
      <c r="D42" s="322"/>
      <c r="E42" s="9" t="e">
        <f>#REF!</f>
        <v>#REF!</v>
      </c>
    </row>
    <row r="43" spans="1:5" x14ac:dyDescent="0.25">
      <c r="A43" s="3"/>
      <c r="B43" s="325" t="s">
        <v>45</v>
      </c>
      <c r="C43" s="323" t="s">
        <v>47</v>
      </c>
      <c r="D43" s="323"/>
      <c r="E43" s="10" t="e">
        <f>#REF!</f>
        <v>#REF!</v>
      </c>
    </row>
    <row r="44" spans="1:5" x14ac:dyDescent="0.25">
      <c r="A44" s="3"/>
      <c r="B44" s="325"/>
      <c r="C44" s="321" t="s">
        <v>48</v>
      </c>
      <c r="D44" s="321"/>
      <c r="E44" s="8" t="e">
        <f>#REF!</f>
        <v>#REF!</v>
      </c>
    </row>
    <row r="45" spans="1:5" x14ac:dyDescent="0.25">
      <c r="A45" s="3"/>
      <c r="B45" s="325"/>
      <c r="C45" s="321" t="s">
        <v>49</v>
      </c>
      <c r="D45" s="321"/>
      <c r="E45" s="8" t="e">
        <f>#REF!</f>
        <v>#REF!</v>
      </c>
    </row>
    <row r="46" spans="1:5" x14ac:dyDescent="0.25">
      <c r="A46" s="3"/>
      <c r="B46" s="325"/>
      <c r="C46" s="321" t="s">
        <v>50</v>
      </c>
      <c r="D46" s="321"/>
      <c r="E46" s="8" t="e">
        <f>#REF!</f>
        <v>#REF!</v>
      </c>
    </row>
    <row r="47" spans="1:5" x14ac:dyDescent="0.25">
      <c r="A47" s="3"/>
      <c r="B47" s="325"/>
      <c r="C47" s="323" t="s">
        <v>51</v>
      </c>
      <c r="D47" s="323"/>
      <c r="E47" s="10" t="e">
        <f>#REF!</f>
        <v>#REF!</v>
      </c>
    </row>
    <row r="48" spans="1:5" x14ac:dyDescent="0.25">
      <c r="A48" s="3"/>
      <c r="B48" s="325"/>
      <c r="C48" s="321" t="s">
        <v>52</v>
      </c>
      <c r="D48" s="321"/>
      <c r="E48" s="8" t="e">
        <f>#REF!</f>
        <v>#REF!</v>
      </c>
    </row>
    <row r="49" spans="1:5" x14ac:dyDescent="0.25">
      <c r="A49" s="3"/>
      <c r="B49" s="325"/>
      <c r="C49" s="321" t="s">
        <v>53</v>
      </c>
      <c r="D49" s="321"/>
      <c r="E49" s="8" t="e">
        <f>#REF!</f>
        <v>#REF!</v>
      </c>
    </row>
    <row r="50" spans="1:5" x14ac:dyDescent="0.25">
      <c r="A50" s="3"/>
      <c r="B50" s="325"/>
      <c r="C50" s="321" t="s">
        <v>54</v>
      </c>
      <c r="D50" s="321"/>
      <c r="E50" s="8" t="e">
        <f>#REF!</f>
        <v>#REF!</v>
      </c>
    </row>
    <row r="51" spans="1:5" x14ac:dyDescent="0.25">
      <c r="A51" s="3"/>
      <c r="B51" s="325"/>
      <c r="C51" s="321" t="s">
        <v>55</v>
      </c>
      <c r="D51" s="321"/>
      <c r="E51" s="8" t="e">
        <f>#REF!</f>
        <v>#REF!</v>
      </c>
    </row>
    <row r="52" spans="1:5" x14ac:dyDescent="0.25">
      <c r="A52" s="3"/>
      <c r="B52" s="325"/>
      <c r="C52" s="321" t="s">
        <v>56</v>
      </c>
      <c r="D52" s="321"/>
      <c r="E52" s="8" t="e">
        <f>#REF!</f>
        <v>#REF!</v>
      </c>
    </row>
    <row r="53" spans="1:5" x14ac:dyDescent="0.25">
      <c r="A53" s="3"/>
      <c r="B53" s="325"/>
      <c r="C53" s="323" t="s">
        <v>57</v>
      </c>
      <c r="D53" s="323"/>
      <c r="E53" s="10" t="e">
        <f>#REF!</f>
        <v>#REF!</v>
      </c>
    </row>
    <row r="54" spans="1:5" x14ac:dyDescent="0.25">
      <c r="A54" s="3"/>
      <c r="B54" s="325"/>
      <c r="C54" s="321" t="s">
        <v>58</v>
      </c>
      <c r="D54" s="321"/>
      <c r="E54" s="8" t="e">
        <f>#REF!</f>
        <v>#REF!</v>
      </c>
    </row>
    <row r="55" spans="1:5" x14ac:dyDescent="0.25">
      <c r="A55" s="3"/>
      <c r="B55" s="325"/>
      <c r="C55" s="321" t="s">
        <v>59</v>
      </c>
      <c r="D55" s="321"/>
      <c r="E55" s="8" t="e">
        <f>#REF!</f>
        <v>#REF!</v>
      </c>
    </row>
    <row r="56" spans="1:5" ht="15.75" thickBot="1" x14ac:dyDescent="0.3">
      <c r="A56" s="3"/>
      <c r="B56" s="325"/>
      <c r="C56" s="322" t="s">
        <v>60</v>
      </c>
      <c r="D56" s="322"/>
      <c r="E56" s="9" t="e">
        <f>#REF!</f>
        <v>#REF!</v>
      </c>
    </row>
    <row r="57" spans="1:5" ht="15.75" thickBot="1" x14ac:dyDescent="0.3">
      <c r="A57" s="3"/>
      <c r="B57" s="2"/>
      <c r="C57" s="322" t="s">
        <v>61</v>
      </c>
      <c r="D57" s="322"/>
      <c r="E57" s="9" t="e">
        <f>#REF!</f>
        <v>#REF!</v>
      </c>
    </row>
    <row r="58" spans="1:5" x14ac:dyDescent="0.25">
      <c r="A58" s="3"/>
      <c r="B58" s="2"/>
      <c r="C58" s="331" t="s">
        <v>3</v>
      </c>
      <c r="D58" s="331"/>
      <c r="E58" s="1">
        <v>2012</v>
      </c>
    </row>
    <row r="59" spans="1:5" x14ac:dyDescent="0.25">
      <c r="A59" s="327" t="s">
        <v>66</v>
      </c>
      <c r="B59" s="325" t="s">
        <v>6</v>
      </c>
      <c r="C59" s="321" t="s">
        <v>8</v>
      </c>
      <c r="D59" s="321"/>
      <c r="E59" s="8" t="e">
        <f>#REF!</f>
        <v>#REF!</v>
      </c>
    </row>
    <row r="60" spans="1:5" x14ac:dyDescent="0.25">
      <c r="A60" s="327"/>
      <c r="B60" s="325"/>
      <c r="C60" s="321" t="s">
        <v>10</v>
      </c>
      <c r="D60" s="321"/>
      <c r="E60" s="8" t="e">
        <f>#REF!</f>
        <v>#REF!</v>
      </c>
    </row>
    <row r="61" spans="1:5" x14ac:dyDescent="0.25">
      <c r="A61" s="327"/>
      <c r="B61" s="325"/>
      <c r="C61" s="321" t="s">
        <v>12</v>
      </c>
      <c r="D61" s="321"/>
      <c r="E61" s="8" t="e">
        <f>#REF!</f>
        <v>#REF!</v>
      </c>
    </row>
    <row r="62" spans="1:5" x14ac:dyDescent="0.25">
      <c r="A62" s="327"/>
      <c r="B62" s="325"/>
      <c r="C62" s="321" t="s">
        <v>14</v>
      </c>
      <c r="D62" s="321"/>
      <c r="E62" s="8" t="e">
        <f>#REF!</f>
        <v>#REF!</v>
      </c>
    </row>
    <row r="63" spans="1:5" x14ac:dyDescent="0.25">
      <c r="A63" s="327"/>
      <c r="B63" s="325"/>
      <c r="C63" s="321" t="s">
        <v>16</v>
      </c>
      <c r="D63" s="321"/>
      <c r="E63" s="8" t="e">
        <f>#REF!</f>
        <v>#REF!</v>
      </c>
    </row>
    <row r="64" spans="1:5" x14ac:dyDescent="0.25">
      <c r="A64" s="327"/>
      <c r="B64" s="325"/>
      <c r="C64" s="321" t="s">
        <v>18</v>
      </c>
      <c r="D64" s="321"/>
      <c r="E64" s="8" t="e">
        <f>#REF!</f>
        <v>#REF!</v>
      </c>
    </row>
    <row r="65" spans="1:5" x14ac:dyDescent="0.25">
      <c r="A65" s="327"/>
      <c r="B65" s="325"/>
      <c r="C65" s="321" t="s">
        <v>20</v>
      </c>
      <c r="D65" s="321"/>
      <c r="E65" s="8" t="e">
        <f>#REF!</f>
        <v>#REF!</v>
      </c>
    </row>
    <row r="66" spans="1:5" ht="15.75" thickBot="1" x14ac:dyDescent="0.3">
      <c r="A66" s="327"/>
      <c r="B66" s="4"/>
      <c r="C66" s="322" t="s">
        <v>23</v>
      </c>
      <c r="D66" s="322"/>
      <c r="E66" s="9" t="e">
        <f>#REF!</f>
        <v>#REF!</v>
      </c>
    </row>
    <row r="67" spans="1:5" x14ac:dyDescent="0.25">
      <c r="A67" s="327"/>
      <c r="B67" s="325" t="s">
        <v>25</v>
      </c>
      <c r="C67" s="321" t="s">
        <v>27</v>
      </c>
      <c r="D67" s="321"/>
      <c r="E67" s="8" t="e">
        <f>#REF!</f>
        <v>#REF!</v>
      </c>
    </row>
    <row r="68" spans="1:5" x14ac:dyDescent="0.25">
      <c r="A68" s="327"/>
      <c r="B68" s="325"/>
      <c r="C68" s="321" t="s">
        <v>29</v>
      </c>
      <c r="D68" s="321"/>
      <c r="E68" s="8" t="e">
        <f>#REF!</f>
        <v>#REF!</v>
      </c>
    </row>
    <row r="69" spans="1:5" x14ac:dyDescent="0.25">
      <c r="A69" s="327"/>
      <c r="B69" s="325"/>
      <c r="C69" s="321" t="s">
        <v>31</v>
      </c>
      <c r="D69" s="321"/>
      <c r="E69" s="8" t="e">
        <f>#REF!</f>
        <v>#REF!</v>
      </c>
    </row>
    <row r="70" spans="1:5" x14ac:dyDescent="0.25">
      <c r="A70" s="327"/>
      <c r="B70" s="325"/>
      <c r="C70" s="321" t="s">
        <v>33</v>
      </c>
      <c r="D70" s="321"/>
      <c r="E70" s="8" t="e">
        <f>#REF!</f>
        <v>#REF!</v>
      </c>
    </row>
    <row r="71" spans="1:5" x14ac:dyDescent="0.25">
      <c r="A71" s="327"/>
      <c r="B71" s="325"/>
      <c r="C71" s="321" t="s">
        <v>35</v>
      </c>
      <c r="D71" s="321"/>
      <c r="E71" s="8" t="e">
        <f>#REF!</f>
        <v>#REF!</v>
      </c>
    </row>
    <row r="72" spans="1:5" x14ac:dyDescent="0.25">
      <c r="A72" s="327"/>
      <c r="B72" s="325"/>
      <c r="C72" s="321" t="s">
        <v>37</v>
      </c>
      <c r="D72" s="321"/>
      <c r="E72" s="8" t="e">
        <f>#REF!</f>
        <v>#REF!</v>
      </c>
    </row>
    <row r="73" spans="1:5" x14ac:dyDescent="0.25">
      <c r="A73" s="327"/>
      <c r="B73" s="325"/>
      <c r="C73" s="321" t="s">
        <v>39</v>
      </c>
      <c r="D73" s="321"/>
      <c r="E73" s="8" t="e">
        <f>#REF!</f>
        <v>#REF!</v>
      </c>
    </row>
    <row r="74" spans="1:5" x14ac:dyDescent="0.25">
      <c r="A74" s="327"/>
      <c r="B74" s="325"/>
      <c r="C74" s="321" t="s">
        <v>40</v>
      </c>
      <c r="D74" s="321"/>
      <c r="E74" s="8" t="e">
        <f>#REF!</f>
        <v>#REF!</v>
      </c>
    </row>
    <row r="75" spans="1:5" x14ac:dyDescent="0.25">
      <c r="A75" s="327"/>
      <c r="B75" s="325"/>
      <c r="C75" s="321" t="s">
        <v>42</v>
      </c>
      <c r="D75" s="321"/>
      <c r="E75" s="8" t="e">
        <f>#REF!</f>
        <v>#REF!</v>
      </c>
    </row>
    <row r="76" spans="1:5" ht="15.75" thickBot="1" x14ac:dyDescent="0.3">
      <c r="A76" s="327"/>
      <c r="B76" s="4"/>
      <c r="C76" s="322" t="s">
        <v>44</v>
      </c>
      <c r="D76" s="322"/>
      <c r="E76" s="9" t="e">
        <f>#REF!</f>
        <v>#REF!</v>
      </c>
    </row>
    <row r="77" spans="1:5" ht="15.75" thickBot="1" x14ac:dyDescent="0.3">
      <c r="A77" s="327"/>
      <c r="B77" s="2"/>
      <c r="C77" s="322" t="s">
        <v>46</v>
      </c>
      <c r="D77" s="322"/>
      <c r="E77" s="9" t="e">
        <f>#REF!</f>
        <v>#REF!</v>
      </c>
    </row>
    <row r="78" spans="1:5" x14ac:dyDescent="0.25">
      <c r="A78" s="327" t="s">
        <v>67</v>
      </c>
      <c r="B78" s="325" t="s">
        <v>7</v>
      </c>
      <c r="C78" s="321" t="s">
        <v>9</v>
      </c>
      <c r="D78" s="321"/>
      <c r="E78" s="8" t="e">
        <f>#REF!</f>
        <v>#REF!</v>
      </c>
    </row>
    <row r="79" spans="1:5" x14ac:dyDescent="0.25">
      <c r="A79" s="327"/>
      <c r="B79" s="325"/>
      <c r="C79" s="321" t="s">
        <v>11</v>
      </c>
      <c r="D79" s="321"/>
      <c r="E79" s="8" t="e">
        <f>#REF!</f>
        <v>#REF!</v>
      </c>
    </row>
    <row r="80" spans="1:5" x14ac:dyDescent="0.25">
      <c r="A80" s="327"/>
      <c r="B80" s="325"/>
      <c r="C80" s="321" t="s">
        <v>13</v>
      </c>
      <c r="D80" s="321"/>
      <c r="E80" s="8" t="e">
        <f>#REF!</f>
        <v>#REF!</v>
      </c>
    </row>
    <row r="81" spans="1:5" x14ac:dyDescent="0.25">
      <c r="A81" s="327"/>
      <c r="B81" s="325"/>
      <c r="C81" s="321" t="s">
        <v>15</v>
      </c>
      <c r="D81" s="321"/>
      <c r="E81" s="8" t="e">
        <f>#REF!</f>
        <v>#REF!</v>
      </c>
    </row>
    <row r="82" spans="1:5" x14ac:dyDescent="0.25">
      <c r="A82" s="327"/>
      <c r="B82" s="325"/>
      <c r="C82" s="321" t="s">
        <v>17</v>
      </c>
      <c r="D82" s="321"/>
      <c r="E82" s="8" t="e">
        <f>#REF!</f>
        <v>#REF!</v>
      </c>
    </row>
    <row r="83" spans="1:5" x14ac:dyDescent="0.25">
      <c r="A83" s="327"/>
      <c r="B83" s="325"/>
      <c r="C83" s="321" t="s">
        <v>19</v>
      </c>
      <c r="D83" s="321"/>
      <c r="E83" s="8" t="e">
        <f>#REF!</f>
        <v>#REF!</v>
      </c>
    </row>
    <row r="84" spans="1:5" x14ac:dyDescent="0.25">
      <c r="A84" s="327"/>
      <c r="B84" s="325"/>
      <c r="C84" s="321" t="s">
        <v>21</v>
      </c>
      <c r="D84" s="321"/>
      <c r="E84" s="8" t="e">
        <f>#REF!</f>
        <v>#REF!</v>
      </c>
    </row>
    <row r="85" spans="1:5" x14ac:dyDescent="0.25">
      <c r="A85" s="327"/>
      <c r="B85" s="325"/>
      <c r="C85" s="321" t="s">
        <v>22</v>
      </c>
      <c r="D85" s="321"/>
      <c r="E85" s="8" t="e">
        <f>#REF!</f>
        <v>#REF!</v>
      </c>
    </row>
    <row r="86" spans="1:5" ht="15.75" thickBot="1" x14ac:dyDescent="0.3">
      <c r="A86" s="327"/>
      <c r="B86" s="4"/>
      <c r="C86" s="322" t="s">
        <v>24</v>
      </c>
      <c r="D86" s="322"/>
      <c r="E86" s="9" t="e">
        <f>#REF!</f>
        <v>#REF!</v>
      </c>
    </row>
    <row r="87" spans="1:5" x14ac:dyDescent="0.25">
      <c r="A87" s="327"/>
      <c r="B87" s="325" t="s">
        <v>26</v>
      </c>
      <c r="C87" s="321" t="s">
        <v>28</v>
      </c>
      <c r="D87" s="321"/>
      <c r="E87" s="8" t="e">
        <f>#REF!</f>
        <v>#REF!</v>
      </c>
    </row>
    <row r="88" spans="1:5" x14ac:dyDescent="0.25">
      <c r="A88" s="327"/>
      <c r="B88" s="325"/>
      <c r="C88" s="321" t="s">
        <v>30</v>
      </c>
      <c r="D88" s="321"/>
      <c r="E88" s="8" t="e">
        <f>#REF!</f>
        <v>#REF!</v>
      </c>
    </row>
    <row r="89" spans="1:5" x14ac:dyDescent="0.25">
      <c r="A89" s="327"/>
      <c r="B89" s="325"/>
      <c r="C89" s="321" t="s">
        <v>32</v>
      </c>
      <c r="D89" s="321"/>
      <c r="E89" s="8" t="e">
        <f>#REF!</f>
        <v>#REF!</v>
      </c>
    </row>
    <row r="90" spans="1:5" x14ac:dyDescent="0.25">
      <c r="A90" s="327"/>
      <c r="B90" s="325"/>
      <c r="C90" s="321" t="s">
        <v>34</v>
      </c>
      <c r="D90" s="321"/>
      <c r="E90" s="8" t="e">
        <f>#REF!</f>
        <v>#REF!</v>
      </c>
    </row>
    <row r="91" spans="1:5" x14ac:dyDescent="0.25">
      <c r="A91" s="327"/>
      <c r="B91" s="325"/>
      <c r="C91" s="321" t="s">
        <v>36</v>
      </c>
      <c r="D91" s="321"/>
      <c r="E91" s="8" t="e">
        <f>#REF!</f>
        <v>#REF!</v>
      </c>
    </row>
    <row r="92" spans="1:5" x14ac:dyDescent="0.25">
      <c r="A92" s="327"/>
      <c r="B92" s="325"/>
      <c r="C92" s="321" t="s">
        <v>38</v>
      </c>
      <c r="D92" s="321"/>
      <c r="E92" s="8" t="e">
        <f>#REF!</f>
        <v>#REF!</v>
      </c>
    </row>
    <row r="93" spans="1:5" ht="15.75" thickBot="1" x14ac:dyDescent="0.3">
      <c r="A93" s="327"/>
      <c r="B93" s="2"/>
      <c r="C93" s="322" t="s">
        <v>41</v>
      </c>
      <c r="D93" s="322"/>
      <c r="E93" s="9" t="e">
        <f>#REF!</f>
        <v>#REF!</v>
      </c>
    </row>
    <row r="94" spans="1:5" ht="15.75" thickBot="1" x14ac:dyDescent="0.3">
      <c r="A94" s="327"/>
      <c r="B94" s="2"/>
      <c r="C94" s="322" t="s">
        <v>43</v>
      </c>
      <c r="D94" s="322"/>
      <c r="E94" s="9" t="e">
        <f>#REF!</f>
        <v>#REF!</v>
      </c>
    </row>
    <row r="95" spans="1:5" x14ac:dyDescent="0.25">
      <c r="A95" s="3"/>
      <c r="B95" s="325" t="s">
        <v>45</v>
      </c>
      <c r="C95" s="323" t="s">
        <v>47</v>
      </c>
      <c r="D95" s="323"/>
      <c r="E95" s="10" t="e">
        <f>#REF!</f>
        <v>#REF!</v>
      </c>
    </row>
    <row r="96" spans="1:5" x14ac:dyDescent="0.25">
      <c r="A96" s="3"/>
      <c r="B96" s="325"/>
      <c r="C96" s="321" t="s">
        <v>48</v>
      </c>
      <c r="D96" s="321"/>
      <c r="E96" s="8" t="e">
        <f>#REF!</f>
        <v>#REF!</v>
      </c>
    </row>
    <row r="97" spans="1:5" x14ac:dyDescent="0.25">
      <c r="A97" s="3"/>
      <c r="B97" s="325"/>
      <c r="C97" s="321" t="s">
        <v>49</v>
      </c>
      <c r="D97" s="321"/>
      <c r="E97" s="8" t="e">
        <f>#REF!</f>
        <v>#REF!</v>
      </c>
    </row>
    <row r="98" spans="1:5" x14ac:dyDescent="0.25">
      <c r="A98" s="3"/>
      <c r="B98" s="325"/>
      <c r="C98" s="321" t="s">
        <v>50</v>
      </c>
      <c r="D98" s="321"/>
      <c r="E98" s="8" t="e">
        <f>#REF!</f>
        <v>#REF!</v>
      </c>
    </row>
    <row r="99" spans="1:5" x14ac:dyDescent="0.25">
      <c r="A99" s="3"/>
      <c r="B99" s="325"/>
      <c r="C99" s="323" t="s">
        <v>51</v>
      </c>
      <c r="D99" s="323"/>
      <c r="E99" s="10" t="e">
        <f>#REF!</f>
        <v>#REF!</v>
      </c>
    </row>
    <row r="100" spans="1:5" x14ac:dyDescent="0.25">
      <c r="A100" s="3"/>
      <c r="B100" s="325"/>
      <c r="C100" s="321" t="s">
        <v>52</v>
      </c>
      <c r="D100" s="321"/>
      <c r="E100" s="8" t="e">
        <f>#REF!</f>
        <v>#REF!</v>
      </c>
    </row>
    <row r="101" spans="1:5" x14ac:dyDescent="0.25">
      <c r="A101" s="3"/>
      <c r="B101" s="325"/>
      <c r="C101" s="321" t="s">
        <v>53</v>
      </c>
      <c r="D101" s="321"/>
      <c r="E101" s="8" t="e">
        <f>#REF!</f>
        <v>#REF!</v>
      </c>
    </row>
    <row r="102" spans="1:5" x14ac:dyDescent="0.25">
      <c r="A102" s="3"/>
      <c r="B102" s="325"/>
      <c r="C102" s="321" t="s">
        <v>54</v>
      </c>
      <c r="D102" s="321"/>
      <c r="E102" s="8" t="e">
        <f>#REF!</f>
        <v>#REF!</v>
      </c>
    </row>
    <row r="103" spans="1:5" x14ac:dyDescent="0.25">
      <c r="A103" s="3"/>
      <c r="B103" s="325"/>
      <c r="C103" s="321" t="s">
        <v>55</v>
      </c>
      <c r="D103" s="321"/>
      <c r="E103" s="8" t="e">
        <f>#REF!</f>
        <v>#REF!</v>
      </c>
    </row>
    <row r="104" spans="1:5" x14ac:dyDescent="0.25">
      <c r="A104" s="3"/>
      <c r="B104" s="325"/>
      <c r="C104" s="321" t="s">
        <v>56</v>
      </c>
      <c r="D104" s="321"/>
      <c r="E104" s="8" t="e">
        <f>#REF!</f>
        <v>#REF!</v>
      </c>
    </row>
    <row r="105" spans="1:5" x14ac:dyDescent="0.25">
      <c r="A105" s="3"/>
      <c r="B105" s="325"/>
      <c r="C105" s="323" t="s">
        <v>57</v>
      </c>
      <c r="D105" s="323"/>
      <c r="E105" s="10" t="e">
        <f>#REF!</f>
        <v>#REF!</v>
      </c>
    </row>
    <row r="106" spans="1:5" x14ac:dyDescent="0.25">
      <c r="A106" s="3"/>
      <c r="B106" s="325"/>
      <c r="C106" s="321" t="s">
        <v>58</v>
      </c>
      <c r="D106" s="321"/>
      <c r="E106" s="8" t="e">
        <f>#REF!</f>
        <v>#REF!</v>
      </c>
    </row>
    <row r="107" spans="1:5" x14ac:dyDescent="0.25">
      <c r="A107" s="3"/>
      <c r="B107" s="325"/>
      <c r="C107" s="321" t="s">
        <v>59</v>
      </c>
      <c r="D107" s="321"/>
      <c r="E107" s="8" t="e">
        <f>#REF!</f>
        <v>#REF!</v>
      </c>
    </row>
    <row r="108" spans="1:5" ht="15.75" thickBot="1" x14ac:dyDescent="0.3">
      <c r="A108" s="3"/>
      <c r="B108" s="325"/>
      <c r="C108" s="322" t="s">
        <v>60</v>
      </c>
      <c r="D108" s="322"/>
      <c r="E108" s="9" t="e">
        <f>#REF!</f>
        <v>#REF!</v>
      </c>
    </row>
    <row r="109" spans="1:5" ht="15.75" thickBot="1" x14ac:dyDescent="0.3">
      <c r="A109" s="3"/>
      <c r="B109" s="2"/>
      <c r="C109" s="322" t="s">
        <v>61</v>
      </c>
      <c r="D109" s="322"/>
      <c r="E109" s="9" t="e">
        <f>#REF!</f>
        <v>#REF!</v>
      </c>
    </row>
    <row r="110" spans="1:5" x14ac:dyDescent="0.25">
      <c r="A110" s="3"/>
      <c r="B110" s="2"/>
      <c r="C110" s="32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2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2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20"/>
      <c r="D113" s="5" t="s">
        <v>63</v>
      </c>
      <c r="E113" s="10" t="e">
        <f>#REF!</f>
        <v>#REF!</v>
      </c>
    </row>
    <row r="114" spans="1:5" x14ac:dyDescent="0.25">
      <c r="A114" s="326" t="s">
        <v>0</v>
      </c>
      <c r="B114" s="326"/>
      <c r="C114" s="326"/>
      <c r="D114" s="326"/>
      <c r="E114" s="13" t="e">
        <f>#REF!</f>
        <v>#REF!</v>
      </c>
    </row>
    <row r="115" spans="1:5" x14ac:dyDescent="0.25">
      <c r="A115" s="326" t="s">
        <v>2</v>
      </c>
      <c r="B115" s="326"/>
      <c r="C115" s="326"/>
      <c r="D115" s="326"/>
      <c r="E115" s="13" t="e">
        <f>#REF!</f>
        <v>#REF!</v>
      </c>
    </row>
    <row r="116" spans="1:5" x14ac:dyDescent="0.25">
      <c r="A116" s="326" t="s">
        <v>1</v>
      </c>
      <c r="B116" s="326"/>
      <c r="C116" s="326"/>
      <c r="D116" s="326"/>
      <c r="E116" s="14"/>
    </row>
    <row r="117" spans="1:5" x14ac:dyDescent="0.25">
      <c r="A117" s="326" t="s">
        <v>70</v>
      </c>
      <c r="B117" s="326"/>
      <c r="C117" s="326"/>
      <c r="D117" s="326"/>
      <c r="E117" t="s">
        <v>69</v>
      </c>
    </row>
    <row r="118" spans="1:5" x14ac:dyDescent="0.25">
      <c r="B118" s="328" t="s">
        <v>64</v>
      </c>
      <c r="C118" s="323" t="s">
        <v>4</v>
      </c>
      <c r="D118" s="323"/>
      <c r="E118" s="11" t="e">
        <f>#REF!</f>
        <v>#REF!</v>
      </c>
    </row>
    <row r="119" spans="1:5" x14ac:dyDescent="0.25">
      <c r="B119" s="328"/>
      <c r="C119" s="323" t="s">
        <v>6</v>
      </c>
      <c r="D119" s="323"/>
      <c r="E119" s="11" t="e">
        <f>#REF!</f>
        <v>#REF!</v>
      </c>
    </row>
    <row r="120" spans="1:5" x14ac:dyDescent="0.25">
      <c r="B120" s="328"/>
      <c r="C120" s="321" t="s">
        <v>8</v>
      </c>
      <c r="D120" s="321"/>
      <c r="E120" s="12" t="e">
        <f>#REF!</f>
        <v>#REF!</v>
      </c>
    </row>
    <row r="121" spans="1:5" x14ac:dyDescent="0.25">
      <c r="B121" s="328"/>
      <c r="C121" s="321" t="s">
        <v>10</v>
      </c>
      <c r="D121" s="321"/>
      <c r="E121" s="12" t="e">
        <f>#REF!</f>
        <v>#REF!</v>
      </c>
    </row>
    <row r="122" spans="1:5" x14ac:dyDescent="0.25">
      <c r="B122" s="328"/>
      <c r="C122" s="321" t="s">
        <v>12</v>
      </c>
      <c r="D122" s="321"/>
      <c r="E122" s="12" t="e">
        <f>#REF!</f>
        <v>#REF!</v>
      </c>
    </row>
    <row r="123" spans="1:5" x14ac:dyDescent="0.25">
      <c r="B123" s="328"/>
      <c r="C123" s="321" t="s">
        <v>14</v>
      </c>
      <c r="D123" s="321"/>
      <c r="E123" s="12" t="e">
        <f>#REF!</f>
        <v>#REF!</v>
      </c>
    </row>
    <row r="124" spans="1:5" x14ac:dyDescent="0.25">
      <c r="B124" s="328"/>
      <c r="C124" s="321" t="s">
        <v>16</v>
      </c>
      <c r="D124" s="321"/>
      <c r="E124" s="12" t="e">
        <f>#REF!</f>
        <v>#REF!</v>
      </c>
    </row>
    <row r="125" spans="1:5" x14ac:dyDescent="0.25">
      <c r="B125" s="328"/>
      <c r="C125" s="321" t="s">
        <v>18</v>
      </c>
      <c r="D125" s="321"/>
      <c r="E125" s="12" t="e">
        <f>#REF!</f>
        <v>#REF!</v>
      </c>
    </row>
    <row r="126" spans="1:5" x14ac:dyDescent="0.25">
      <c r="B126" s="328"/>
      <c r="C126" s="321" t="s">
        <v>20</v>
      </c>
      <c r="D126" s="321"/>
      <c r="E126" s="12" t="e">
        <f>#REF!</f>
        <v>#REF!</v>
      </c>
    </row>
    <row r="127" spans="1:5" x14ac:dyDescent="0.25">
      <c r="B127" s="328"/>
      <c r="C127" s="323" t="s">
        <v>25</v>
      </c>
      <c r="D127" s="323"/>
      <c r="E127" s="11" t="e">
        <f>#REF!</f>
        <v>#REF!</v>
      </c>
    </row>
    <row r="128" spans="1:5" x14ac:dyDescent="0.25">
      <c r="B128" s="328"/>
      <c r="C128" s="321" t="s">
        <v>27</v>
      </c>
      <c r="D128" s="321"/>
      <c r="E128" s="12" t="e">
        <f>#REF!</f>
        <v>#REF!</v>
      </c>
    </row>
    <row r="129" spans="2:5" x14ac:dyDescent="0.25">
      <c r="B129" s="328"/>
      <c r="C129" s="321" t="s">
        <v>29</v>
      </c>
      <c r="D129" s="321"/>
      <c r="E129" s="12" t="e">
        <f>#REF!</f>
        <v>#REF!</v>
      </c>
    </row>
    <row r="130" spans="2:5" x14ac:dyDescent="0.25">
      <c r="B130" s="328"/>
      <c r="C130" s="321" t="s">
        <v>31</v>
      </c>
      <c r="D130" s="321"/>
      <c r="E130" s="12" t="e">
        <f>#REF!</f>
        <v>#REF!</v>
      </c>
    </row>
    <row r="131" spans="2:5" x14ac:dyDescent="0.25">
      <c r="B131" s="328"/>
      <c r="C131" s="321" t="s">
        <v>33</v>
      </c>
      <c r="D131" s="321"/>
      <c r="E131" s="12" t="e">
        <f>#REF!</f>
        <v>#REF!</v>
      </c>
    </row>
    <row r="132" spans="2:5" x14ac:dyDescent="0.25">
      <c r="B132" s="328"/>
      <c r="C132" s="321" t="s">
        <v>35</v>
      </c>
      <c r="D132" s="321"/>
      <c r="E132" s="12" t="e">
        <f>#REF!</f>
        <v>#REF!</v>
      </c>
    </row>
    <row r="133" spans="2:5" x14ac:dyDescent="0.25">
      <c r="B133" s="328"/>
      <c r="C133" s="321" t="s">
        <v>37</v>
      </c>
      <c r="D133" s="321"/>
      <c r="E133" s="12" t="e">
        <f>#REF!</f>
        <v>#REF!</v>
      </c>
    </row>
    <row r="134" spans="2:5" x14ac:dyDescent="0.25">
      <c r="B134" s="328"/>
      <c r="C134" s="321" t="s">
        <v>39</v>
      </c>
      <c r="D134" s="321"/>
      <c r="E134" s="12" t="e">
        <f>#REF!</f>
        <v>#REF!</v>
      </c>
    </row>
    <row r="135" spans="2:5" x14ac:dyDescent="0.25">
      <c r="B135" s="328"/>
      <c r="C135" s="321" t="s">
        <v>40</v>
      </c>
      <c r="D135" s="321"/>
      <c r="E135" s="12" t="e">
        <f>#REF!</f>
        <v>#REF!</v>
      </c>
    </row>
    <row r="136" spans="2:5" x14ac:dyDescent="0.25">
      <c r="B136" s="328"/>
      <c r="C136" s="321" t="s">
        <v>42</v>
      </c>
      <c r="D136" s="321"/>
      <c r="E136" s="12" t="e">
        <f>#REF!</f>
        <v>#REF!</v>
      </c>
    </row>
    <row r="137" spans="2:5" x14ac:dyDescent="0.25">
      <c r="B137" s="328"/>
      <c r="C137" s="323" t="s">
        <v>5</v>
      </c>
      <c r="D137" s="323"/>
      <c r="E137" s="11" t="e">
        <f>#REF!</f>
        <v>#REF!</v>
      </c>
    </row>
    <row r="138" spans="2:5" x14ac:dyDescent="0.25">
      <c r="B138" s="328"/>
      <c r="C138" s="323" t="s">
        <v>7</v>
      </c>
      <c r="D138" s="323"/>
      <c r="E138" s="11" t="e">
        <f>#REF!</f>
        <v>#REF!</v>
      </c>
    </row>
    <row r="139" spans="2:5" x14ac:dyDescent="0.25">
      <c r="B139" s="328"/>
      <c r="C139" s="321" t="s">
        <v>9</v>
      </c>
      <c r="D139" s="321"/>
      <c r="E139" s="12" t="e">
        <f>#REF!</f>
        <v>#REF!</v>
      </c>
    </row>
    <row r="140" spans="2:5" x14ac:dyDescent="0.25">
      <c r="B140" s="328"/>
      <c r="C140" s="321" t="s">
        <v>11</v>
      </c>
      <c r="D140" s="321"/>
      <c r="E140" s="12" t="e">
        <f>#REF!</f>
        <v>#REF!</v>
      </c>
    </row>
    <row r="141" spans="2:5" x14ac:dyDescent="0.25">
      <c r="B141" s="328"/>
      <c r="C141" s="321" t="s">
        <v>13</v>
      </c>
      <c r="D141" s="321"/>
      <c r="E141" s="12" t="e">
        <f>#REF!</f>
        <v>#REF!</v>
      </c>
    </row>
    <row r="142" spans="2:5" x14ac:dyDescent="0.25">
      <c r="B142" s="328"/>
      <c r="C142" s="321" t="s">
        <v>15</v>
      </c>
      <c r="D142" s="321"/>
      <c r="E142" s="12" t="e">
        <f>#REF!</f>
        <v>#REF!</v>
      </c>
    </row>
    <row r="143" spans="2:5" x14ac:dyDescent="0.25">
      <c r="B143" s="328"/>
      <c r="C143" s="321" t="s">
        <v>17</v>
      </c>
      <c r="D143" s="321"/>
      <c r="E143" s="12" t="e">
        <f>#REF!</f>
        <v>#REF!</v>
      </c>
    </row>
    <row r="144" spans="2:5" x14ac:dyDescent="0.25">
      <c r="B144" s="328"/>
      <c r="C144" s="321" t="s">
        <v>19</v>
      </c>
      <c r="D144" s="321"/>
      <c r="E144" s="12" t="e">
        <f>#REF!</f>
        <v>#REF!</v>
      </c>
    </row>
    <row r="145" spans="2:5" x14ac:dyDescent="0.25">
      <c r="B145" s="328"/>
      <c r="C145" s="321" t="s">
        <v>21</v>
      </c>
      <c r="D145" s="321"/>
      <c r="E145" s="12" t="e">
        <f>#REF!</f>
        <v>#REF!</v>
      </c>
    </row>
    <row r="146" spans="2:5" x14ac:dyDescent="0.25">
      <c r="B146" s="328"/>
      <c r="C146" s="321" t="s">
        <v>22</v>
      </c>
      <c r="D146" s="321"/>
      <c r="E146" s="12" t="e">
        <f>#REF!</f>
        <v>#REF!</v>
      </c>
    </row>
    <row r="147" spans="2:5" x14ac:dyDescent="0.25">
      <c r="B147" s="328"/>
      <c r="C147" s="330" t="s">
        <v>26</v>
      </c>
      <c r="D147" s="330"/>
      <c r="E147" s="11" t="e">
        <f>#REF!</f>
        <v>#REF!</v>
      </c>
    </row>
    <row r="148" spans="2:5" x14ac:dyDescent="0.25">
      <c r="B148" s="328"/>
      <c r="C148" s="321" t="s">
        <v>28</v>
      </c>
      <c r="D148" s="321"/>
      <c r="E148" s="12" t="e">
        <f>#REF!</f>
        <v>#REF!</v>
      </c>
    </row>
    <row r="149" spans="2:5" x14ac:dyDescent="0.25">
      <c r="B149" s="328"/>
      <c r="C149" s="321" t="s">
        <v>30</v>
      </c>
      <c r="D149" s="321"/>
      <c r="E149" s="12" t="e">
        <f>#REF!</f>
        <v>#REF!</v>
      </c>
    </row>
    <row r="150" spans="2:5" x14ac:dyDescent="0.25">
      <c r="B150" s="328"/>
      <c r="C150" s="321" t="s">
        <v>32</v>
      </c>
      <c r="D150" s="321"/>
      <c r="E150" s="12" t="e">
        <f>#REF!</f>
        <v>#REF!</v>
      </c>
    </row>
    <row r="151" spans="2:5" x14ac:dyDescent="0.25">
      <c r="B151" s="328"/>
      <c r="C151" s="321" t="s">
        <v>34</v>
      </c>
      <c r="D151" s="321"/>
      <c r="E151" s="12" t="e">
        <f>#REF!</f>
        <v>#REF!</v>
      </c>
    </row>
    <row r="152" spans="2:5" x14ac:dyDescent="0.25">
      <c r="B152" s="328"/>
      <c r="C152" s="321" t="s">
        <v>36</v>
      </c>
      <c r="D152" s="321"/>
      <c r="E152" s="12" t="e">
        <f>#REF!</f>
        <v>#REF!</v>
      </c>
    </row>
    <row r="153" spans="2:5" x14ac:dyDescent="0.25">
      <c r="B153" s="328"/>
      <c r="C153" s="321" t="s">
        <v>38</v>
      </c>
      <c r="D153" s="321"/>
      <c r="E153" s="12" t="e">
        <f>#REF!</f>
        <v>#REF!</v>
      </c>
    </row>
    <row r="154" spans="2:5" x14ac:dyDescent="0.25">
      <c r="B154" s="328"/>
      <c r="C154" s="323" t="s">
        <v>45</v>
      </c>
      <c r="D154" s="323"/>
      <c r="E154" s="11" t="e">
        <f>#REF!</f>
        <v>#REF!</v>
      </c>
    </row>
    <row r="155" spans="2:5" x14ac:dyDescent="0.25">
      <c r="B155" s="328"/>
      <c r="C155" s="323" t="s">
        <v>47</v>
      </c>
      <c r="D155" s="323"/>
      <c r="E155" s="11" t="e">
        <f>#REF!</f>
        <v>#REF!</v>
      </c>
    </row>
    <row r="156" spans="2:5" x14ac:dyDescent="0.25">
      <c r="B156" s="328"/>
      <c r="C156" s="321" t="s">
        <v>48</v>
      </c>
      <c r="D156" s="321"/>
      <c r="E156" s="12" t="e">
        <f>#REF!</f>
        <v>#REF!</v>
      </c>
    </row>
    <row r="157" spans="2:5" x14ac:dyDescent="0.25">
      <c r="B157" s="328"/>
      <c r="C157" s="321" t="s">
        <v>49</v>
      </c>
      <c r="D157" s="321"/>
      <c r="E157" s="12" t="e">
        <f>#REF!</f>
        <v>#REF!</v>
      </c>
    </row>
    <row r="158" spans="2:5" x14ac:dyDescent="0.25">
      <c r="B158" s="328"/>
      <c r="C158" s="321" t="s">
        <v>50</v>
      </c>
      <c r="D158" s="321"/>
      <c r="E158" s="12" t="e">
        <f>#REF!</f>
        <v>#REF!</v>
      </c>
    </row>
    <row r="159" spans="2:5" x14ac:dyDescent="0.25">
      <c r="B159" s="328"/>
      <c r="C159" s="323" t="s">
        <v>51</v>
      </c>
      <c r="D159" s="323"/>
      <c r="E159" s="11" t="e">
        <f>#REF!</f>
        <v>#REF!</v>
      </c>
    </row>
    <row r="160" spans="2:5" x14ac:dyDescent="0.25">
      <c r="B160" s="328"/>
      <c r="C160" s="321" t="s">
        <v>52</v>
      </c>
      <c r="D160" s="321"/>
      <c r="E160" s="12" t="e">
        <f>#REF!</f>
        <v>#REF!</v>
      </c>
    </row>
    <row r="161" spans="2:5" x14ac:dyDescent="0.25">
      <c r="B161" s="328"/>
      <c r="C161" s="321" t="s">
        <v>53</v>
      </c>
      <c r="D161" s="321"/>
      <c r="E161" s="12" t="e">
        <f>#REF!</f>
        <v>#REF!</v>
      </c>
    </row>
    <row r="162" spans="2:5" x14ac:dyDescent="0.25">
      <c r="B162" s="328"/>
      <c r="C162" s="321" t="s">
        <v>54</v>
      </c>
      <c r="D162" s="321"/>
      <c r="E162" s="12" t="e">
        <f>#REF!</f>
        <v>#REF!</v>
      </c>
    </row>
    <row r="163" spans="2:5" x14ac:dyDescent="0.25">
      <c r="B163" s="328"/>
      <c r="C163" s="321" t="s">
        <v>55</v>
      </c>
      <c r="D163" s="321"/>
      <c r="E163" s="12" t="e">
        <f>#REF!</f>
        <v>#REF!</v>
      </c>
    </row>
    <row r="164" spans="2:5" x14ac:dyDescent="0.25">
      <c r="B164" s="328"/>
      <c r="C164" s="321" t="s">
        <v>56</v>
      </c>
      <c r="D164" s="321"/>
      <c r="E164" s="12" t="e">
        <f>#REF!</f>
        <v>#REF!</v>
      </c>
    </row>
    <row r="165" spans="2:5" x14ac:dyDescent="0.25">
      <c r="B165" s="328"/>
      <c r="C165" s="323" t="s">
        <v>57</v>
      </c>
      <c r="D165" s="323"/>
      <c r="E165" s="11" t="e">
        <f>#REF!</f>
        <v>#REF!</v>
      </c>
    </row>
    <row r="166" spans="2:5" x14ac:dyDescent="0.25">
      <c r="B166" s="328"/>
      <c r="C166" s="321" t="s">
        <v>58</v>
      </c>
      <c r="D166" s="321"/>
      <c r="E166" s="12" t="e">
        <f>#REF!</f>
        <v>#REF!</v>
      </c>
    </row>
    <row r="167" spans="2:5" ht="15" customHeight="1" thickBot="1" x14ac:dyDescent="0.3">
      <c r="B167" s="329"/>
      <c r="C167" s="321" t="s">
        <v>59</v>
      </c>
      <c r="D167" s="321"/>
      <c r="E167" s="12" t="e">
        <f>#REF!</f>
        <v>#REF!</v>
      </c>
    </row>
    <row r="168" spans="2:5" x14ac:dyDescent="0.25">
      <c r="B168" s="328" t="s">
        <v>65</v>
      </c>
      <c r="C168" s="323" t="s">
        <v>4</v>
      </c>
      <c r="D168" s="323"/>
      <c r="E168" s="11" t="e">
        <f>#REF!</f>
        <v>#REF!</v>
      </c>
    </row>
    <row r="169" spans="2:5" ht="15" customHeight="1" x14ac:dyDescent="0.25">
      <c r="B169" s="328"/>
      <c r="C169" s="323" t="s">
        <v>6</v>
      </c>
      <c r="D169" s="323"/>
      <c r="E169" s="11" t="e">
        <f>#REF!</f>
        <v>#REF!</v>
      </c>
    </row>
    <row r="170" spans="2:5" ht="15" customHeight="1" x14ac:dyDescent="0.25">
      <c r="B170" s="328"/>
      <c r="C170" s="321" t="s">
        <v>8</v>
      </c>
      <c r="D170" s="321"/>
      <c r="E170" s="12" t="e">
        <f>#REF!</f>
        <v>#REF!</v>
      </c>
    </row>
    <row r="171" spans="2:5" ht="15" customHeight="1" x14ac:dyDescent="0.25">
      <c r="B171" s="328"/>
      <c r="C171" s="321" t="s">
        <v>10</v>
      </c>
      <c r="D171" s="321"/>
      <c r="E171" s="12" t="e">
        <f>#REF!</f>
        <v>#REF!</v>
      </c>
    </row>
    <row r="172" spans="2:5" x14ac:dyDescent="0.25">
      <c r="B172" s="328"/>
      <c r="C172" s="321" t="s">
        <v>12</v>
      </c>
      <c r="D172" s="321"/>
      <c r="E172" s="12" t="e">
        <f>#REF!</f>
        <v>#REF!</v>
      </c>
    </row>
    <row r="173" spans="2:5" x14ac:dyDescent="0.25">
      <c r="B173" s="328"/>
      <c r="C173" s="321" t="s">
        <v>14</v>
      </c>
      <c r="D173" s="321"/>
      <c r="E173" s="12" t="e">
        <f>#REF!</f>
        <v>#REF!</v>
      </c>
    </row>
    <row r="174" spans="2:5" ht="15" customHeight="1" x14ac:dyDescent="0.25">
      <c r="B174" s="328"/>
      <c r="C174" s="321" t="s">
        <v>16</v>
      </c>
      <c r="D174" s="321"/>
      <c r="E174" s="12" t="e">
        <f>#REF!</f>
        <v>#REF!</v>
      </c>
    </row>
    <row r="175" spans="2:5" ht="15" customHeight="1" x14ac:dyDescent="0.25">
      <c r="B175" s="328"/>
      <c r="C175" s="321" t="s">
        <v>18</v>
      </c>
      <c r="D175" s="321"/>
      <c r="E175" s="12" t="e">
        <f>#REF!</f>
        <v>#REF!</v>
      </c>
    </row>
    <row r="176" spans="2:5" x14ac:dyDescent="0.25">
      <c r="B176" s="328"/>
      <c r="C176" s="321" t="s">
        <v>20</v>
      </c>
      <c r="D176" s="321"/>
      <c r="E176" s="12" t="e">
        <f>#REF!</f>
        <v>#REF!</v>
      </c>
    </row>
    <row r="177" spans="2:5" ht="15" customHeight="1" x14ac:dyDescent="0.25">
      <c r="B177" s="328"/>
      <c r="C177" s="323" t="s">
        <v>25</v>
      </c>
      <c r="D177" s="323"/>
      <c r="E177" s="11" t="e">
        <f>#REF!</f>
        <v>#REF!</v>
      </c>
    </row>
    <row r="178" spans="2:5" x14ac:dyDescent="0.25">
      <c r="B178" s="328"/>
      <c r="C178" s="321" t="s">
        <v>27</v>
      </c>
      <c r="D178" s="321"/>
      <c r="E178" s="12" t="e">
        <f>#REF!</f>
        <v>#REF!</v>
      </c>
    </row>
    <row r="179" spans="2:5" ht="15" customHeight="1" x14ac:dyDescent="0.25">
      <c r="B179" s="328"/>
      <c r="C179" s="321" t="s">
        <v>29</v>
      </c>
      <c r="D179" s="321"/>
      <c r="E179" s="12" t="e">
        <f>#REF!</f>
        <v>#REF!</v>
      </c>
    </row>
    <row r="180" spans="2:5" ht="15" customHeight="1" x14ac:dyDescent="0.25">
      <c r="B180" s="328"/>
      <c r="C180" s="321" t="s">
        <v>31</v>
      </c>
      <c r="D180" s="321"/>
      <c r="E180" s="12" t="e">
        <f>#REF!</f>
        <v>#REF!</v>
      </c>
    </row>
    <row r="181" spans="2:5" ht="15" customHeight="1" x14ac:dyDescent="0.25">
      <c r="B181" s="328"/>
      <c r="C181" s="321" t="s">
        <v>33</v>
      </c>
      <c r="D181" s="321"/>
      <c r="E181" s="12" t="e">
        <f>#REF!</f>
        <v>#REF!</v>
      </c>
    </row>
    <row r="182" spans="2:5" ht="15" customHeight="1" x14ac:dyDescent="0.25">
      <c r="B182" s="328"/>
      <c r="C182" s="321" t="s">
        <v>35</v>
      </c>
      <c r="D182" s="321"/>
      <c r="E182" s="12" t="e">
        <f>#REF!</f>
        <v>#REF!</v>
      </c>
    </row>
    <row r="183" spans="2:5" ht="15" customHeight="1" x14ac:dyDescent="0.25">
      <c r="B183" s="328"/>
      <c r="C183" s="321" t="s">
        <v>37</v>
      </c>
      <c r="D183" s="321"/>
      <c r="E183" s="12" t="e">
        <f>#REF!</f>
        <v>#REF!</v>
      </c>
    </row>
    <row r="184" spans="2:5" ht="15" customHeight="1" x14ac:dyDescent="0.25">
      <c r="B184" s="328"/>
      <c r="C184" s="321" t="s">
        <v>39</v>
      </c>
      <c r="D184" s="321"/>
      <c r="E184" s="12" t="e">
        <f>#REF!</f>
        <v>#REF!</v>
      </c>
    </row>
    <row r="185" spans="2:5" ht="15" customHeight="1" x14ac:dyDescent="0.25">
      <c r="B185" s="328"/>
      <c r="C185" s="321" t="s">
        <v>40</v>
      </c>
      <c r="D185" s="321"/>
      <c r="E185" s="12" t="e">
        <f>#REF!</f>
        <v>#REF!</v>
      </c>
    </row>
    <row r="186" spans="2:5" ht="15" customHeight="1" x14ac:dyDescent="0.25">
      <c r="B186" s="328"/>
      <c r="C186" s="321" t="s">
        <v>42</v>
      </c>
      <c r="D186" s="321"/>
      <c r="E186" s="12" t="e">
        <f>#REF!</f>
        <v>#REF!</v>
      </c>
    </row>
    <row r="187" spans="2:5" ht="15" customHeight="1" x14ac:dyDescent="0.25">
      <c r="B187" s="328"/>
      <c r="C187" s="323" t="s">
        <v>5</v>
      </c>
      <c r="D187" s="323"/>
      <c r="E187" s="11" t="e">
        <f>#REF!</f>
        <v>#REF!</v>
      </c>
    </row>
    <row r="188" spans="2:5" x14ac:dyDescent="0.25">
      <c r="B188" s="328"/>
      <c r="C188" s="323" t="s">
        <v>7</v>
      </c>
      <c r="D188" s="323"/>
      <c r="E188" s="11" t="e">
        <f>#REF!</f>
        <v>#REF!</v>
      </c>
    </row>
    <row r="189" spans="2:5" x14ac:dyDescent="0.25">
      <c r="B189" s="328"/>
      <c r="C189" s="321" t="s">
        <v>9</v>
      </c>
      <c r="D189" s="321"/>
      <c r="E189" s="12" t="e">
        <f>#REF!</f>
        <v>#REF!</v>
      </c>
    </row>
    <row r="190" spans="2:5" x14ac:dyDescent="0.25">
      <c r="B190" s="328"/>
      <c r="C190" s="321" t="s">
        <v>11</v>
      </c>
      <c r="D190" s="321"/>
      <c r="E190" s="12" t="e">
        <f>#REF!</f>
        <v>#REF!</v>
      </c>
    </row>
    <row r="191" spans="2:5" ht="15" customHeight="1" x14ac:dyDescent="0.25">
      <c r="B191" s="328"/>
      <c r="C191" s="321" t="s">
        <v>13</v>
      </c>
      <c r="D191" s="321"/>
      <c r="E191" s="12" t="e">
        <f>#REF!</f>
        <v>#REF!</v>
      </c>
    </row>
    <row r="192" spans="2:5" x14ac:dyDescent="0.25">
      <c r="B192" s="328"/>
      <c r="C192" s="321" t="s">
        <v>15</v>
      </c>
      <c r="D192" s="321"/>
      <c r="E192" s="12" t="e">
        <f>#REF!</f>
        <v>#REF!</v>
      </c>
    </row>
    <row r="193" spans="2:5" ht="15" customHeight="1" x14ac:dyDescent="0.25">
      <c r="B193" s="328"/>
      <c r="C193" s="321" t="s">
        <v>17</v>
      </c>
      <c r="D193" s="321"/>
      <c r="E193" s="12" t="e">
        <f>#REF!</f>
        <v>#REF!</v>
      </c>
    </row>
    <row r="194" spans="2:5" ht="15" customHeight="1" x14ac:dyDescent="0.25">
      <c r="B194" s="328"/>
      <c r="C194" s="321" t="s">
        <v>19</v>
      </c>
      <c r="D194" s="321"/>
      <c r="E194" s="12" t="e">
        <f>#REF!</f>
        <v>#REF!</v>
      </c>
    </row>
    <row r="195" spans="2:5" ht="15" customHeight="1" x14ac:dyDescent="0.25">
      <c r="B195" s="328"/>
      <c r="C195" s="321" t="s">
        <v>21</v>
      </c>
      <c r="D195" s="321"/>
      <c r="E195" s="12" t="e">
        <f>#REF!</f>
        <v>#REF!</v>
      </c>
    </row>
    <row r="196" spans="2:5" ht="15" customHeight="1" x14ac:dyDescent="0.25">
      <c r="B196" s="328"/>
      <c r="C196" s="321" t="s">
        <v>22</v>
      </c>
      <c r="D196" s="321"/>
      <c r="E196" s="12" t="e">
        <f>#REF!</f>
        <v>#REF!</v>
      </c>
    </row>
    <row r="197" spans="2:5" ht="15" customHeight="1" x14ac:dyDescent="0.25">
      <c r="B197" s="328"/>
      <c r="C197" s="330" t="s">
        <v>26</v>
      </c>
      <c r="D197" s="330"/>
      <c r="E197" s="11" t="e">
        <f>#REF!</f>
        <v>#REF!</v>
      </c>
    </row>
    <row r="198" spans="2:5" ht="15" customHeight="1" x14ac:dyDescent="0.25">
      <c r="B198" s="328"/>
      <c r="C198" s="321" t="s">
        <v>28</v>
      </c>
      <c r="D198" s="321"/>
      <c r="E198" s="12" t="e">
        <f>#REF!</f>
        <v>#REF!</v>
      </c>
    </row>
    <row r="199" spans="2:5" ht="15" customHeight="1" x14ac:dyDescent="0.25">
      <c r="B199" s="328"/>
      <c r="C199" s="321" t="s">
        <v>30</v>
      </c>
      <c r="D199" s="321"/>
      <c r="E199" s="12" t="e">
        <f>#REF!</f>
        <v>#REF!</v>
      </c>
    </row>
    <row r="200" spans="2:5" ht="15" customHeight="1" x14ac:dyDescent="0.25">
      <c r="B200" s="328"/>
      <c r="C200" s="321" t="s">
        <v>32</v>
      </c>
      <c r="D200" s="321"/>
      <c r="E200" s="12" t="e">
        <f>#REF!</f>
        <v>#REF!</v>
      </c>
    </row>
    <row r="201" spans="2:5" x14ac:dyDescent="0.25">
      <c r="B201" s="328"/>
      <c r="C201" s="321" t="s">
        <v>34</v>
      </c>
      <c r="D201" s="321"/>
      <c r="E201" s="12" t="e">
        <f>#REF!</f>
        <v>#REF!</v>
      </c>
    </row>
    <row r="202" spans="2:5" ht="15" customHeight="1" x14ac:dyDescent="0.25">
      <c r="B202" s="328"/>
      <c r="C202" s="321" t="s">
        <v>36</v>
      </c>
      <c r="D202" s="321"/>
      <c r="E202" s="12" t="e">
        <f>#REF!</f>
        <v>#REF!</v>
      </c>
    </row>
    <row r="203" spans="2:5" x14ac:dyDescent="0.25">
      <c r="B203" s="328"/>
      <c r="C203" s="321" t="s">
        <v>38</v>
      </c>
      <c r="D203" s="321"/>
      <c r="E203" s="12" t="e">
        <f>#REF!</f>
        <v>#REF!</v>
      </c>
    </row>
    <row r="204" spans="2:5" ht="15" customHeight="1" x14ac:dyDescent="0.25">
      <c r="B204" s="328"/>
      <c r="C204" s="323" t="s">
        <v>45</v>
      </c>
      <c r="D204" s="323"/>
      <c r="E204" s="11" t="e">
        <f>#REF!</f>
        <v>#REF!</v>
      </c>
    </row>
    <row r="205" spans="2:5" ht="15" customHeight="1" x14ac:dyDescent="0.25">
      <c r="B205" s="328"/>
      <c r="C205" s="323" t="s">
        <v>47</v>
      </c>
      <c r="D205" s="323"/>
      <c r="E205" s="11" t="e">
        <f>#REF!</f>
        <v>#REF!</v>
      </c>
    </row>
    <row r="206" spans="2:5" ht="15" customHeight="1" x14ac:dyDescent="0.25">
      <c r="B206" s="328"/>
      <c r="C206" s="321" t="s">
        <v>48</v>
      </c>
      <c r="D206" s="321"/>
      <c r="E206" s="12" t="e">
        <f>#REF!</f>
        <v>#REF!</v>
      </c>
    </row>
    <row r="207" spans="2:5" ht="15" customHeight="1" x14ac:dyDescent="0.25">
      <c r="B207" s="328"/>
      <c r="C207" s="321" t="s">
        <v>49</v>
      </c>
      <c r="D207" s="321"/>
      <c r="E207" s="12" t="e">
        <f>#REF!</f>
        <v>#REF!</v>
      </c>
    </row>
    <row r="208" spans="2:5" ht="15" customHeight="1" x14ac:dyDescent="0.25">
      <c r="B208" s="328"/>
      <c r="C208" s="321" t="s">
        <v>50</v>
      </c>
      <c r="D208" s="321"/>
      <c r="E208" s="12" t="e">
        <f>#REF!</f>
        <v>#REF!</v>
      </c>
    </row>
    <row r="209" spans="2:5" ht="15" customHeight="1" x14ac:dyDescent="0.25">
      <c r="B209" s="328"/>
      <c r="C209" s="323" t="s">
        <v>51</v>
      </c>
      <c r="D209" s="323"/>
      <c r="E209" s="11" t="e">
        <f>#REF!</f>
        <v>#REF!</v>
      </c>
    </row>
    <row r="210" spans="2:5" x14ac:dyDescent="0.25">
      <c r="B210" s="328"/>
      <c r="C210" s="321" t="s">
        <v>52</v>
      </c>
      <c r="D210" s="321"/>
      <c r="E210" s="12" t="e">
        <f>#REF!</f>
        <v>#REF!</v>
      </c>
    </row>
    <row r="211" spans="2:5" ht="15" customHeight="1" x14ac:dyDescent="0.25">
      <c r="B211" s="328"/>
      <c r="C211" s="321" t="s">
        <v>53</v>
      </c>
      <c r="D211" s="321"/>
      <c r="E211" s="12" t="e">
        <f>#REF!</f>
        <v>#REF!</v>
      </c>
    </row>
    <row r="212" spans="2:5" x14ac:dyDescent="0.25">
      <c r="B212" s="328"/>
      <c r="C212" s="321" t="s">
        <v>54</v>
      </c>
      <c r="D212" s="321"/>
      <c r="E212" s="12" t="e">
        <f>#REF!</f>
        <v>#REF!</v>
      </c>
    </row>
    <row r="213" spans="2:5" ht="15" customHeight="1" x14ac:dyDescent="0.25">
      <c r="B213" s="328"/>
      <c r="C213" s="321" t="s">
        <v>55</v>
      </c>
      <c r="D213" s="321"/>
      <c r="E213" s="12" t="e">
        <f>#REF!</f>
        <v>#REF!</v>
      </c>
    </row>
    <row r="214" spans="2:5" x14ac:dyDescent="0.25">
      <c r="B214" s="328"/>
      <c r="C214" s="321" t="s">
        <v>56</v>
      </c>
      <c r="D214" s="321"/>
      <c r="E214" s="12" t="e">
        <f>#REF!</f>
        <v>#REF!</v>
      </c>
    </row>
    <row r="215" spans="2:5" x14ac:dyDescent="0.25">
      <c r="B215" s="328"/>
      <c r="C215" s="323" t="s">
        <v>57</v>
      </c>
      <c r="D215" s="323"/>
      <c r="E215" s="11" t="e">
        <f>#REF!</f>
        <v>#REF!</v>
      </c>
    </row>
    <row r="216" spans="2:5" x14ac:dyDescent="0.25">
      <c r="B216" s="328"/>
      <c r="C216" s="321" t="s">
        <v>58</v>
      </c>
      <c r="D216" s="321"/>
      <c r="E216" s="12" t="e">
        <f>#REF!</f>
        <v>#REF!</v>
      </c>
    </row>
    <row r="217" spans="2:5" ht="15.75" thickBot="1" x14ac:dyDescent="0.3">
      <c r="B217" s="329"/>
      <c r="C217" s="321" t="s">
        <v>59</v>
      </c>
      <c r="D217" s="321"/>
      <c r="E217" s="12" t="e">
        <f>#REF!</f>
        <v>#REF!</v>
      </c>
    </row>
    <row r="218" spans="2:5" x14ac:dyDescent="0.25">
      <c r="C218" s="324" t="s">
        <v>72</v>
      </c>
      <c r="D218" s="5" t="s">
        <v>62</v>
      </c>
      <c r="E218" s="15" t="e">
        <f>#REF!</f>
        <v>#REF!</v>
      </c>
    </row>
    <row r="219" spans="2:5" x14ac:dyDescent="0.25">
      <c r="C219" s="320"/>
      <c r="D219" s="5" t="s">
        <v>63</v>
      </c>
      <c r="E219" s="15" t="e">
        <f>#REF!</f>
        <v>#REF!</v>
      </c>
    </row>
    <row r="220" spans="2:5" x14ac:dyDescent="0.25">
      <c r="C220" s="320" t="s">
        <v>71</v>
      </c>
      <c r="D220" s="5" t="s">
        <v>62</v>
      </c>
      <c r="E220" s="15" t="e">
        <f>#REF!</f>
        <v>#REF!</v>
      </c>
    </row>
    <row r="221" spans="2:5" x14ac:dyDescent="0.25">
      <c r="C221" s="32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" sqref="A4:C4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56"/>
      <c r="B1" s="356"/>
      <c r="C1" s="356"/>
      <c r="D1" s="170"/>
    </row>
    <row r="2" spans="1:4" ht="15.75" x14ac:dyDescent="0.25">
      <c r="A2" s="357" t="s">
        <v>454</v>
      </c>
      <c r="B2" s="357"/>
      <c r="C2" s="357"/>
      <c r="D2" s="170"/>
    </row>
    <row r="3" spans="1:4" ht="12.75" x14ac:dyDescent="0.2">
      <c r="A3" s="401" t="s">
        <v>594</v>
      </c>
      <c r="B3" s="401"/>
      <c r="C3" s="401"/>
      <c r="D3" s="170"/>
    </row>
    <row r="4" spans="1:4" ht="12.75" x14ac:dyDescent="0.2">
      <c r="A4" s="401" t="s">
        <v>608</v>
      </c>
      <c r="B4" s="401"/>
      <c r="C4" s="401"/>
    </row>
    <row r="5" spans="1:4" x14ac:dyDescent="0.2">
      <c r="A5" s="16"/>
      <c r="B5" s="16"/>
    </row>
    <row r="6" spans="1:4" x14ac:dyDescent="0.2">
      <c r="A6" s="169" t="s">
        <v>216</v>
      </c>
      <c r="B6" s="169" t="s">
        <v>107</v>
      </c>
      <c r="C6" s="169" t="s">
        <v>127</v>
      </c>
    </row>
    <row r="7" spans="1:4" x14ac:dyDescent="0.2">
      <c r="A7" s="398" t="s">
        <v>223</v>
      </c>
      <c r="B7" s="399"/>
      <c r="C7" s="400"/>
    </row>
    <row r="8" spans="1:4" x14ac:dyDescent="0.2">
      <c r="A8" s="56"/>
      <c r="B8" s="56">
        <v>0</v>
      </c>
      <c r="C8" s="298">
        <v>0</v>
      </c>
    </row>
    <row r="9" spans="1:4" x14ac:dyDescent="0.2">
      <c r="A9" s="56"/>
      <c r="B9" s="298">
        <v>0</v>
      </c>
      <c r="C9" s="298">
        <v>0</v>
      </c>
    </row>
    <row r="10" spans="1:4" x14ac:dyDescent="0.2">
      <c r="A10" s="168"/>
      <c r="B10" s="298">
        <v>0</v>
      </c>
      <c r="C10" s="298">
        <v>0</v>
      </c>
    </row>
    <row r="11" spans="1:4" x14ac:dyDescent="0.2">
      <c r="A11" s="56"/>
      <c r="B11" s="298">
        <v>0</v>
      </c>
      <c r="C11" s="298">
        <v>0</v>
      </c>
    </row>
    <row r="12" spans="1:4" x14ac:dyDescent="0.2">
      <c r="A12" s="56"/>
      <c r="B12" s="298">
        <v>0</v>
      </c>
      <c r="C12" s="298">
        <v>0</v>
      </c>
    </row>
    <row r="13" spans="1:4" x14ac:dyDescent="0.2">
      <c r="A13" s="56"/>
      <c r="B13" s="298">
        <v>0</v>
      </c>
      <c r="C13" s="298">
        <v>0</v>
      </c>
    </row>
    <row r="14" spans="1:4" x14ac:dyDescent="0.2">
      <c r="A14" s="56"/>
      <c r="B14" s="298">
        <v>0</v>
      </c>
      <c r="C14" s="298">
        <v>0</v>
      </c>
    </row>
    <row r="15" spans="1:4" x14ac:dyDescent="0.2">
      <c r="A15" s="56"/>
      <c r="B15" s="298">
        <v>0</v>
      </c>
      <c r="C15" s="298">
        <v>0</v>
      </c>
    </row>
    <row r="16" spans="1:4" x14ac:dyDescent="0.2">
      <c r="A16" s="56"/>
      <c r="B16" s="298">
        <v>0</v>
      </c>
      <c r="C16" s="298"/>
    </row>
    <row r="17" spans="1:3" x14ac:dyDescent="0.2">
      <c r="A17" s="56"/>
      <c r="B17" s="298">
        <v>0</v>
      </c>
      <c r="C17" s="298">
        <v>0</v>
      </c>
    </row>
    <row r="18" spans="1:3" x14ac:dyDescent="0.2">
      <c r="A18" s="147" t="s">
        <v>227</v>
      </c>
      <c r="B18" s="56">
        <f>SUM(B8:B17)</f>
        <v>0</v>
      </c>
      <c r="C18" s="56">
        <f>SUM(C8:C17)</f>
        <v>0</v>
      </c>
    </row>
    <row r="19" spans="1:3" x14ac:dyDescent="0.2">
      <c r="A19" s="56"/>
      <c r="B19" s="56"/>
      <c r="C19" s="57"/>
    </row>
    <row r="20" spans="1:3" x14ac:dyDescent="0.2">
      <c r="A20" s="398" t="s">
        <v>225</v>
      </c>
      <c r="B20" s="399"/>
      <c r="C20" s="400"/>
    </row>
    <row r="21" spans="1:3" x14ac:dyDescent="0.2">
      <c r="A21" s="56"/>
      <c r="B21" s="299">
        <v>0</v>
      </c>
      <c r="C21" s="299">
        <v>0</v>
      </c>
    </row>
    <row r="22" spans="1:3" x14ac:dyDescent="0.2">
      <c r="A22" s="56"/>
      <c r="B22" s="299">
        <v>0</v>
      </c>
      <c r="C22" s="299">
        <v>0</v>
      </c>
    </row>
    <row r="23" spans="1:3" x14ac:dyDescent="0.2">
      <c r="A23" s="168"/>
      <c r="B23" s="299">
        <v>0</v>
      </c>
      <c r="C23" s="299">
        <v>0</v>
      </c>
    </row>
    <row r="24" spans="1:3" x14ac:dyDescent="0.2">
      <c r="A24" s="56"/>
      <c r="B24" s="299">
        <v>0</v>
      </c>
      <c r="C24" s="299">
        <v>0</v>
      </c>
    </row>
    <row r="25" spans="1:3" x14ac:dyDescent="0.2">
      <c r="A25" s="56"/>
      <c r="B25" s="299">
        <v>0</v>
      </c>
      <c r="C25" s="299">
        <v>0</v>
      </c>
    </row>
    <row r="26" spans="1:3" x14ac:dyDescent="0.2">
      <c r="A26" s="56"/>
      <c r="B26" s="299">
        <v>0</v>
      </c>
      <c r="C26" s="299">
        <v>0</v>
      </c>
    </row>
    <row r="27" spans="1:3" x14ac:dyDescent="0.2">
      <c r="A27" s="56"/>
      <c r="B27" s="299">
        <v>0</v>
      </c>
      <c r="C27" s="299">
        <v>0</v>
      </c>
    </row>
    <row r="28" spans="1:3" x14ac:dyDescent="0.2">
      <c r="A28" s="56"/>
      <c r="B28" s="299">
        <v>0</v>
      </c>
      <c r="C28" s="299">
        <v>0</v>
      </c>
    </row>
    <row r="29" spans="1:3" x14ac:dyDescent="0.2">
      <c r="A29" s="56"/>
      <c r="B29" s="299">
        <v>0</v>
      </c>
      <c r="C29" s="299">
        <v>0</v>
      </c>
    </row>
    <row r="30" spans="1:3" x14ac:dyDescent="0.2">
      <c r="A30" s="56"/>
      <c r="B30" s="299">
        <v>0</v>
      </c>
      <c r="C30" s="299">
        <v>0</v>
      </c>
    </row>
    <row r="31" spans="1:3" x14ac:dyDescent="0.2">
      <c r="A31" s="56"/>
      <c r="B31" s="299">
        <v>0</v>
      </c>
      <c r="C31" s="299">
        <v>0</v>
      </c>
    </row>
    <row r="32" spans="1:3" x14ac:dyDescent="0.2">
      <c r="A32" s="56"/>
      <c r="B32" s="299">
        <v>0</v>
      </c>
      <c r="C32" s="299">
        <v>0</v>
      </c>
    </row>
    <row r="33" spans="1:3" x14ac:dyDescent="0.2">
      <c r="A33" s="147" t="s">
        <v>228</v>
      </c>
      <c r="B33" s="56">
        <f>SUM(B21:B32)</f>
        <v>0</v>
      </c>
      <c r="C33" s="56">
        <f>SUM(C21:C32)</f>
        <v>0</v>
      </c>
    </row>
    <row r="34" spans="1:3" x14ac:dyDescent="0.2">
      <c r="A34" s="56"/>
      <c r="B34" s="56"/>
      <c r="C34" s="57"/>
    </row>
    <row r="35" spans="1:3" x14ac:dyDescent="0.2">
      <c r="A35" s="147" t="s">
        <v>97</v>
      </c>
      <c r="B35" s="148">
        <f>+B18+B33</f>
        <v>0</v>
      </c>
      <c r="C35" s="148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opLeftCell="A34" workbookViewId="0">
      <selection activeCell="B5" sqref="B5:J5"/>
    </sheetView>
  </sheetViews>
  <sheetFormatPr baseColWidth="10" defaultRowHeight="15" x14ac:dyDescent="0.25"/>
  <cols>
    <col min="1" max="1" width="2.140625" style="18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3.140625" style="17" customWidth="1"/>
    <col min="10" max="10" width="12.85546875" style="17" customWidth="1"/>
    <col min="11" max="11" width="3.140625" style="18" customWidth="1"/>
  </cols>
  <sheetData>
    <row r="1" spans="2:10" s="18" customFormat="1" ht="6.75" customHeight="1" x14ac:dyDescent="0.25">
      <c r="B1" s="16"/>
      <c r="C1" s="16"/>
      <c r="D1" s="16"/>
      <c r="E1" s="16"/>
      <c r="F1" s="16"/>
      <c r="G1" s="16"/>
      <c r="H1" s="16"/>
      <c r="I1" s="16"/>
    </row>
    <row r="2" spans="2:10" x14ac:dyDescent="0.25">
      <c r="B2" s="356"/>
      <c r="C2" s="356"/>
      <c r="D2" s="356"/>
      <c r="E2" s="356"/>
      <c r="F2" s="356"/>
      <c r="G2" s="356"/>
      <c r="H2" s="356"/>
      <c r="I2" s="356"/>
      <c r="J2" s="356"/>
    </row>
    <row r="3" spans="2:10" ht="15.75" x14ac:dyDescent="0.25">
      <c r="B3" s="357" t="s">
        <v>454</v>
      </c>
      <c r="C3" s="357"/>
      <c r="D3" s="357"/>
      <c r="E3" s="357"/>
      <c r="F3" s="357"/>
      <c r="G3" s="357"/>
      <c r="H3" s="357"/>
      <c r="I3" s="357"/>
      <c r="J3" s="357"/>
    </row>
    <row r="4" spans="2:10" x14ac:dyDescent="0.25">
      <c r="B4" s="358" t="s">
        <v>595</v>
      </c>
      <c r="C4" s="358"/>
      <c r="D4" s="358"/>
      <c r="E4" s="358"/>
      <c r="F4" s="358"/>
      <c r="G4" s="358"/>
      <c r="H4" s="358"/>
      <c r="I4" s="358"/>
      <c r="J4" s="358"/>
    </row>
    <row r="5" spans="2:10" x14ac:dyDescent="0.25">
      <c r="B5" s="358" t="s">
        <v>608</v>
      </c>
      <c r="C5" s="358"/>
      <c r="D5" s="358"/>
      <c r="E5" s="358"/>
      <c r="F5" s="358"/>
      <c r="G5" s="358"/>
      <c r="H5" s="358"/>
      <c r="I5" s="358"/>
      <c r="J5" s="358"/>
    </row>
    <row r="6" spans="2:10" s="18" customFormat="1" ht="7.5" customHeight="1" x14ac:dyDescent="0.25">
      <c r="B6" s="171"/>
      <c r="C6" s="171"/>
      <c r="D6" s="171"/>
      <c r="E6" s="171"/>
      <c r="F6" s="171"/>
      <c r="G6" s="171"/>
      <c r="H6" s="171"/>
      <c r="I6" s="171"/>
      <c r="J6" s="171"/>
    </row>
    <row r="7" spans="2:10" x14ac:dyDescent="0.25">
      <c r="B7" s="378" t="s">
        <v>73</v>
      </c>
      <c r="C7" s="404"/>
      <c r="D7" s="379"/>
      <c r="E7" s="355" t="s">
        <v>132</v>
      </c>
      <c r="F7" s="355"/>
      <c r="G7" s="355"/>
      <c r="H7" s="355"/>
      <c r="I7" s="355"/>
      <c r="J7" s="355" t="s">
        <v>124</v>
      </c>
    </row>
    <row r="8" spans="2:10" ht="22.5" x14ac:dyDescent="0.25">
      <c r="B8" s="380"/>
      <c r="C8" s="405"/>
      <c r="D8" s="381"/>
      <c r="E8" s="150" t="s">
        <v>125</v>
      </c>
      <c r="F8" s="150" t="s">
        <v>126</v>
      </c>
      <c r="G8" s="150" t="s">
        <v>106</v>
      </c>
      <c r="H8" s="150" t="s">
        <v>107</v>
      </c>
      <c r="I8" s="150" t="s">
        <v>127</v>
      </c>
      <c r="J8" s="355"/>
    </row>
    <row r="9" spans="2:10" ht="15.75" customHeight="1" x14ac:dyDescent="0.25">
      <c r="B9" s="382"/>
      <c r="C9" s="406"/>
      <c r="D9" s="383"/>
      <c r="E9" s="150">
        <v>1</v>
      </c>
      <c r="F9" s="150">
        <v>2</v>
      </c>
      <c r="G9" s="150" t="s">
        <v>128</v>
      </c>
      <c r="H9" s="150">
        <v>4</v>
      </c>
      <c r="I9" s="150">
        <v>5</v>
      </c>
      <c r="J9" s="150" t="s">
        <v>129</v>
      </c>
    </row>
    <row r="10" spans="2:10" ht="15" customHeight="1" x14ac:dyDescent="0.25">
      <c r="B10" s="407" t="s">
        <v>229</v>
      </c>
      <c r="C10" s="408"/>
      <c r="D10" s="409"/>
      <c r="E10" s="51"/>
      <c r="F10" s="30"/>
      <c r="G10" s="30"/>
      <c r="H10" s="30"/>
      <c r="I10" s="30"/>
      <c r="J10" s="30"/>
    </row>
    <row r="11" spans="2:10" x14ac:dyDescent="0.25">
      <c r="B11" s="19"/>
      <c r="C11" s="402" t="s">
        <v>230</v>
      </c>
      <c r="D11" s="403"/>
      <c r="E11" s="220">
        <f>+E12+E13</f>
        <v>0</v>
      </c>
      <c r="F11" s="220">
        <f>+F12+F13</f>
        <v>0</v>
      </c>
      <c r="G11" s="210">
        <f>+E11+F11</f>
        <v>0</v>
      </c>
      <c r="H11" s="220">
        <f>+H12+H13</f>
        <v>0</v>
      </c>
      <c r="I11" s="220">
        <f>+I12+I13</f>
        <v>0</v>
      </c>
      <c r="J11" s="210">
        <f>+G11-H11</f>
        <v>0</v>
      </c>
    </row>
    <row r="12" spans="2:10" x14ac:dyDescent="0.25">
      <c r="B12" s="19"/>
      <c r="C12" s="47"/>
      <c r="D12" s="20" t="s">
        <v>231</v>
      </c>
      <c r="E12" s="221">
        <v>0</v>
      </c>
      <c r="F12" s="209">
        <v>0</v>
      </c>
      <c r="G12" s="209">
        <f t="shared" ref="G12:G35" si="0">+E12+F12</f>
        <v>0</v>
      </c>
      <c r="H12" s="209">
        <v>0</v>
      </c>
      <c r="I12" s="209">
        <v>0</v>
      </c>
      <c r="J12" s="209">
        <f t="shared" ref="J12:J39" si="1">+G12-H12</f>
        <v>0</v>
      </c>
    </row>
    <row r="13" spans="2:10" x14ac:dyDescent="0.25">
      <c r="B13" s="19"/>
      <c r="C13" s="47"/>
      <c r="D13" s="20" t="s">
        <v>232</v>
      </c>
      <c r="E13" s="221">
        <v>0</v>
      </c>
      <c r="F13" s="209">
        <v>0</v>
      </c>
      <c r="G13" s="209">
        <f t="shared" si="0"/>
        <v>0</v>
      </c>
      <c r="H13" s="209">
        <v>0</v>
      </c>
      <c r="I13" s="209">
        <v>0</v>
      </c>
      <c r="J13" s="209">
        <f t="shared" si="1"/>
        <v>0</v>
      </c>
    </row>
    <row r="14" spans="2:10" x14ac:dyDescent="0.25">
      <c r="B14" s="19"/>
      <c r="C14" s="402" t="s">
        <v>233</v>
      </c>
      <c r="D14" s="403"/>
      <c r="E14" s="222">
        <f>SUM(E15:E22)</f>
        <v>1248252575</v>
      </c>
      <c r="F14" s="222">
        <f>SUM(F15:F22)</f>
        <v>72107880.709999993</v>
      </c>
      <c r="G14" s="207">
        <f t="shared" si="0"/>
        <v>1320360455.71</v>
      </c>
      <c r="H14" s="222">
        <f>SUM(H15:H22)</f>
        <v>1296457310.8399999</v>
      </c>
      <c r="I14" s="222">
        <f>SUM(I15:I22)</f>
        <v>1265419324.5600002</v>
      </c>
      <c r="J14" s="207">
        <f t="shared" si="1"/>
        <v>23903144.870000124</v>
      </c>
    </row>
    <row r="15" spans="2:10" x14ac:dyDescent="0.25">
      <c r="B15" s="19"/>
      <c r="C15" s="47"/>
      <c r="D15" s="20" t="s">
        <v>234</v>
      </c>
      <c r="E15" s="221">
        <f>SUM(COG!D82)</f>
        <v>1248252575</v>
      </c>
      <c r="F15" s="209">
        <f>SUM(COG!E82)</f>
        <v>72107880.709999993</v>
      </c>
      <c r="G15" s="209">
        <f t="shared" ref="G15:G22" si="2">+E15+F15</f>
        <v>1320360455.71</v>
      </c>
      <c r="H15" s="209">
        <f>SUM(COG!G82)</f>
        <v>1296457310.8399999</v>
      </c>
      <c r="I15" s="209">
        <f>SUM(COG!H82)</f>
        <v>1265419324.5600002</v>
      </c>
      <c r="J15" s="208">
        <f>+G15-H15</f>
        <v>23903144.870000124</v>
      </c>
    </row>
    <row r="16" spans="2:10" x14ac:dyDescent="0.25">
      <c r="B16" s="19"/>
      <c r="C16" s="47"/>
      <c r="D16" s="20" t="s">
        <v>235</v>
      </c>
      <c r="E16" s="221">
        <v>0</v>
      </c>
      <c r="F16" s="209">
        <v>0</v>
      </c>
      <c r="G16" s="209">
        <f t="shared" si="2"/>
        <v>0</v>
      </c>
      <c r="H16" s="209">
        <v>0</v>
      </c>
      <c r="I16" s="209">
        <v>0</v>
      </c>
      <c r="J16" s="209">
        <f t="shared" si="1"/>
        <v>0</v>
      </c>
    </row>
    <row r="17" spans="2:10" x14ac:dyDescent="0.25">
      <c r="B17" s="19"/>
      <c r="C17" s="47"/>
      <c r="D17" s="20" t="s">
        <v>236</v>
      </c>
      <c r="E17" s="221">
        <v>0</v>
      </c>
      <c r="F17" s="209">
        <v>0</v>
      </c>
      <c r="G17" s="209">
        <f t="shared" si="2"/>
        <v>0</v>
      </c>
      <c r="H17" s="209">
        <v>0</v>
      </c>
      <c r="I17" s="209">
        <v>0</v>
      </c>
      <c r="J17" s="209">
        <f t="shared" si="1"/>
        <v>0</v>
      </c>
    </row>
    <row r="18" spans="2:10" x14ac:dyDescent="0.25">
      <c r="B18" s="19"/>
      <c r="C18" s="47"/>
      <c r="D18" s="20" t="s">
        <v>237</v>
      </c>
      <c r="E18" s="221">
        <v>0</v>
      </c>
      <c r="F18" s="209">
        <v>0</v>
      </c>
      <c r="G18" s="209">
        <f t="shared" si="2"/>
        <v>0</v>
      </c>
      <c r="H18" s="209">
        <v>0</v>
      </c>
      <c r="I18" s="209">
        <v>0</v>
      </c>
      <c r="J18" s="209">
        <f t="shared" si="1"/>
        <v>0</v>
      </c>
    </row>
    <row r="19" spans="2:10" x14ac:dyDescent="0.25">
      <c r="B19" s="19"/>
      <c r="C19" s="47"/>
      <c r="D19" s="20" t="s">
        <v>238</v>
      </c>
      <c r="E19" s="221">
        <v>0</v>
      </c>
      <c r="F19" s="209">
        <v>0</v>
      </c>
      <c r="G19" s="209">
        <f t="shared" si="2"/>
        <v>0</v>
      </c>
      <c r="H19" s="209">
        <v>0</v>
      </c>
      <c r="I19" s="209">
        <v>0</v>
      </c>
      <c r="J19" s="209">
        <f t="shared" si="1"/>
        <v>0</v>
      </c>
    </row>
    <row r="20" spans="2:10" x14ac:dyDescent="0.25">
      <c r="B20" s="19"/>
      <c r="C20" s="47"/>
      <c r="D20" s="20" t="s">
        <v>239</v>
      </c>
      <c r="E20" s="221">
        <v>0</v>
      </c>
      <c r="F20" s="209">
        <v>0</v>
      </c>
      <c r="G20" s="209">
        <f t="shared" si="2"/>
        <v>0</v>
      </c>
      <c r="H20" s="209">
        <v>0</v>
      </c>
      <c r="I20" s="209">
        <v>0</v>
      </c>
      <c r="J20" s="209">
        <f t="shared" si="1"/>
        <v>0</v>
      </c>
    </row>
    <row r="21" spans="2:10" x14ac:dyDescent="0.25">
      <c r="B21" s="19"/>
      <c r="C21" s="47"/>
      <c r="D21" s="20" t="s">
        <v>240</v>
      </c>
      <c r="E21" s="221">
        <v>0</v>
      </c>
      <c r="F21" s="209">
        <v>0</v>
      </c>
      <c r="G21" s="209">
        <f t="shared" si="2"/>
        <v>0</v>
      </c>
      <c r="H21" s="209">
        <v>0</v>
      </c>
      <c r="I21" s="209">
        <v>0</v>
      </c>
      <c r="J21" s="209">
        <f t="shared" si="1"/>
        <v>0</v>
      </c>
    </row>
    <row r="22" spans="2:10" x14ac:dyDescent="0.25">
      <c r="B22" s="19"/>
      <c r="C22" s="47"/>
      <c r="D22" s="20" t="s">
        <v>241</v>
      </c>
      <c r="E22" s="221">
        <v>0</v>
      </c>
      <c r="F22" s="209">
        <v>0</v>
      </c>
      <c r="G22" s="209">
        <f t="shared" si="2"/>
        <v>0</v>
      </c>
      <c r="H22" s="209">
        <v>0</v>
      </c>
      <c r="I22" s="209">
        <v>0</v>
      </c>
      <c r="J22" s="209">
        <f t="shared" si="1"/>
        <v>0</v>
      </c>
    </row>
    <row r="23" spans="2:10" x14ac:dyDescent="0.25">
      <c r="B23" s="19"/>
      <c r="C23" s="402" t="s">
        <v>242</v>
      </c>
      <c r="D23" s="403"/>
      <c r="E23" s="220">
        <f>SUM(E24:E26)</f>
        <v>0</v>
      </c>
      <c r="F23" s="220">
        <f>SUM(F24:F26)</f>
        <v>0</v>
      </c>
      <c r="G23" s="210">
        <f t="shared" si="0"/>
        <v>0</v>
      </c>
      <c r="H23" s="220">
        <f>SUM(H24:H26)</f>
        <v>0</v>
      </c>
      <c r="I23" s="220">
        <f>SUM(I24:I26)</f>
        <v>0</v>
      </c>
      <c r="J23" s="210">
        <f t="shared" si="1"/>
        <v>0</v>
      </c>
    </row>
    <row r="24" spans="2:10" x14ac:dyDescent="0.25">
      <c r="B24" s="19"/>
      <c r="C24" s="47"/>
      <c r="D24" s="20" t="s">
        <v>243</v>
      </c>
      <c r="E24" s="221">
        <v>0</v>
      </c>
      <c r="F24" s="209">
        <v>0</v>
      </c>
      <c r="G24" s="209">
        <f t="shared" ref="G24:G26" si="3">+E24+F24</f>
        <v>0</v>
      </c>
      <c r="H24" s="209">
        <v>0</v>
      </c>
      <c r="I24" s="209">
        <v>0</v>
      </c>
      <c r="J24" s="209">
        <f t="shared" si="1"/>
        <v>0</v>
      </c>
    </row>
    <row r="25" spans="2:10" x14ac:dyDescent="0.25">
      <c r="B25" s="19"/>
      <c r="C25" s="47"/>
      <c r="D25" s="20" t="s">
        <v>244</v>
      </c>
      <c r="E25" s="221">
        <v>0</v>
      </c>
      <c r="F25" s="209">
        <v>0</v>
      </c>
      <c r="G25" s="209">
        <f t="shared" si="3"/>
        <v>0</v>
      </c>
      <c r="H25" s="209">
        <v>0</v>
      </c>
      <c r="I25" s="209">
        <v>0</v>
      </c>
      <c r="J25" s="209">
        <f t="shared" si="1"/>
        <v>0</v>
      </c>
    </row>
    <row r="26" spans="2:10" x14ac:dyDescent="0.25">
      <c r="B26" s="19"/>
      <c r="C26" s="47"/>
      <c r="D26" s="20" t="s">
        <v>245</v>
      </c>
      <c r="E26" s="221">
        <v>0</v>
      </c>
      <c r="F26" s="209">
        <v>0</v>
      </c>
      <c r="G26" s="209">
        <f t="shared" si="3"/>
        <v>0</v>
      </c>
      <c r="H26" s="209">
        <v>0</v>
      </c>
      <c r="I26" s="209">
        <v>0</v>
      </c>
      <c r="J26" s="209">
        <f t="shared" si="1"/>
        <v>0</v>
      </c>
    </row>
    <row r="27" spans="2:10" x14ac:dyDescent="0.25">
      <c r="B27" s="19"/>
      <c r="C27" s="402" t="s">
        <v>246</v>
      </c>
      <c r="D27" s="403"/>
      <c r="E27" s="220">
        <f>SUM(E28:E29)</f>
        <v>0</v>
      </c>
      <c r="F27" s="220">
        <f>SUM(F28:F29)</f>
        <v>0</v>
      </c>
      <c r="G27" s="210">
        <f t="shared" si="0"/>
        <v>0</v>
      </c>
      <c r="H27" s="220">
        <f>SUM(H28:H29)</f>
        <v>0</v>
      </c>
      <c r="I27" s="220">
        <f>SUM(I28:I29)</f>
        <v>0</v>
      </c>
      <c r="J27" s="210">
        <f t="shared" si="1"/>
        <v>0</v>
      </c>
    </row>
    <row r="28" spans="2:10" x14ac:dyDescent="0.25">
      <c r="B28" s="19"/>
      <c r="C28" s="47"/>
      <c r="D28" s="20" t="s">
        <v>247</v>
      </c>
      <c r="E28" s="221">
        <v>0</v>
      </c>
      <c r="F28" s="209">
        <v>0</v>
      </c>
      <c r="G28" s="209">
        <f t="shared" ref="G28:G29" si="4">+E28+F28</f>
        <v>0</v>
      </c>
      <c r="H28" s="209">
        <v>0</v>
      </c>
      <c r="I28" s="209">
        <v>0</v>
      </c>
      <c r="J28" s="209">
        <f t="shared" si="1"/>
        <v>0</v>
      </c>
    </row>
    <row r="29" spans="2:10" x14ac:dyDescent="0.25">
      <c r="B29" s="19"/>
      <c r="C29" s="47"/>
      <c r="D29" s="20" t="s">
        <v>248</v>
      </c>
      <c r="E29" s="221">
        <v>0</v>
      </c>
      <c r="F29" s="209">
        <v>0</v>
      </c>
      <c r="G29" s="209">
        <f t="shared" si="4"/>
        <v>0</v>
      </c>
      <c r="H29" s="209">
        <v>0</v>
      </c>
      <c r="I29" s="209">
        <v>0</v>
      </c>
      <c r="J29" s="209">
        <f t="shared" si="1"/>
        <v>0</v>
      </c>
    </row>
    <row r="30" spans="2:10" x14ac:dyDescent="0.25">
      <c r="B30" s="19"/>
      <c r="C30" s="402" t="s">
        <v>249</v>
      </c>
      <c r="D30" s="403"/>
      <c r="E30" s="220">
        <f>SUM(E31:E34)</f>
        <v>0</v>
      </c>
      <c r="F30" s="220">
        <f>SUM(F31:F34)</f>
        <v>0</v>
      </c>
      <c r="G30" s="210">
        <f t="shared" si="0"/>
        <v>0</v>
      </c>
      <c r="H30" s="220">
        <f>SUM(H31:H34)</f>
        <v>0</v>
      </c>
      <c r="I30" s="220">
        <f>SUM(I31:I34)</f>
        <v>0</v>
      </c>
      <c r="J30" s="210">
        <f t="shared" si="1"/>
        <v>0</v>
      </c>
    </row>
    <row r="31" spans="2:10" x14ac:dyDescent="0.25">
      <c r="B31" s="19"/>
      <c r="C31" s="47"/>
      <c r="D31" s="20" t="s">
        <v>250</v>
      </c>
      <c r="E31" s="221">
        <v>0</v>
      </c>
      <c r="F31" s="209">
        <v>0</v>
      </c>
      <c r="G31" s="209">
        <f t="shared" ref="G31:G34" si="5">+E31+F31</f>
        <v>0</v>
      </c>
      <c r="H31" s="209">
        <v>0</v>
      </c>
      <c r="I31" s="209">
        <v>0</v>
      </c>
      <c r="J31" s="209">
        <f t="shared" si="1"/>
        <v>0</v>
      </c>
    </row>
    <row r="32" spans="2:10" x14ac:dyDescent="0.25">
      <c r="B32" s="19"/>
      <c r="C32" s="47"/>
      <c r="D32" s="20" t="s">
        <v>251</v>
      </c>
      <c r="E32" s="221">
        <v>0</v>
      </c>
      <c r="F32" s="209">
        <v>0</v>
      </c>
      <c r="G32" s="209">
        <f t="shared" si="5"/>
        <v>0</v>
      </c>
      <c r="H32" s="209">
        <v>0</v>
      </c>
      <c r="I32" s="209">
        <v>0</v>
      </c>
      <c r="J32" s="209">
        <f t="shared" si="1"/>
        <v>0</v>
      </c>
    </row>
    <row r="33" spans="1:11" x14ac:dyDescent="0.25">
      <c r="B33" s="19"/>
      <c r="C33" s="47"/>
      <c r="D33" s="20" t="s">
        <v>252</v>
      </c>
      <c r="E33" s="221">
        <v>0</v>
      </c>
      <c r="F33" s="209">
        <v>0</v>
      </c>
      <c r="G33" s="209">
        <f t="shared" si="5"/>
        <v>0</v>
      </c>
      <c r="H33" s="209">
        <v>0</v>
      </c>
      <c r="I33" s="209">
        <v>0</v>
      </c>
      <c r="J33" s="209">
        <f t="shared" si="1"/>
        <v>0</v>
      </c>
    </row>
    <row r="34" spans="1:11" x14ac:dyDescent="0.25">
      <c r="B34" s="19"/>
      <c r="C34" s="47"/>
      <c r="D34" s="20" t="s">
        <v>253</v>
      </c>
      <c r="E34" s="221">
        <v>0</v>
      </c>
      <c r="F34" s="209">
        <v>0</v>
      </c>
      <c r="G34" s="209">
        <f t="shared" si="5"/>
        <v>0</v>
      </c>
      <c r="H34" s="209">
        <v>0</v>
      </c>
      <c r="I34" s="209">
        <v>0</v>
      </c>
      <c r="J34" s="209">
        <f t="shared" si="1"/>
        <v>0</v>
      </c>
    </row>
    <row r="35" spans="1:11" x14ac:dyDescent="0.25">
      <c r="B35" s="19"/>
      <c r="C35" s="402" t="s">
        <v>254</v>
      </c>
      <c r="D35" s="403"/>
      <c r="E35" s="220">
        <f>SUM(E36)</f>
        <v>0</v>
      </c>
      <c r="F35" s="220">
        <f>SUM(F36)</f>
        <v>0</v>
      </c>
      <c r="G35" s="210">
        <f t="shared" si="0"/>
        <v>0</v>
      </c>
      <c r="H35" s="220">
        <f>SUM(H36)</f>
        <v>0</v>
      </c>
      <c r="I35" s="220">
        <f>SUM(I36)</f>
        <v>0</v>
      </c>
      <c r="J35" s="210">
        <f t="shared" si="1"/>
        <v>0</v>
      </c>
    </row>
    <row r="36" spans="1:11" x14ac:dyDescent="0.25">
      <c r="B36" s="19"/>
      <c r="C36" s="47"/>
      <c r="D36" s="20" t="s">
        <v>255</v>
      </c>
      <c r="E36" s="221">
        <v>0</v>
      </c>
      <c r="F36" s="209">
        <v>0</v>
      </c>
      <c r="G36" s="209">
        <f t="shared" ref="G36:G39" si="6">+E36+F36</f>
        <v>0</v>
      </c>
      <c r="H36" s="209">
        <v>0</v>
      </c>
      <c r="I36" s="209">
        <v>0</v>
      </c>
      <c r="J36" s="209">
        <f t="shared" si="1"/>
        <v>0</v>
      </c>
    </row>
    <row r="37" spans="1:11" ht="15" customHeight="1" x14ac:dyDescent="0.25">
      <c r="B37" s="407" t="s">
        <v>256</v>
      </c>
      <c r="C37" s="408"/>
      <c r="D37" s="409"/>
      <c r="E37" s="221">
        <v>0</v>
      </c>
      <c r="F37" s="209">
        <v>0</v>
      </c>
      <c r="G37" s="209">
        <f t="shared" si="6"/>
        <v>0</v>
      </c>
      <c r="H37" s="209">
        <v>0</v>
      </c>
      <c r="I37" s="209">
        <v>0</v>
      </c>
      <c r="J37" s="209">
        <f t="shared" si="1"/>
        <v>0</v>
      </c>
    </row>
    <row r="38" spans="1:11" ht="15" customHeight="1" x14ac:dyDescent="0.25">
      <c r="B38" s="407" t="s">
        <v>257</v>
      </c>
      <c r="C38" s="408"/>
      <c r="D38" s="409"/>
      <c r="E38" s="221">
        <v>0</v>
      </c>
      <c r="F38" s="209">
        <v>0</v>
      </c>
      <c r="G38" s="209">
        <f t="shared" si="6"/>
        <v>0</v>
      </c>
      <c r="H38" s="209">
        <v>0</v>
      </c>
      <c r="I38" s="209">
        <v>0</v>
      </c>
      <c r="J38" s="209">
        <f t="shared" si="1"/>
        <v>0</v>
      </c>
    </row>
    <row r="39" spans="1:11" ht="15.75" customHeight="1" x14ac:dyDescent="0.25">
      <c r="B39" s="407" t="s">
        <v>258</v>
      </c>
      <c r="C39" s="408"/>
      <c r="D39" s="409"/>
      <c r="E39" s="221">
        <v>0</v>
      </c>
      <c r="F39" s="209">
        <v>0</v>
      </c>
      <c r="G39" s="209">
        <f t="shared" si="6"/>
        <v>0</v>
      </c>
      <c r="H39" s="209">
        <v>0</v>
      </c>
      <c r="I39" s="209">
        <v>0</v>
      </c>
      <c r="J39" s="209">
        <f t="shared" si="1"/>
        <v>0</v>
      </c>
    </row>
    <row r="40" spans="1:11" x14ac:dyDescent="0.25">
      <c r="B40" s="48"/>
      <c r="C40" s="49"/>
      <c r="D40" s="50"/>
      <c r="E40" s="223"/>
      <c r="F40" s="224"/>
      <c r="G40" s="224"/>
      <c r="H40" s="224"/>
      <c r="I40" s="224"/>
      <c r="J40" s="224"/>
    </row>
    <row r="41" spans="1:11" s="22" customFormat="1" x14ac:dyDescent="0.25">
      <c r="A41" s="21"/>
      <c r="B41" s="34"/>
      <c r="C41" s="410" t="s">
        <v>130</v>
      </c>
      <c r="D41" s="411"/>
      <c r="E41" s="225">
        <f t="shared" ref="E41:J41" si="7">+E11+E14+E23+E27+E30+E35+E37+E38+E39</f>
        <v>1248252575</v>
      </c>
      <c r="F41" s="225">
        <f t="shared" si="7"/>
        <v>72107880.709999993</v>
      </c>
      <c r="G41" s="225">
        <f t="shared" si="7"/>
        <v>1320360455.71</v>
      </c>
      <c r="H41" s="225">
        <f t="shared" si="7"/>
        <v>1296457310.8399999</v>
      </c>
      <c r="I41" s="225">
        <f t="shared" si="7"/>
        <v>1265419324.5600002</v>
      </c>
      <c r="J41" s="225">
        <f t="shared" si="7"/>
        <v>23903144.870000124</v>
      </c>
      <c r="K41" s="21"/>
    </row>
    <row r="42" spans="1:11" x14ac:dyDescent="0.25">
      <c r="B42" s="16"/>
      <c r="C42" s="16"/>
      <c r="D42" s="16"/>
      <c r="E42" s="16"/>
      <c r="F42" s="16"/>
      <c r="G42" s="16"/>
      <c r="H42" s="16"/>
      <c r="I42" s="16"/>
      <c r="J42" s="16"/>
    </row>
    <row r="43" spans="1:11" x14ac:dyDescent="0.25">
      <c r="B43" s="16"/>
      <c r="C43" s="16"/>
      <c r="D43" s="16"/>
      <c r="E43" s="16"/>
      <c r="F43" s="16"/>
      <c r="G43" s="16"/>
      <c r="H43" s="16"/>
      <c r="I43" s="16"/>
      <c r="J43" s="16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/>
  <pageMargins left="0.31496062992125984" right="0.31496062992125984" top="0.35433070866141736" bottom="0.15748031496062992" header="0.31496062992125984" footer="0.31496062992125984"/>
  <pageSetup scale="78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10" zoomScaleNormal="100" workbookViewId="0">
      <selection activeCell="B34" sqref="B34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7" width="19" style="7" bestFit="1" customWidth="1"/>
    <col min="8" max="9" width="11.42578125" style="7"/>
  </cols>
  <sheetData>
    <row r="1" spans="1:7" ht="15.75" x14ac:dyDescent="0.25">
      <c r="A1" s="357" t="s">
        <v>454</v>
      </c>
      <c r="B1" s="357"/>
      <c r="C1" s="357"/>
      <c r="D1" s="357"/>
      <c r="E1" s="357"/>
    </row>
    <row r="2" spans="1:7" x14ac:dyDescent="0.25">
      <c r="A2" s="358" t="s">
        <v>596</v>
      </c>
      <c r="B2" s="358"/>
      <c r="C2" s="358"/>
      <c r="D2" s="358"/>
      <c r="E2" s="358"/>
    </row>
    <row r="3" spans="1:7" x14ac:dyDescent="0.25">
      <c r="A3" s="358" t="s">
        <v>608</v>
      </c>
      <c r="B3" s="358"/>
      <c r="C3" s="358"/>
      <c r="D3" s="358"/>
      <c r="E3" s="358"/>
    </row>
    <row r="4" spans="1:7" ht="6" customHeight="1" x14ac:dyDescent="0.25">
      <c r="A4" s="16"/>
      <c r="B4" s="16"/>
      <c r="C4" s="16"/>
      <c r="D4" s="16"/>
      <c r="E4" s="16"/>
    </row>
    <row r="5" spans="1:7" ht="6" customHeight="1" x14ac:dyDescent="0.25">
      <c r="A5" s="16"/>
      <c r="B5" s="16"/>
      <c r="C5" s="16"/>
      <c r="D5" s="16"/>
      <c r="E5" s="16"/>
    </row>
    <row r="6" spans="1:7" ht="6" customHeight="1" x14ac:dyDescent="0.25">
      <c r="A6" s="16"/>
      <c r="B6" s="16"/>
      <c r="C6" s="16"/>
      <c r="D6" s="16"/>
      <c r="E6" s="16"/>
    </row>
    <row r="7" spans="1:7" ht="6" customHeight="1" x14ac:dyDescent="0.25">
      <c r="A7" s="16"/>
      <c r="B7" s="16"/>
      <c r="C7" s="16"/>
      <c r="D7" s="16"/>
      <c r="E7" s="16"/>
    </row>
    <row r="8" spans="1:7" x14ac:dyDescent="0.25">
      <c r="A8" s="354" t="s">
        <v>73</v>
      </c>
      <c r="B8" s="354"/>
      <c r="C8" s="150" t="s">
        <v>104</v>
      </c>
      <c r="D8" s="150" t="s">
        <v>107</v>
      </c>
      <c r="E8" s="150" t="s">
        <v>259</v>
      </c>
    </row>
    <row r="9" spans="1:7" ht="5.25" customHeight="1" thickBot="1" x14ac:dyDescent="0.3">
      <c r="A9" s="23"/>
      <c r="B9" s="24"/>
      <c r="C9" s="25"/>
      <c r="D9" s="25"/>
      <c r="E9" s="25"/>
    </row>
    <row r="10" spans="1:7" ht="15.75" thickBot="1" x14ac:dyDescent="0.3">
      <c r="A10" s="52"/>
      <c r="B10" s="53" t="s">
        <v>260</v>
      </c>
      <c r="C10" s="226">
        <f>+C11+C12</f>
        <v>1223403080.8700001</v>
      </c>
      <c r="D10" s="226">
        <f>+D11+D12</f>
        <v>1305401110.3499999</v>
      </c>
      <c r="E10" s="226">
        <f>+E11+E12</f>
        <v>1305401110.3499999</v>
      </c>
      <c r="G10" s="281"/>
    </row>
    <row r="11" spans="1:7" x14ac:dyDescent="0.25">
      <c r="A11" s="412" t="s">
        <v>278</v>
      </c>
      <c r="B11" s="413"/>
      <c r="C11" s="227">
        <f>+EAI!E29</f>
        <v>37120587.390000001</v>
      </c>
      <c r="D11" s="227">
        <f>+EAI!H29</f>
        <v>72587594.349999994</v>
      </c>
      <c r="E11" s="227">
        <f>+EAI!I29</f>
        <v>72587594.349999994</v>
      </c>
    </row>
    <row r="12" spans="1:7" x14ac:dyDescent="0.25">
      <c r="A12" s="414" t="s">
        <v>279</v>
      </c>
      <c r="B12" s="415"/>
      <c r="C12" s="228">
        <f>+EAI!E39</f>
        <v>1186282493.48</v>
      </c>
      <c r="D12" s="228">
        <f>+EAI!H39</f>
        <v>1232813516</v>
      </c>
      <c r="E12" s="228">
        <f>+EAI!I39</f>
        <v>1232813516</v>
      </c>
    </row>
    <row r="13" spans="1:7" ht="6.75" customHeight="1" thickBot="1" x14ac:dyDescent="0.3">
      <c r="A13" s="19"/>
      <c r="B13" s="20"/>
      <c r="C13" s="208"/>
      <c r="D13" s="208"/>
      <c r="E13" s="208"/>
    </row>
    <row r="14" spans="1:7" ht="15.75" thickBot="1" x14ac:dyDescent="0.3">
      <c r="A14" s="54"/>
      <c r="B14" s="53" t="s">
        <v>261</v>
      </c>
      <c r="C14" s="226">
        <f>+C15+C16</f>
        <v>1248252575</v>
      </c>
      <c r="D14" s="226">
        <f>+D15+D16</f>
        <v>1296457310.8399999</v>
      </c>
      <c r="E14" s="226">
        <f>+E15+E16</f>
        <v>1265419324.5600002</v>
      </c>
      <c r="G14" s="280"/>
    </row>
    <row r="15" spans="1:7" x14ac:dyDescent="0.25">
      <c r="A15" s="416" t="s">
        <v>280</v>
      </c>
      <c r="B15" s="417"/>
      <c r="C15" s="227">
        <f>SUM(COG!D82)</f>
        <v>1248252575</v>
      </c>
      <c r="D15" s="227">
        <f>SUM(COG!G82)</f>
        <v>1296457310.8399999</v>
      </c>
      <c r="E15" s="227">
        <f>SUM(COG!H82)</f>
        <v>1265419324.5600002</v>
      </c>
    </row>
    <row r="16" spans="1:7" x14ac:dyDescent="0.25">
      <c r="A16" s="414" t="s">
        <v>281</v>
      </c>
      <c r="B16" s="415"/>
      <c r="C16" s="228">
        <v>0</v>
      </c>
      <c r="D16" s="228">
        <v>0</v>
      </c>
      <c r="E16" s="228">
        <v>0</v>
      </c>
      <c r="G16" s="280"/>
    </row>
    <row r="17" spans="1:5" ht="5.25" customHeight="1" thickBot="1" x14ac:dyDescent="0.3">
      <c r="A17" s="27"/>
      <c r="B17" s="26"/>
      <c r="C17" s="208"/>
      <c r="D17" s="208"/>
      <c r="E17" s="208"/>
    </row>
    <row r="18" spans="1:5" ht="15.75" thickBot="1" x14ac:dyDescent="0.3">
      <c r="A18" s="52"/>
      <c r="B18" s="53" t="s">
        <v>262</v>
      </c>
      <c r="C18" s="226">
        <f>+C10-C14</f>
        <v>-24849494.129999876</v>
      </c>
      <c r="D18" s="226">
        <f>+D10-D14</f>
        <v>8943799.5099999905</v>
      </c>
      <c r="E18" s="226">
        <f>+E10-E14</f>
        <v>39981785.789999723</v>
      </c>
    </row>
    <row r="19" spans="1:5" x14ac:dyDescent="0.25">
      <c r="A19" s="16"/>
      <c r="B19" s="16"/>
      <c r="C19" s="229"/>
      <c r="D19" s="229"/>
      <c r="E19" s="229"/>
    </row>
    <row r="20" spans="1:5" x14ac:dyDescent="0.25">
      <c r="A20" s="354" t="s">
        <v>73</v>
      </c>
      <c r="B20" s="354"/>
      <c r="C20" s="230" t="s">
        <v>104</v>
      </c>
      <c r="D20" s="230" t="s">
        <v>107</v>
      </c>
      <c r="E20" s="230" t="s">
        <v>259</v>
      </c>
    </row>
    <row r="21" spans="1:5" ht="6.75" customHeight="1" x14ac:dyDescent="0.25">
      <c r="A21" s="23"/>
      <c r="B21" s="24"/>
      <c r="C21" s="231"/>
      <c r="D21" s="231"/>
      <c r="E21" s="231"/>
    </row>
    <row r="22" spans="1:5" x14ac:dyDescent="0.25">
      <c r="A22" s="418" t="s">
        <v>263</v>
      </c>
      <c r="B22" s="419"/>
      <c r="C22" s="228">
        <f>+C18</f>
        <v>-24849494.129999876</v>
      </c>
      <c r="D22" s="228">
        <f>+D18</f>
        <v>8943799.5099999905</v>
      </c>
      <c r="E22" s="228">
        <f>+E18</f>
        <v>39981785.789999723</v>
      </c>
    </row>
    <row r="23" spans="1:5" ht="6" customHeight="1" x14ac:dyDescent="0.25">
      <c r="A23" s="19"/>
      <c r="B23" s="20"/>
      <c r="C23" s="209"/>
      <c r="D23" s="209"/>
      <c r="E23" s="209"/>
    </row>
    <row r="24" spans="1:5" x14ac:dyDescent="0.25">
      <c r="A24" s="418" t="s">
        <v>264</v>
      </c>
      <c r="B24" s="419"/>
      <c r="C24" s="232">
        <v>0</v>
      </c>
      <c r="D24" s="232">
        <v>0</v>
      </c>
      <c r="E24" s="232">
        <v>0</v>
      </c>
    </row>
    <row r="25" spans="1:5" ht="7.5" customHeight="1" thickBot="1" x14ac:dyDescent="0.3">
      <c r="A25" s="27"/>
      <c r="B25" s="26"/>
      <c r="C25" s="209"/>
      <c r="D25" s="209"/>
      <c r="E25" s="209"/>
    </row>
    <row r="26" spans="1:5" ht="15.75" thickBot="1" x14ac:dyDescent="0.3">
      <c r="A26" s="54"/>
      <c r="B26" s="53" t="s">
        <v>265</v>
      </c>
      <c r="C26" s="233">
        <f>+C22-C24</f>
        <v>-24849494.129999876</v>
      </c>
      <c r="D26" s="233">
        <f>+D22-D24</f>
        <v>8943799.5099999905</v>
      </c>
      <c r="E26" s="233">
        <f>+E22-E24</f>
        <v>39981785.789999723</v>
      </c>
    </row>
    <row r="27" spans="1:5" x14ac:dyDescent="0.25">
      <c r="A27" s="16"/>
      <c r="B27" s="16"/>
      <c r="C27" s="229"/>
      <c r="D27" s="229"/>
      <c r="E27" s="229"/>
    </row>
    <row r="28" spans="1:5" x14ac:dyDescent="0.25">
      <c r="A28" s="354" t="s">
        <v>73</v>
      </c>
      <c r="B28" s="354"/>
      <c r="C28" s="230" t="s">
        <v>104</v>
      </c>
      <c r="D28" s="230" t="s">
        <v>107</v>
      </c>
      <c r="E28" s="230" t="s">
        <v>259</v>
      </c>
    </row>
    <row r="29" spans="1:5" ht="5.25" customHeight="1" x14ac:dyDescent="0.25">
      <c r="A29" s="23"/>
      <c r="B29" s="24"/>
      <c r="C29" s="231"/>
      <c r="D29" s="231"/>
      <c r="E29" s="231"/>
    </row>
    <row r="30" spans="1:5" x14ac:dyDescent="0.25">
      <c r="A30" s="418" t="s">
        <v>266</v>
      </c>
      <c r="B30" s="419"/>
      <c r="C30" s="232">
        <f>SUM(EAI!E45)</f>
        <v>0</v>
      </c>
      <c r="D30" s="232">
        <f>SUM(EAI!I45)</f>
        <v>0</v>
      </c>
      <c r="E30" s="232">
        <v>0</v>
      </c>
    </row>
    <row r="31" spans="1:5" ht="5.25" customHeight="1" x14ac:dyDescent="0.25">
      <c r="A31" s="19"/>
      <c r="B31" s="20"/>
      <c r="C31" s="209"/>
      <c r="D31" s="209"/>
      <c r="E31" s="209"/>
    </row>
    <row r="32" spans="1:5" x14ac:dyDescent="0.25">
      <c r="A32" s="418" t="s">
        <v>267</v>
      </c>
      <c r="B32" s="419"/>
      <c r="C32" s="232">
        <v>0</v>
      </c>
      <c r="D32" s="232">
        <v>0</v>
      </c>
      <c r="E32" s="232">
        <v>0</v>
      </c>
    </row>
    <row r="33" spans="1:10" ht="3.75" customHeight="1" thickBot="1" x14ac:dyDescent="0.3">
      <c r="A33" s="28"/>
      <c r="B33" s="29"/>
      <c r="C33" s="224"/>
      <c r="D33" s="224"/>
      <c r="E33" s="224"/>
    </row>
    <row r="34" spans="1:10" ht="15.75" thickBot="1" x14ac:dyDescent="0.3">
      <c r="A34" s="54"/>
      <c r="B34" s="53" t="s">
        <v>614</v>
      </c>
      <c r="C34" s="234">
        <f>+C30-C32</f>
        <v>0</v>
      </c>
      <c r="D34" s="234">
        <f>+D30-D32</f>
        <v>0</v>
      </c>
      <c r="E34" s="234">
        <f>+E30-E32</f>
        <v>0</v>
      </c>
    </row>
    <row r="35" spans="1:10" s="18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420" t="s">
        <v>268</v>
      </c>
      <c r="C36" s="420"/>
      <c r="D36" s="420"/>
      <c r="E36" s="420"/>
    </row>
    <row r="37" spans="1:10" ht="28.5" customHeight="1" x14ac:dyDescent="0.25">
      <c r="A37" s="16"/>
      <c r="B37" s="420" t="s">
        <v>269</v>
      </c>
      <c r="C37" s="420"/>
      <c r="D37" s="420"/>
      <c r="E37" s="420"/>
    </row>
    <row r="38" spans="1:10" x14ac:dyDescent="0.25">
      <c r="A38" s="16"/>
      <c r="B38" s="421" t="s">
        <v>270</v>
      </c>
      <c r="C38" s="421"/>
      <c r="D38" s="421"/>
      <c r="E38" s="421"/>
    </row>
    <row r="39" spans="1:10" s="18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30:B30"/>
    <mergeCell ref="A32:B32"/>
    <mergeCell ref="B36:E36"/>
    <mergeCell ref="B37:E37"/>
    <mergeCell ref="B38:E38"/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T321"/>
  <sheetViews>
    <sheetView topLeftCell="D1" zoomScaleNormal="100" workbookViewId="0">
      <selection activeCell="I13" sqref="I13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88" customWidth="1"/>
    <col min="6" max="6" width="15.5703125" style="60" customWidth="1"/>
    <col min="7" max="7" width="14.140625" style="60" customWidth="1"/>
    <col min="8" max="8" width="15.140625" style="60" customWidth="1"/>
    <col min="9" max="10" width="15.28515625" style="60" customWidth="1"/>
    <col min="11" max="11" width="15.140625" style="60" customWidth="1"/>
    <col min="12" max="12" width="2" style="60" customWidth="1"/>
    <col min="13" max="13" width="15.28515625" customWidth="1"/>
    <col min="14" max="14" width="3.140625" customWidth="1"/>
    <col min="15" max="15" width="18.28515625" customWidth="1"/>
    <col min="16" max="16" width="14.140625" customWidth="1"/>
    <col min="17" max="17" width="18.42578125" style="60" customWidth="1"/>
    <col min="18" max="20" width="15.7109375" style="60" customWidth="1"/>
    <col min="21" max="21" width="2.85546875" style="60" customWidth="1"/>
    <col min="22" max="22" width="13.140625" style="60" customWidth="1"/>
    <col min="23" max="23" width="11.42578125" style="60" customWidth="1"/>
    <col min="24" max="27" width="12.7109375" style="60" customWidth="1"/>
    <col min="28" max="28" width="4.28515625" style="60" customWidth="1"/>
    <col min="29" max="29" width="15.7109375" style="60" customWidth="1"/>
    <col min="30" max="30" width="13.140625" style="60" customWidth="1"/>
    <col min="31" max="34" width="15.7109375" style="60" customWidth="1"/>
    <col min="35" max="35" width="2.42578125" style="60" customWidth="1"/>
    <col min="36" max="36" width="12.85546875" style="60" customWidth="1"/>
    <col min="37" max="37" width="11.42578125" style="60" customWidth="1"/>
    <col min="38" max="38" width="16.85546875" style="60" customWidth="1"/>
    <col min="39" max="41" width="14.140625" style="60" customWidth="1"/>
    <col min="42" max="43" width="11.42578125" style="60" customWidth="1"/>
    <col min="44" max="44" width="11.42578125" style="60"/>
    <col min="45" max="45" width="14.140625" style="60" bestFit="1" customWidth="1"/>
    <col min="46" max="46" width="13.140625" style="60" bestFit="1" customWidth="1"/>
    <col min="47" max="16384" width="11.42578125" style="60"/>
  </cols>
  <sheetData>
    <row r="1" spans="1:46" ht="15.75" customHeight="1" x14ac:dyDescent="0.2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46" ht="15.75" customHeight="1" x14ac:dyDescent="0.25">
      <c r="A2" s="394" t="s">
        <v>454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Q2" s="301">
        <f>Q10-Q3</f>
        <v>0</v>
      </c>
    </row>
    <row r="3" spans="1:46" ht="15.75" customHeight="1" x14ac:dyDescent="0.25">
      <c r="A3" s="394" t="s">
        <v>593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Q3" s="301">
        <f>SUM(O10:P10)</f>
        <v>1256913980.71</v>
      </c>
    </row>
    <row r="4" spans="1:46" ht="15.75" customHeight="1" x14ac:dyDescent="0.25">
      <c r="A4" s="394" t="s">
        <v>493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</row>
    <row r="5" spans="1:46" ht="15.75" customHeight="1" x14ac:dyDescent="0.25">
      <c r="A5" s="394" t="s">
        <v>608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O5" s="430" t="s">
        <v>572</v>
      </c>
      <c r="P5" s="430"/>
      <c r="Q5" s="430"/>
      <c r="R5" s="430"/>
      <c r="S5" s="430"/>
      <c r="T5" s="430"/>
      <c r="V5" s="431" t="s">
        <v>573</v>
      </c>
      <c r="W5" s="431"/>
      <c r="X5" s="431"/>
      <c r="Y5" s="431"/>
      <c r="Z5" s="431"/>
      <c r="AA5" s="431"/>
    </row>
    <row r="6" spans="1:46" ht="6.75" customHeight="1" thickBot="1" x14ac:dyDescent="0.3">
      <c r="D6" s="109"/>
      <c r="E6" s="110"/>
      <c r="F6" s="109"/>
    </row>
    <row r="7" spans="1:46" ht="24.75" customHeight="1" x14ac:dyDescent="0.25">
      <c r="A7" s="423" t="s">
        <v>283</v>
      </c>
      <c r="B7" s="425" t="s">
        <v>74</v>
      </c>
      <c r="C7" s="425" t="s">
        <v>284</v>
      </c>
      <c r="D7" s="425"/>
      <c r="E7" s="425"/>
      <c r="F7" s="427" t="s">
        <v>123</v>
      </c>
      <c r="G7" s="427"/>
      <c r="H7" s="427"/>
      <c r="I7" s="427"/>
      <c r="J7" s="427"/>
      <c r="K7" s="428" t="s">
        <v>124</v>
      </c>
      <c r="O7" s="427" t="s">
        <v>123</v>
      </c>
      <c r="P7" s="427"/>
      <c r="Q7" s="427"/>
      <c r="R7" s="427"/>
      <c r="S7" s="427"/>
      <c r="T7" s="428" t="s">
        <v>124</v>
      </c>
      <c r="U7"/>
      <c r="V7" s="427" t="s">
        <v>123</v>
      </c>
      <c r="W7" s="427"/>
      <c r="X7" s="427"/>
      <c r="Y7" s="427"/>
      <c r="Z7" s="427"/>
      <c r="AA7" s="428" t="s">
        <v>124</v>
      </c>
      <c r="AC7" s="427" t="s">
        <v>123</v>
      </c>
      <c r="AD7" s="427"/>
      <c r="AE7" s="427"/>
      <c r="AF7" s="427"/>
      <c r="AG7" s="427"/>
      <c r="AH7" s="428" t="s">
        <v>124</v>
      </c>
      <c r="AJ7" s="427" t="s">
        <v>123</v>
      </c>
      <c r="AK7" s="427"/>
      <c r="AL7" s="427"/>
      <c r="AM7" s="427"/>
      <c r="AN7" s="427"/>
      <c r="AO7" s="428" t="s">
        <v>124</v>
      </c>
    </row>
    <row r="8" spans="1:46" ht="28.5" customHeight="1" x14ac:dyDescent="0.25">
      <c r="A8" s="424"/>
      <c r="B8" s="426"/>
      <c r="C8" s="172" t="s">
        <v>285</v>
      </c>
      <c r="D8" s="172" t="s">
        <v>286</v>
      </c>
      <c r="E8" s="310" t="s">
        <v>287</v>
      </c>
      <c r="F8" s="309" t="s">
        <v>125</v>
      </c>
      <c r="G8" s="309" t="s">
        <v>126</v>
      </c>
      <c r="H8" s="309" t="s">
        <v>106</v>
      </c>
      <c r="I8" s="309" t="s">
        <v>107</v>
      </c>
      <c r="J8" s="309" t="s">
        <v>127</v>
      </c>
      <c r="K8" s="429"/>
      <c r="M8" s="278"/>
      <c r="O8" s="284" t="s">
        <v>125</v>
      </c>
      <c r="P8" s="284" t="s">
        <v>126</v>
      </c>
      <c r="Q8" s="284" t="s">
        <v>106</v>
      </c>
      <c r="R8" s="284" t="s">
        <v>107</v>
      </c>
      <c r="S8" s="284" t="s">
        <v>127</v>
      </c>
      <c r="T8" s="429"/>
      <c r="U8"/>
      <c r="V8" s="284" t="s">
        <v>125</v>
      </c>
      <c r="W8" s="284" t="s">
        <v>126</v>
      </c>
      <c r="X8" s="284" t="s">
        <v>106</v>
      </c>
      <c r="Y8" s="284" t="s">
        <v>107</v>
      </c>
      <c r="Z8" s="284" t="s">
        <v>127</v>
      </c>
      <c r="AA8" s="429"/>
      <c r="AC8" s="289" t="s">
        <v>125</v>
      </c>
      <c r="AD8" s="289" t="s">
        <v>126</v>
      </c>
      <c r="AE8" s="289" t="s">
        <v>106</v>
      </c>
      <c r="AF8" s="289" t="s">
        <v>107</v>
      </c>
      <c r="AG8" s="289" t="s">
        <v>127</v>
      </c>
      <c r="AH8" s="429"/>
      <c r="AJ8" s="289" t="s">
        <v>125</v>
      </c>
      <c r="AK8" s="289" t="s">
        <v>126</v>
      </c>
      <c r="AL8" s="289" t="s">
        <v>106</v>
      </c>
      <c r="AM8" s="289" t="s">
        <v>107</v>
      </c>
      <c r="AN8" s="289" t="s">
        <v>127</v>
      </c>
      <c r="AO8" s="429"/>
    </row>
    <row r="9" spans="1:46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268"/>
      <c r="M9" s="184"/>
      <c r="N9"/>
      <c r="O9" s="296">
        <f>O10+V10</f>
        <v>1248252575</v>
      </c>
      <c r="P9" s="263">
        <f>P10+W10</f>
        <v>72107880.709999993</v>
      </c>
      <c r="Q9" s="263">
        <f>Q10+X10</f>
        <v>1320360455.71</v>
      </c>
      <c r="R9" s="263">
        <f t="shared" ref="R9:T9" si="0">R10+Y10</f>
        <v>1296457310.8399999</v>
      </c>
      <c r="S9" s="263">
        <f t="shared" si="0"/>
        <v>1265419324.5599997</v>
      </c>
      <c r="T9" s="263">
        <f t="shared" si="0"/>
        <v>23903144.869999968</v>
      </c>
      <c r="V9" s="292">
        <f>V10-K9</f>
        <v>63446475</v>
      </c>
      <c r="Y9" s="292"/>
      <c r="Z9" s="292"/>
    </row>
    <row r="10" spans="1:46" s="66" customFormat="1" ht="15" customHeight="1" x14ac:dyDescent="0.25">
      <c r="A10" s="173" t="s">
        <v>288</v>
      </c>
      <c r="B10" s="174"/>
      <c r="C10" s="175"/>
      <c r="D10" s="175"/>
      <c r="E10" s="176"/>
      <c r="F10" s="260">
        <f t="shared" ref="F10:K10" si="1">SUM(F12,F71,F150,F260,F268,F309,F314)</f>
        <v>1248252575</v>
      </c>
      <c r="G10" s="260">
        <f t="shared" si="1"/>
        <v>72107880.709999993</v>
      </c>
      <c r="H10" s="260">
        <f t="shared" si="1"/>
        <v>1320360455.71</v>
      </c>
      <c r="I10" s="260">
        <f t="shared" si="1"/>
        <v>1296457310.8399999</v>
      </c>
      <c r="J10" s="260">
        <f t="shared" si="1"/>
        <v>1265419324.5600002</v>
      </c>
      <c r="K10" s="311">
        <f t="shared" si="1"/>
        <v>23903144.869999982</v>
      </c>
      <c r="M10" s="260" t="e">
        <f>SUM(M12,#REF!,#REF!,#REF!,#REF!,#REF!,#REF!)</f>
        <v>#REF!</v>
      </c>
      <c r="N10" s="264"/>
      <c r="O10" s="260">
        <f t="shared" ref="O10:T10" si="2">SUM(O12,O71,O150,O260,O268,O309,O314)</f>
        <v>1184806100</v>
      </c>
      <c r="P10" s="260">
        <f t="shared" si="2"/>
        <v>72107880.709999993</v>
      </c>
      <c r="Q10" s="260">
        <f t="shared" si="2"/>
        <v>1256913980.71</v>
      </c>
      <c r="R10" s="260">
        <f t="shared" si="2"/>
        <v>1241545883.1299999</v>
      </c>
      <c r="S10" s="260">
        <f t="shared" si="2"/>
        <v>1212282461.4999998</v>
      </c>
      <c r="T10" s="260">
        <f t="shared" si="2"/>
        <v>15368097.579999967</v>
      </c>
      <c r="V10" s="260">
        <f t="shared" ref="V10:AA10" si="3">SUM(V12,V71,V150,V260,V268,V309,V314)</f>
        <v>63446475</v>
      </c>
      <c r="W10" s="260">
        <f t="shared" si="3"/>
        <v>0</v>
      </c>
      <c r="X10" s="260">
        <f t="shared" si="3"/>
        <v>63446475</v>
      </c>
      <c r="Y10" s="260">
        <f t="shared" si="3"/>
        <v>54911427.710000001</v>
      </c>
      <c r="Z10" s="260">
        <f t="shared" si="3"/>
        <v>53136863.060000002</v>
      </c>
      <c r="AA10" s="260">
        <f t="shared" si="3"/>
        <v>8535047.290000001</v>
      </c>
      <c r="AC10" s="292">
        <f>O10+V10</f>
        <v>1248252575</v>
      </c>
      <c r="AD10" s="292">
        <f t="shared" ref="AD10" si="4">P10+W10</f>
        <v>72107880.709999993</v>
      </c>
      <c r="AE10" s="292">
        <f t="shared" ref="AE10" si="5">Q10+X10</f>
        <v>1320360455.71</v>
      </c>
      <c r="AF10" s="292">
        <f t="shared" ref="AF10" si="6">R10+Y10</f>
        <v>1296457310.8399999</v>
      </c>
      <c r="AG10" s="292">
        <f t="shared" ref="AG10" si="7">S10+Z10</f>
        <v>1265419324.5599997</v>
      </c>
      <c r="AH10" s="292">
        <f t="shared" ref="AH10" si="8">T10+AA10</f>
        <v>23903144.869999968</v>
      </c>
      <c r="AJ10" s="292">
        <f>F10-AC10</f>
        <v>0</v>
      </c>
      <c r="AK10" s="292">
        <f t="shared" ref="AK10" si="9">G10-AD10</f>
        <v>0</v>
      </c>
      <c r="AL10" s="292">
        <f>H10-AE10</f>
        <v>0</v>
      </c>
      <c r="AM10" s="292">
        <f t="shared" ref="AM10" si="10">I10-AF10</f>
        <v>0</v>
      </c>
      <c r="AN10" s="292">
        <f t="shared" ref="AN10" si="11">J10-AG10</f>
        <v>0</v>
      </c>
      <c r="AO10" s="292">
        <f t="shared" ref="AO10" si="12">K10-AH10</f>
        <v>0</v>
      </c>
    </row>
    <row r="11" spans="1:46" s="66" customFormat="1" x14ac:dyDescent="0.25">
      <c r="A11" s="61"/>
      <c r="B11" s="71"/>
      <c r="C11" s="72"/>
      <c r="D11" s="73"/>
      <c r="E11" s="74"/>
      <c r="F11" s="144"/>
      <c r="G11" s="144"/>
      <c r="H11" s="144"/>
      <c r="I11" s="144"/>
      <c r="J11" s="144"/>
      <c r="K11" s="269"/>
      <c r="M11" s="269"/>
      <c r="N11"/>
      <c r="O11" s="144"/>
      <c r="P11" s="144"/>
      <c r="Q11" s="144"/>
      <c r="R11" s="144"/>
      <c r="S11" s="144"/>
      <c r="T11" s="269"/>
      <c r="V11" s="144"/>
      <c r="W11" s="144"/>
      <c r="X11" s="144"/>
      <c r="Y11" s="144"/>
      <c r="Z11" s="144"/>
      <c r="AA11" s="144"/>
    </row>
    <row r="12" spans="1:46" s="66" customFormat="1" ht="15" customHeight="1" x14ac:dyDescent="0.25">
      <c r="A12" s="67">
        <v>10000</v>
      </c>
      <c r="B12" s="68" t="s">
        <v>289</v>
      </c>
      <c r="C12" s="69"/>
      <c r="D12" s="69"/>
      <c r="E12" s="70"/>
      <c r="F12" s="261">
        <f>SUM(F13,F18,F25,F36,F45,F64,F67)</f>
        <v>1126512121</v>
      </c>
      <c r="G12" s="261">
        <f t="shared" ref="G12:K12" si="13">SUM(G13,G18,G25,G36,G45,G64,G67)</f>
        <v>44056341.259999998</v>
      </c>
      <c r="H12" s="261">
        <f t="shared" si="13"/>
        <v>1170568462.26</v>
      </c>
      <c r="I12" s="261">
        <f t="shared" si="13"/>
        <v>1160210796.26</v>
      </c>
      <c r="J12" s="261">
        <f t="shared" si="13"/>
        <v>1147193099.1600001</v>
      </c>
      <c r="K12" s="312">
        <f t="shared" si="13"/>
        <v>10357665.999999989</v>
      </c>
      <c r="M12" s="261" t="e">
        <f>SUM(M13,#REF!,#REF!,#REF!,#REF!,#REF!,#REF!)</f>
        <v>#REF!</v>
      </c>
      <c r="N12" s="263"/>
      <c r="O12" s="261">
        <f t="shared" ref="O12:T12" si="14">SUM(O13,O18,O25,O36,O45,O67)</f>
        <v>1084448000</v>
      </c>
      <c r="P12" s="261">
        <f t="shared" si="14"/>
        <v>44056341.259999998</v>
      </c>
      <c r="Q12" s="261">
        <f t="shared" si="14"/>
        <v>1128504341.26</v>
      </c>
      <c r="R12" s="261">
        <f t="shared" si="14"/>
        <v>1124944440.75</v>
      </c>
      <c r="S12" s="261">
        <f t="shared" si="14"/>
        <v>1112249868.23</v>
      </c>
      <c r="T12" s="270">
        <f t="shared" si="14"/>
        <v>3559900.5099999676</v>
      </c>
      <c r="V12" s="261">
        <f>SUM(V13,V18,V25,V36,V45,V64,V67)</f>
        <v>42064121</v>
      </c>
      <c r="W12" s="261">
        <f t="shared" ref="W12:AA12" si="15">SUM(W13,W18,W25,W36,W45,W64,W67)</f>
        <v>0</v>
      </c>
      <c r="X12" s="261">
        <f t="shared" si="15"/>
        <v>42064121</v>
      </c>
      <c r="Y12" s="261">
        <f t="shared" si="15"/>
        <v>35266355.509999998</v>
      </c>
      <c r="Z12" s="261">
        <f t="shared" si="15"/>
        <v>34943230.93</v>
      </c>
      <c r="AA12" s="261">
        <f t="shared" si="15"/>
        <v>6797765.4900000012</v>
      </c>
      <c r="AC12" s="292">
        <f>O12+V12</f>
        <v>1126512121</v>
      </c>
      <c r="AD12" s="292">
        <f t="shared" ref="AD12:AH12" si="16">P12+W12</f>
        <v>44056341.259999998</v>
      </c>
      <c r="AE12" s="292">
        <f>Q12+X12</f>
        <v>1170568462.26</v>
      </c>
      <c r="AF12" s="292">
        <f t="shared" si="16"/>
        <v>1160210796.26</v>
      </c>
      <c r="AG12" s="292">
        <f t="shared" si="16"/>
        <v>1147193099.1600001</v>
      </c>
      <c r="AH12" s="292">
        <f t="shared" si="16"/>
        <v>10357665.999999968</v>
      </c>
      <c r="AJ12" s="292">
        <f>F12-AC12</f>
        <v>0</v>
      </c>
      <c r="AK12" s="292">
        <f t="shared" ref="AK12:AO12" si="17">G12-AD12</f>
        <v>0</v>
      </c>
      <c r="AL12" s="292">
        <f t="shared" si="17"/>
        <v>0</v>
      </c>
      <c r="AM12" s="292">
        <f t="shared" si="17"/>
        <v>0</v>
      </c>
      <c r="AN12" s="292">
        <f t="shared" si="17"/>
        <v>0</v>
      </c>
      <c r="AO12" s="292">
        <f t="shared" si="17"/>
        <v>2.0489096641540527E-8</v>
      </c>
      <c r="AP12" s="292"/>
      <c r="AQ12" s="292"/>
      <c r="AR12" s="292"/>
      <c r="AS12" s="292"/>
      <c r="AT12" s="292"/>
    </row>
    <row r="13" spans="1:46" s="66" customFormat="1" x14ac:dyDescent="0.25">
      <c r="A13" s="75"/>
      <c r="B13" s="179">
        <v>11000</v>
      </c>
      <c r="C13" s="180" t="s">
        <v>290</v>
      </c>
      <c r="D13" s="181"/>
      <c r="E13" s="182"/>
      <c r="F13" s="141">
        <f t="shared" ref="F13:K13" si="18">SUM(F14,F16)</f>
        <v>458948545</v>
      </c>
      <c r="G13" s="141">
        <f t="shared" si="18"/>
        <v>3834284.26</v>
      </c>
      <c r="H13" s="141">
        <f t="shared" si="18"/>
        <v>462782829.25999999</v>
      </c>
      <c r="I13" s="141">
        <f t="shared" si="18"/>
        <v>462765999.18000001</v>
      </c>
      <c r="J13" s="141">
        <f t="shared" si="18"/>
        <v>462286883.67000002</v>
      </c>
      <c r="K13" s="271">
        <f t="shared" si="18"/>
        <v>16830.079999983311</v>
      </c>
      <c r="M13" s="270">
        <f>I13-J13</f>
        <v>479115.50999999046</v>
      </c>
      <c r="N13" s="263"/>
      <c r="O13" s="141">
        <f t="shared" ref="O13:T13" si="19">SUM(O14,O16)</f>
        <v>453184715</v>
      </c>
      <c r="P13" s="141">
        <f t="shared" si="19"/>
        <v>3507280.26</v>
      </c>
      <c r="Q13" s="141">
        <f t="shared" si="19"/>
        <v>456691995.25999999</v>
      </c>
      <c r="R13" s="141">
        <f t="shared" si="19"/>
        <v>456675165.18000001</v>
      </c>
      <c r="S13" s="141">
        <f t="shared" si="19"/>
        <v>456196049.67000002</v>
      </c>
      <c r="T13" s="271">
        <f t="shared" si="19"/>
        <v>16830.079999983311</v>
      </c>
      <c r="V13" s="285">
        <f>SUM(V14,V16)</f>
        <v>5763830</v>
      </c>
      <c r="W13" s="285">
        <f t="shared" ref="W13:AA13" si="20">SUM(W14,W16)</f>
        <v>327004</v>
      </c>
      <c r="X13" s="285">
        <f t="shared" si="20"/>
        <v>6090834</v>
      </c>
      <c r="Y13" s="285">
        <f t="shared" si="20"/>
        <v>6090834</v>
      </c>
      <c r="Z13" s="285">
        <f t="shared" si="20"/>
        <v>6090834</v>
      </c>
      <c r="AA13" s="285">
        <f t="shared" si="20"/>
        <v>0</v>
      </c>
      <c r="AC13" s="292">
        <f t="shared" ref="AC13:AC15" si="21">O13+V13</f>
        <v>458948545</v>
      </c>
      <c r="AD13" s="292">
        <f t="shared" ref="AD13:AD15" si="22">P13+W13</f>
        <v>3834284.26</v>
      </c>
      <c r="AE13" s="292">
        <f t="shared" ref="AE13:AE15" si="23">Q13+X13</f>
        <v>462782829.25999999</v>
      </c>
      <c r="AF13" s="292">
        <f t="shared" ref="AF13:AF15" si="24">R13+Y13</f>
        <v>462765999.18000001</v>
      </c>
      <c r="AG13" s="292">
        <f t="shared" ref="AG13:AG15" si="25">S13+Z13</f>
        <v>462286883.67000002</v>
      </c>
      <c r="AH13" s="292">
        <f t="shared" ref="AH13:AH15" si="26">T13+AA13</f>
        <v>16830.079999983311</v>
      </c>
      <c r="AJ13" s="292">
        <f>F13-AC13</f>
        <v>0</v>
      </c>
      <c r="AK13" s="292">
        <f t="shared" ref="AK13:AK15" si="27">G13-AD13</f>
        <v>0</v>
      </c>
      <c r="AL13" s="292">
        <f t="shared" ref="AL13:AL15" si="28">H13-AE13</f>
        <v>0</v>
      </c>
      <c r="AM13" s="292">
        <f t="shared" ref="AM13:AM15" si="29">I13-AF13</f>
        <v>0</v>
      </c>
      <c r="AN13" s="292">
        <f t="shared" ref="AN13:AN15" si="30">J13-AG13</f>
        <v>0</v>
      </c>
      <c r="AO13" s="292">
        <f t="shared" ref="AO13:AO15" si="31">K13-AH13</f>
        <v>0</v>
      </c>
    </row>
    <row r="14" spans="1:46" s="66" customFormat="1" x14ac:dyDescent="0.25">
      <c r="A14" s="75"/>
      <c r="B14" s="76"/>
      <c r="C14" s="105">
        <v>11100</v>
      </c>
      <c r="D14" s="177" t="s">
        <v>291</v>
      </c>
      <c r="E14" s="178"/>
      <c r="F14" s="142">
        <f t="shared" ref="F14:K14" si="32">SUM(F15)</f>
        <v>136858029</v>
      </c>
      <c r="G14" s="142">
        <f t="shared" si="32"/>
        <v>2647438</v>
      </c>
      <c r="H14" s="142">
        <f t="shared" si="32"/>
        <v>139505467</v>
      </c>
      <c r="I14" s="142">
        <f t="shared" si="32"/>
        <v>139505467</v>
      </c>
      <c r="J14" s="142">
        <f t="shared" si="32"/>
        <v>139505467</v>
      </c>
      <c r="K14" s="272">
        <f t="shared" si="32"/>
        <v>0</v>
      </c>
      <c r="M14"/>
      <c r="N14"/>
      <c r="O14" s="142">
        <f t="shared" ref="O14:S14" si="33">SUM(O15)</f>
        <v>136858029</v>
      </c>
      <c r="P14" s="142">
        <f t="shared" si="33"/>
        <v>2647438</v>
      </c>
      <c r="Q14" s="142">
        <f t="shared" si="33"/>
        <v>139505467</v>
      </c>
      <c r="R14" s="142">
        <f t="shared" si="33"/>
        <v>139505467</v>
      </c>
      <c r="S14" s="142">
        <f t="shared" si="33"/>
        <v>139505467</v>
      </c>
      <c r="T14" s="272">
        <f t="shared" ref="T14" si="34">SUM(T15)</f>
        <v>0</v>
      </c>
      <c r="V14" s="286">
        <f>SUM(V15)</f>
        <v>0</v>
      </c>
      <c r="W14" s="286">
        <f t="shared" ref="W14:AA14" si="35">SUM(W15)</f>
        <v>0</v>
      </c>
      <c r="X14" s="286">
        <f t="shared" si="35"/>
        <v>0</v>
      </c>
      <c r="Y14" s="286">
        <f t="shared" si="35"/>
        <v>0</v>
      </c>
      <c r="Z14" s="286">
        <f t="shared" si="35"/>
        <v>0</v>
      </c>
      <c r="AA14" s="286">
        <f t="shared" si="35"/>
        <v>0</v>
      </c>
      <c r="AC14" s="292">
        <f t="shared" si="21"/>
        <v>136858029</v>
      </c>
      <c r="AD14" s="292">
        <f t="shared" si="22"/>
        <v>2647438</v>
      </c>
      <c r="AE14" s="292">
        <f t="shared" si="23"/>
        <v>139505467</v>
      </c>
      <c r="AF14" s="292">
        <f t="shared" si="24"/>
        <v>139505467</v>
      </c>
      <c r="AG14" s="292">
        <f t="shared" si="25"/>
        <v>139505467</v>
      </c>
      <c r="AH14" s="292">
        <f t="shared" si="26"/>
        <v>0</v>
      </c>
      <c r="AJ14" s="292">
        <f t="shared" ref="AJ14:AJ15" si="36">F14-AC14</f>
        <v>0</v>
      </c>
      <c r="AK14" s="292">
        <f t="shared" si="27"/>
        <v>0</v>
      </c>
      <c r="AL14" s="292">
        <f t="shared" si="28"/>
        <v>0</v>
      </c>
      <c r="AM14" s="292">
        <f t="shared" si="29"/>
        <v>0</v>
      </c>
      <c r="AN14" s="292">
        <f t="shared" si="30"/>
        <v>0</v>
      </c>
      <c r="AO14" s="292">
        <f t="shared" si="31"/>
        <v>0</v>
      </c>
    </row>
    <row r="15" spans="1:46" s="66" customFormat="1" x14ac:dyDescent="0.25">
      <c r="A15" s="75"/>
      <c r="B15" s="77"/>
      <c r="C15" s="76"/>
      <c r="D15" s="78">
        <v>11101</v>
      </c>
      <c r="E15" s="79" t="s">
        <v>292</v>
      </c>
      <c r="F15" s="184">
        <f>O15+V15</f>
        <v>136858029</v>
      </c>
      <c r="G15" s="184">
        <f>P15+W15</f>
        <v>2647438</v>
      </c>
      <c r="H15" s="184">
        <f>F15+G15</f>
        <v>139505467</v>
      </c>
      <c r="I15" s="184">
        <f>R15+Y15</f>
        <v>139505467</v>
      </c>
      <c r="J15" s="184">
        <f>S15+Z15</f>
        <v>139505467</v>
      </c>
      <c r="K15" s="270">
        <f>H15-I15</f>
        <v>0</v>
      </c>
      <c r="M15" s="184"/>
      <c r="N15"/>
      <c r="O15" s="184">
        <v>136858029</v>
      </c>
      <c r="P15" s="184">
        <v>2647438</v>
      </c>
      <c r="Q15" s="184">
        <f>O15+P15</f>
        <v>139505467</v>
      </c>
      <c r="R15" s="184">
        <v>139505467</v>
      </c>
      <c r="S15" s="184">
        <v>139505467</v>
      </c>
      <c r="T15" s="270">
        <f>Q15-R15</f>
        <v>0</v>
      </c>
      <c r="V15" s="287"/>
      <c r="W15" s="287"/>
      <c r="X15" s="261">
        <f>V15+W15</f>
        <v>0</v>
      </c>
      <c r="Y15" s="287"/>
      <c r="Z15" s="287"/>
      <c r="AA15" s="261">
        <f>X15-Y15</f>
        <v>0</v>
      </c>
      <c r="AC15" s="292">
        <f t="shared" si="21"/>
        <v>136858029</v>
      </c>
      <c r="AD15" s="292">
        <f t="shared" si="22"/>
        <v>2647438</v>
      </c>
      <c r="AE15" s="292">
        <f t="shared" si="23"/>
        <v>139505467</v>
      </c>
      <c r="AF15" s="292">
        <f t="shared" si="24"/>
        <v>139505467</v>
      </c>
      <c r="AG15" s="292">
        <f t="shared" si="25"/>
        <v>139505467</v>
      </c>
      <c r="AH15" s="292">
        <f t="shared" si="26"/>
        <v>0</v>
      </c>
      <c r="AJ15" s="292">
        <f t="shared" si="36"/>
        <v>0</v>
      </c>
      <c r="AK15" s="292">
        <f t="shared" si="27"/>
        <v>0</v>
      </c>
      <c r="AL15" s="292">
        <f t="shared" si="28"/>
        <v>0</v>
      </c>
      <c r="AM15" s="292">
        <f t="shared" si="29"/>
        <v>0</v>
      </c>
      <c r="AN15" s="292">
        <f t="shared" si="30"/>
        <v>0</v>
      </c>
      <c r="AO15" s="292">
        <f t="shared" si="31"/>
        <v>0</v>
      </c>
    </row>
    <row r="16" spans="1:46" x14ac:dyDescent="0.25">
      <c r="A16" s="75"/>
      <c r="B16" s="76"/>
      <c r="C16" s="105">
        <v>11300</v>
      </c>
      <c r="D16" s="177" t="s">
        <v>293</v>
      </c>
      <c r="E16" s="178"/>
      <c r="F16" s="142">
        <f t="shared" ref="F16:K16" si="37">SUM(F17)</f>
        <v>322090516</v>
      </c>
      <c r="G16" s="142">
        <f t="shared" si="37"/>
        <v>1186846.26</v>
      </c>
      <c r="H16" s="142">
        <f t="shared" si="37"/>
        <v>323277362.25999999</v>
      </c>
      <c r="I16" s="142">
        <f t="shared" si="37"/>
        <v>323260532.18000001</v>
      </c>
      <c r="J16" s="142">
        <f t="shared" si="37"/>
        <v>322781416.67000002</v>
      </c>
      <c r="K16" s="272">
        <f t="shared" si="37"/>
        <v>16830.079999983311</v>
      </c>
      <c r="O16" s="142">
        <f t="shared" ref="O16:T16" si="38">SUM(O17)</f>
        <v>316326686</v>
      </c>
      <c r="P16" s="142">
        <f t="shared" si="38"/>
        <v>859842.26</v>
      </c>
      <c r="Q16" s="142">
        <f t="shared" si="38"/>
        <v>317186528.25999999</v>
      </c>
      <c r="R16" s="142">
        <f t="shared" si="38"/>
        <v>317169698.18000001</v>
      </c>
      <c r="S16" s="142">
        <f t="shared" si="38"/>
        <v>316690582.67000002</v>
      </c>
      <c r="T16" s="272">
        <f t="shared" si="38"/>
        <v>16830.079999983311</v>
      </c>
      <c r="V16" s="286">
        <f t="shared" ref="V16:AA16" si="39">SUM(V17)</f>
        <v>5763830</v>
      </c>
      <c r="W16" s="286">
        <f t="shared" si="39"/>
        <v>327004</v>
      </c>
      <c r="X16" s="286">
        <f t="shared" si="39"/>
        <v>6090834</v>
      </c>
      <c r="Y16" s="286">
        <f t="shared" si="39"/>
        <v>6090834</v>
      </c>
      <c r="Z16" s="286">
        <f t="shared" si="39"/>
        <v>6090834</v>
      </c>
      <c r="AA16" s="286">
        <f t="shared" si="39"/>
        <v>0</v>
      </c>
      <c r="AC16" s="292">
        <f t="shared" ref="AC16:AC79" si="40">O16+V16</f>
        <v>322090516</v>
      </c>
      <c r="AD16" s="292">
        <f t="shared" ref="AD16:AD79" si="41">P16+W16</f>
        <v>1186846.26</v>
      </c>
      <c r="AE16" s="292">
        <f t="shared" ref="AE16:AE79" si="42">Q16+X16</f>
        <v>323277362.25999999</v>
      </c>
      <c r="AF16" s="292">
        <f t="shared" ref="AF16:AF79" si="43">R16+Y16</f>
        <v>323260532.18000001</v>
      </c>
      <c r="AG16" s="292">
        <f t="shared" ref="AG16:AG79" si="44">S16+Z16</f>
        <v>322781416.67000002</v>
      </c>
      <c r="AH16" s="292">
        <f t="shared" ref="AH16:AH79" si="45">T16+AA16</f>
        <v>16830.079999983311</v>
      </c>
      <c r="AI16" s="66"/>
      <c r="AJ16" s="292">
        <f t="shared" ref="AJ16:AJ79" si="46">F16-AC16</f>
        <v>0</v>
      </c>
      <c r="AK16" s="292">
        <f t="shared" ref="AK16:AK79" si="47">G16-AD16</f>
        <v>0</v>
      </c>
      <c r="AL16" s="292">
        <f t="shared" ref="AL16:AL79" si="48">H16-AE16</f>
        <v>0</v>
      </c>
      <c r="AM16" s="292">
        <f t="shared" ref="AM16:AM79" si="49">I16-AF16</f>
        <v>0</v>
      </c>
      <c r="AN16" s="292">
        <f t="shared" ref="AN16:AN79" si="50">J16-AG16</f>
        <v>0</v>
      </c>
      <c r="AO16" s="292">
        <f t="shared" ref="AO16:AO79" si="51">K16-AH16</f>
        <v>0</v>
      </c>
    </row>
    <row r="17" spans="1:41" x14ac:dyDescent="0.25">
      <c r="A17" s="75"/>
      <c r="B17" s="77"/>
      <c r="C17" s="76"/>
      <c r="D17" s="78">
        <v>11301</v>
      </c>
      <c r="E17" s="79" t="s">
        <v>496</v>
      </c>
      <c r="F17" s="184">
        <f t="shared" ref="F17:F78" si="52">O17+V17</f>
        <v>322090516</v>
      </c>
      <c r="G17" s="184">
        <f t="shared" ref="G17:G78" si="53">P17+W17</f>
        <v>1186846.26</v>
      </c>
      <c r="H17" s="184">
        <f t="shared" ref="H17:H78" si="54">F17+G17</f>
        <v>323277362.25999999</v>
      </c>
      <c r="I17" s="184">
        <f t="shared" ref="I17:I78" si="55">R17+Y17</f>
        <v>323260532.18000001</v>
      </c>
      <c r="J17" s="184">
        <f t="shared" ref="J17:J78" si="56">S17+Z17</f>
        <v>322781416.67000002</v>
      </c>
      <c r="K17" s="270">
        <f t="shared" ref="K17:K79" si="57">H17-I17</f>
        <v>16830.079999983311</v>
      </c>
      <c r="O17" s="184">
        <v>316326686</v>
      </c>
      <c r="P17" s="184">
        <v>859842.26</v>
      </c>
      <c r="Q17" s="184">
        <f>O17+P17</f>
        <v>317186528.25999999</v>
      </c>
      <c r="R17" s="184">
        <v>317169698.18000001</v>
      </c>
      <c r="S17" s="184">
        <v>316690582.67000002</v>
      </c>
      <c r="T17" s="270">
        <f t="shared" ref="T17:T88" si="58">Q17-R17</f>
        <v>16830.079999983311</v>
      </c>
      <c r="V17" s="287">
        <v>5763830</v>
      </c>
      <c r="W17" s="287">
        <v>327004</v>
      </c>
      <c r="X17" s="261">
        <f t="shared" ref="X17:X88" si="59">V17+W17</f>
        <v>6090834</v>
      </c>
      <c r="Y17" s="287">
        <v>6090834</v>
      </c>
      <c r="Z17" s="287">
        <v>6090834</v>
      </c>
      <c r="AA17" s="261">
        <f t="shared" ref="AA17:AA88" si="60">X17-Y17</f>
        <v>0</v>
      </c>
      <c r="AC17" s="292">
        <f t="shared" si="40"/>
        <v>322090516</v>
      </c>
      <c r="AD17" s="292">
        <f t="shared" si="41"/>
        <v>1186846.26</v>
      </c>
      <c r="AE17" s="292">
        <f t="shared" si="42"/>
        <v>323277362.25999999</v>
      </c>
      <c r="AF17" s="292">
        <f t="shared" si="43"/>
        <v>323260532.18000001</v>
      </c>
      <c r="AG17" s="292">
        <f t="shared" si="44"/>
        <v>322781416.67000002</v>
      </c>
      <c r="AH17" s="292">
        <f t="shared" si="45"/>
        <v>16830.079999983311</v>
      </c>
      <c r="AI17" s="66"/>
      <c r="AJ17" s="292">
        <f t="shared" si="46"/>
        <v>0</v>
      </c>
      <c r="AK17" s="292">
        <f t="shared" si="47"/>
        <v>0</v>
      </c>
      <c r="AL17" s="292">
        <f t="shared" si="48"/>
        <v>0</v>
      </c>
      <c r="AM17" s="292">
        <f t="shared" si="49"/>
        <v>0</v>
      </c>
      <c r="AN17" s="292">
        <f t="shared" si="50"/>
        <v>0</v>
      </c>
      <c r="AO17" s="292">
        <f t="shared" si="51"/>
        <v>0</v>
      </c>
    </row>
    <row r="18" spans="1:41" x14ac:dyDescent="0.25">
      <c r="A18" s="75"/>
      <c r="B18" s="179">
        <v>12000</v>
      </c>
      <c r="C18" s="180" t="s">
        <v>294</v>
      </c>
      <c r="D18" s="181"/>
      <c r="E18" s="182"/>
      <c r="F18" s="141">
        <f>SUM(F19,F21,F23)</f>
        <v>3958346</v>
      </c>
      <c r="G18" s="141">
        <f t="shared" ref="G18:J18" si="61">SUM(G19,G21,G23)</f>
        <v>190800</v>
      </c>
      <c r="H18" s="141">
        <f t="shared" si="61"/>
        <v>4149146</v>
      </c>
      <c r="I18" s="141">
        <f t="shared" si="61"/>
        <v>4011648.45</v>
      </c>
      <c r="J18" s="141">
        <f t="shared" si="61"/>
        <v>3983679.79</v>
      </c>
      <c r="K18" s="271">
        <f t="shared" si="57"/>
        <v>137497.54999999981</v>
      </c>
      <c r="O18" s="141">
        <f>SUM(O19,O21,O23)</f>
        <v>3958346</v>
      </c>
      <c r="P18" s="141">
        <f t="shared" ref="P18:T18" si="62">SUM(P19,P21,P23)</f>
        <v>190800</v>
      </c>
      <c r="Q18" s="141">
        <f t="shared" si="62"/>
        <v>4149146</v>
      </c>
      <c r="R18" s="141">
        <f t="shared" si="62"/>
        <v>4011648.45</v>
      </c>
      <c r="S18" s="141">
        <f t="shared" si="62"/>
        <v>3983679.79</v>
      </c>
      <c r="T18" s="141">
        <f t="shared" si="62"/>
        <v>137497.55000000002</v>
      </c>
      <c r="V18" s="285">
        <f t="shared" ref="V18:AA18" si="63">SUM(V21,V23)</f>
        <v>0</v>
      </c>
      <c r="W18" s="285">
        <f t="shared" si="63"/>
        <v>0</v>
      </c>
      <c r="X18" s="285">
        <f t="shared" si="63"/>
        <v>0</v>
      </c>
      <c r="Y18" s="285">
        <f t="shared" si="63"/>
        <v>0</v>
      </c>
      <c r="Z18" s="285">
        <f t="shared" si="63"/>
        <v>0</v>
      </c>
      <c r="AA18" s="285">
        <f t="shared" si="63"/>
        <v>0</v>
      </c>
      <c r="AC18" s="292">
        <f t="shared" si="40"/>
        <v>3958346</v>
      </c>
      <c r="AD18" s="292">
        <f t="shared" si="41"/>
        <v>190800</v>
      </c>
      <c r="AE18" s="292">
        <f t="shared" si="42"/>
        <v>4149146</v>
      </c>
      <c r="AF18" s="292">
        <f t="shared" si="43"/>
        <v>4011648.45</v>
      </c>
      <c r="AG18" s="292">
        <f t="shared" si="44"/>
        <v>3983679.79</v>
      </c>
      <c r="AH18" s="292">
        <f t="shared" si="45"/>
        <v>137497.55000000002</v>
      </c>
      <c r="AI18" s="66"/>
      <c r="AJ18" s="292">
        <f t="shared" si="46"/>
        <v>0</v>
      </c>
      <c r="AK18" s="292">
        <f t="shared" si="47"/>
        <v>0</v>
      </c>
      <c r="AL18" s="292">
        <f t="shared" si="48"/>
        <v>0</v>
      </c>
      <c r="AM18" s="292">
        <f t="shared" si="49"/>
        <v>0</v>
      </c>
      <c r="AN18" s="292">
        <f t="shared" si="50"/>
        <v>0</v>
      </c>
      <c r="AO18" s="292">
        <f t="shared" si="51"/>
        <v>0</v>
      </c>
    </row>
    <row r="19" spans="1:41" x14ac:dyDescent="0.25">
      <c r="A19" s="75"/>
      <c r="B19" s="76"/>
      <c r="C19" s="105" t="s">
        <v>601</v>
      </c>
      <c r="D19" s="177"/>
      <c r="E19" s="178"/>
      <c r="F19" s="142">
        <f>SUM(F20)</f>
        <v>0</v>
      </c>
      <c r="G19" s="142">
        <f t="shared" ref="G19:J19" si="64">SUM(G20)</f>
        <v>190800</v>
      </c>
      <c r="H19" s="142">
        <f t="shared" si="64"/>
        <v>190800</v>
      </c>
      <c r="I19" s="142">
        <f t="shared" si="64"/>
        <v>186371.72</v>
      </c>
      <c r="J19" s="142">
        <f t="shared" si="64"/>
        <v>186371.72</v>
      </c>
      <c r="K19" s="272">
        <f t="shared" si="57"/>
        <v>4428.2799999999988</v>
      </c>
      <c r="O19" s="142">
        <f>SUM(O20)</f>
        <v>0</v>
      </c>
      <c r="P19" s="142">
        <f t="shared" ref="P19:T19" si="65">SUM(P20)</f>
        <v>190800</v>
      </c>
      <c r="Q19" s="142">
        <f t="shared" si="65"/>
        <v>190800</v>
      </c>
      <c r="R19" s="142">
        <f t="shared" si="65"/>
        <v>186371.72</v>
      </c>
      <c r="S19" s="142">
        <f t="shared" si="65"/>
        <v>186371.72</v>
      </c>
      <c r="T19" s="142">
        <f t="shared" si="65"/>
        <v>4428.2799999999988</v>
      </c>
      <c r="V19" s="286"/>
      <c r="W19" s="286"/>
      <c r="X19" s="286"/>
      <c r="Y19" s="286"/>
      <c r="Z19" s="286"/>
      <c r="AA19" s="286"/>
      <c r="AC19" s="292">
        <f t="shared" si="40"/>
        <v>0</v>
      </c>
      <c r="AD19" s="292">
        <f t="shared" si="41"/>
        <v>190800</v>
      </c>
      <c r="AE19" s="292">
        <f t="shared" si="42"/>
        <v>190800</v>
      </c>
      <c r="AF19" s="292">
        <f t="shared" si="43"/>
        <v>186371.72</v>
      </c>
      <c r="AG19" s="292">
        <f t="shared" si="44"/>
        <v>186371.72</v>
      </c>
      <c r="AH19" s="292">
        <f t="shared" si="45"/>
        <v>4428.2799999999988</v>
      </c>
      <c r="AI19" s="66"/>
      <c r="AJ19" s="292">
        <f t="shared" si="46"/>
        <v>0</v>
      </c>
      <c r="AK19" s="292">
        <f t="shared" si="47"/>
        <v>0</v>
      </c>
      <c r="AL19" s="292">
        <f t="shared" si="48"/>
        <v>0</v>
      </c>
      <c r="AM19" s="292">
        <f t="shared" si="49"/>
        <v>0</v>
      </c>
      <c r="AN19" s="292">
        <f t="shared" si="50"/>
        <v>0</v>
      </c>
      <c r="AO19" s="292">
        <f t="shared" si="51"/>
        <v>0</v>
      </c>
    </row>
    <row r="20" spans="1:41" x14ac:dyDescent="0.25">
      <c r="A20" s="75"/>
      <c r="B20" s="77"/>
      <c r="C20" s="76"/>
      <c r="D20" s="81">
        <v>12101</v>
      </c>
      <c r="E20" s="82" t="s">
        <v>602</v>
      </c>
      <c r="F20" s="184">
        <f t="shared" si="52"/>
        <v>0</v>
      </c>
      <c r="G20" s="184">
        <f t="shared" si="53"/>
        <v>190800</v>
      </c>
      <c r="H20" s="184">
        <f t="shared" si="54"/>
        <v>190800</v>
      </c>
      <c r="I20" s="184">
        <f t="shared" si="55"/>
        <v>186371.72</v>
      </c>
      <c r="J20" s="184">
        <f t="shared" si="56"/>
        <v>186371.72</v>
      </c>
      <c r="K20" s="316">
        <f t="shared" si="57"/>
        <v>4428.2799999999988</v>
      </c>
      <c r="O20" s="184"/>
      <c r="P20" s="184">
        <v>190800</v>
      </c>
      <c r="Q20" s="184">
        <f>O20+P20</f>
        <v>190800</v>
      </c>
      <c r="R20" s="184">
        <v>186371.72</v>
      </c>
      <c r="S20" s="184">
        <v>186371.72</v>
      </c>
      <c r="T20" s="270">
        <f t="shared" si="58"/>
        <v>4428.2799999999988</v>
      </c>
      <c r="V20" s="287"/>
      <c r="W20" s="287"/>
      <c r="X20" s="261"/>
      <c r="Y20" s="287"/>
      <c r="Z20" s="287"/>
      <c r="AA20" s="261"/>
      <c r="AC20" s="292">
        <f t="shared" si="40"/>
        <v>0</v>
      </c>
      <c r="AD20" s="292">
        <f t="shared" si="41"/>
        <v>190800</v>
      </c>
      <c r="AE20" s="292">
        <f t="shared" si="42"/>
        <v>190800</v>
      </c>
      <c r="AF20" s="292">
        <f t="shared" si="43"/>
        <v>186371.72</v>
      </c>
      <c r="AG20" s="292">
        <f t="shared" si="44"/>
        <v>186371.72</v>
      </c>
      <c r="AH20" s="292">
        <f t="shared" si="45"/>
        <v>4428.2799999999988</v>
      </c>
      <c r="AI20" s="66"/>
      <c r="AJ20" s="292">
        <f t="shared" si="46"/>
        <v>0</v>
      </c>
      <c r="AK20" s="292">
        <f t="shared" si="47"/>
        <v>0</v>
      </c>
      <c r="AL20" s="292">
        <f t="shared" si="48"/>
        <v>0</v>
      </c>
      <c r="AM20" s="292">
        <f t="shared" si="49"/>
        <v>0</v>
      </c>
      <c r="AN20" s="292">
        <f t="shared" si="50"/>
        <v>0</v>
      </c>
      <c r="AO20" s="292">
        <f t="shared" si="51"/>
        <v>0</v>
      </c>
    </row>
    <row r="21" spans="1:41" x14ac:dyDescent="0.25">
      <c r="A21" s="75"/>
      <c r="B21" s="76"/>
      <c r="C21" s="105">
        <v>12200</v>
      </c>
      <c r="D21" s="177" t="s">
        <v>295</v>
      </c>
      <c r="E21" s="178"/>
      <c r="F21" s="142">
        <f>SUM(F22)</f>
        <v>3958346</v>
      </c>
      <c r="G21" s="142">
        <f t="shared" ref="G21:J21" si="66">SUM(G22)</f>
        <v>0</v>
      </c>
      <c r="H21" s="142">
        <f t="shared" si="66"/>
        <v>3958346</v>
      </c>
      <c r="I21" s="142">
        <f t="shared" si="66"/>
        <v>3825276.73</v>
      </c>
      <c r="J21" s="142">
        <f t="shared" si="66"/>
        <v>3797308.07</v>
      </c>
      <c r="K21" s="272">
        <f t="shared" si="57"/>
        <v>133069.27000000002</v>
      </c>
      <c r="O21" s="142">
        <f t="shared" ref="O21:T21" si="67">SUM(O22)</f>
        <v>3958346</v>
      </c>
      <c r="P21" s="142">
        <f t="shared" si="67"/>
        <v>0</v>
      </c>
      <c r="Q21" s="142">
        <f t="shared" si="67"/>
        <v>3958346</v>
      </c>
      <c r="R21" s="142">
        <f t="shared" si="67"/>
        <v>3825276.73</v>
      </c>
      <c r="S21" s="142">
        <f t="shared" si="67"/>
        <v>3797308.07</v>
      </c>
      <c r="T21" s="272">
        <f t="shared" si="67"/>
        <v>133069.27000000002</v>
      </c>
      <c r="V21" s="286">
        <f t="shared" ref="V21:AA21" si="68">SUM(V22)</f>
        <v>0</v>
      </c>
      <c r="W21" s="286">
        <f t="shared" si="68"/>
        <v>0</v>
      </c>
      <c r="X21" s="286">
        <f t="shared" si="68"/>
        <v>0</v>
      </c>
      <c r="Y21" s="286">
        <f t="shared" si="68"/>
        <v>0</v>
      </c>
      <c r="Z21" s="286">
        <f t="shared" si="68"/>
        <v>0</v>
      </c>
      <c r="AA21" s="286">
        <f t="shared" si="68"/>
        <v>0</v>
      </c>
      <c r="AC21" s="292">
        <f t="shared" si="40"/>
        <v>3958346</v>
      </c>
      <c r="AD21" s="292">
        <f t="shared" si="41"/>
        <v>0</v>
      </c>
      <c r="AE21" s="292">
        <f t="shared" si="42"/>
        <v>3958346</v>
      </c>
      <c r="AF21" s="292">
        <f t="shared" si="43"/>
        <v>3825276.73</v>
      </c>
      <c r="AG21" s="292">
        <f t="shared" si="44"/>
        <v>3797308.07</v>
      </c>
      <c r="AH21" s="292">
        <f t="shared" si="45"/>
        <v>133069.27000000002</v>
      </c>
      <c r="AI21" s="66"/>
      <c r="AJ21" s="292">
        <f t="shared" si="46"/>
        <v>0</v>
      </c>
      <c r="AK21" s="292">
        <f t="shared" si="47"/>
        <v>0</v>
      </c>
      <c r="AL21" s="292">
        <f t="shared" si="48"/>
        <v>0</v>
      </c>
      <c r="AM21" s="292">
        <f t="shared" si="49"/>
        <v>0</v>
      </c>
      <c r="AN21" s="292">
        <f t="shared" si="50"/>
        <v>0</v>
      </c>
      <c r="AO21" s="292">
        <f t="shared" si="51"/>
        <v>0</v>
      </c>
    </row>
    <row r="22" spans="1:41" x14ac:dyDescent="0.25">
      <c r="A22" s="75"/>
      <c r="B22" s="77"/>
      <c r="C22" s="76"/>
      <c r="D22" s="81">
        <v>12201</v>
      </c>
      <c r="E22" s="82" t="s">
        <v>497</v>
      </c>
      <c r="F22" s="184">
        <f t="shared" si="52"/>
        <v>3958346</v>
      </c>
      <c r="G22" s="184">
        <f t="shared" si="53"/>
        <v>0</v>
      </c>
      <c r="H22" s="184">
        <f t="shared" si="54"/>
        <v>3958346</v>
      </c>
      <c r="I22" s="184">
        <f t="shared" si="55"/>
        <v>3825276.73</v>
      </c>
      <c r="J22" s="184">
        <f t="shared" si="56"/>
        <v>3797308.07</v>
      </c>
      <c r="K22" s="316">
        <f t="shared" si="57"/>
        <v>133069.27000000002</v>
      </c>
      <c r="O22" s="184">
        <v>3958346</v>
      </c>
      <c r="P22" s="184"/>
      <c r="Q22" s="184">
        <f>O22+P22</f>
        <v>3958346</v>
      </c>
      <c r="R22" s="184">
        <v>3825276.73</v>
      </c>
      <c r="S22" s="184">
        <v>3797308.07</v>
      </c>
      <c r="T22" s="270">
        <f t="shared" si="58"/>
        <v>133069.27000000002</v>
      </c>
      <c r="V22" s="287"/>
      <c r="W22" s="287"/>
      <c r="X22" s="261">
        <f t="shared" si="59"/>
        <v>0</v>
      </c>
      <c r="Y22" s="287"/>
      <c r="Z22" s="287"/>
      <c r="AA22" s="261">
        <f t="shared" si="60"/>
        <v>0</v>
      </c>
      <c r="AC22" s="292">
        <f t="shared" si="40"/>
        <v>3958346</v>
      </c>
      <c r="AD22" s="292">
        <f t="shared" si="41"/>
        <v>0</v>
      </c>
      <c r="AE22" s="292">
        <f t="shared" si="42"/>
        <v>3958346</v>
      </c>
      <c r="AF22" s="292">
        <f t="shared" si="43"/>
        <v>3825276.73</v>
      </c>
      <c r="AG22" s="292">
        <f t="shared" si="44"/>
        <v>3797308.07</v>
      </c>
      <c r="AH22" s="292">
        <f t="shared" si="45"/>
        <v>133069.27000000002</v>
      </c>
      <c r="AI22" s="66"/>
      <c r="AJ22" s="292">
        <f t="shared" si="46"/>
        <v>0</v>
      </c>
      <c r="AK22" s="292">
        <f t="shared" si="47"/>
        <v>0</v>
      </c>
      <c r="AL22" s="292">
        <f t="shared" si="48"/>
        <v>0</v>
      </c>
      <c r="AM22" s="292">
        <f t="shared" si="49"/>
        <v>0</v>
      </c>
      <c r="AN22" s="292">
        <f t="shared" si="50"/>
        <v>0</v>
      </c>
      <c r="AO22" s="292">
        <f t="shared" si="51"/>
        <v>0</v>
      </c>
    </row>
    <row r="23" spans="1:41" hidden="1" x14ac:dyDescent="0.25">
      <c r="A23" s="75"/>
      <c r="B23" s="76"/>
      <c r="C23" s="105">
        <v>12300</v>
      </c>
      <c r="D23" s="177" t="s">
        <v>296</v>
      </c>
      <c r="E23" s="178"/>
      <c r="F23" s="142">
        <f>SUM(F24)</f>
        <v>0</v>
      </c>
      <c r="G23" s="142">
        <f t="shared" ref="G23:J23" si="69">SUM(G24)</f>
        <v>0</v>
      </c>
      <c r="H23" s="142">
        <f t="shared" si="69"/>
        <v>0</v>
      </c>
      <c r="I23" s="142">
        <f t="shared" si="69"/>
        <v>0</v>
      </c>
      <c r="J23" s="142">
        <f t="shared" si="69"/>
        <v>0</v>
      </c>
      <c r="K23" s="272">
        <f t="shared" si="57"/>
        <v>0</v>
      </c>
      <c r="O23" s="142">
        <f>SUM(O24)</f>
        <v>0</v>
      </c>
      <c r="P23" s="142">
        <f t="shared" ref="P23:T23" si="70">SUM(P24)</f>
        <v>0</v>
      </c>
      <c r="Q23" s="142">
        <f t="shared" si="70"/>
        <v>0</v>
      </c>
      <c r="R23" s="142">
        <f t="shared" si="70"/>
        <v>0</v>
      </c>
      <c r="S23" s="142">
        <f t="shared" si="70"/>
        <v>0</v>
      </c>
      <c r="T23" s="272">
        <f t="shared" si="70"/>
        <v>0</v>
      </c>
      <c r="V23" s="286"/>
      <c r="W23" s="286"/>
      <c r="X23" s="286">
        <f t="shared" ref="X23:AA23" si="71">SUM(X24)</f>
        <v>0</v>
      </c>
      <c r="Y23" s="286"/>
      <c r="Z23" s="286"/>
      <c r="AA23" s="286">
        <f t="shared" si="71"/>
        <v>0</v>
      </c>
      <c r="AC23" s="292">
        <f t="shared" si="40"/>
        <v>0</v>
      </c>
      <c r="AD23" s="292">
        <f t="shared" si="41"/>
        <v>0</v>
      </c>
      <c r="AE23" s="292">
        <f t="shared" si="42"/>
        <v>0</v>
      </c>
      <c r="AF23" s="292">
        <f t="shared" si="43"/>
        <v>0</v>
      </c>
      <c r="AG23" s="292">
        <f t="shared" si="44"/>
        <v>0</v>
      </c>
      <c r="AH23" s="292">
        <f t="shared" si="45"/>
        <v>0</v>
      </c>
      <c r="AI23" s="66"/>
      <c r="AJ23" s="292">
        <f t="shared" si="46"/>
        <v>0</v>
      </c>
      <c r="AK23" s="292">
        <f t="shared" si="47"/>
        <v>0</v>
      </c>
      <c r="AL23" s="292">
        <f t="shared" si="48"/>
        <v>0</v>
      </c>
      <c r="AM23" s="292">
        <f t="shared" si="49"/>
        <v>0</v>
      </c>
      <c r="AN23" s="292">
        <f t="shared" si="50"/>
        <v>0</v>
      </c>
      <c r="AO23" s="292">
        <f t="shared" si="51"/>
        <v>0</v>
      </c>
    </row>
    <row r="24" spans="1:41" ht="30" hidden="1" x14ac:dyDescent="0.25">
      <c r="A24" s="75"/>
      <c r="B24" s="77"/>
      <c r="C24" s="76"/>
      <c r="D24" s="78">
        <v>12301</v>
      </c>
      <c r="E24" s="79" t="s">
        <v>297</v>
      </c>
      <c r="F24" s="184">
        <f t="shared" si="52"/>
        <v>0</v>
      </c>
      <c r="G24" s="184">
        <f t="shared" si="53"/>
        <v>0</v>
      </c>
      <c r="H24" s="184">
        <f t="shared" si="54"/>
        <v>0</v>
      </c>
      <c r="I24" s="184">
        <f t="shared" si="55"/>
        <v>0</v>
      </c>
      <c r="J24" s="184">
        <f t="shared" si="56"/>
        <v>0</v>
      </c>
      <c r="K24" s="316">
        <f t="shared" si="57"/>
        <v>0</v>
      </c>
      <c r="O24" s="184"/>
      <c r="P24" s="184"/>
      <c r="Q24" s="184">
        <f>O24+P24</f>
        <v>0</v>
      </c>
      <c r="R24" s="184"/>
      <c r="S24" s="184"/>
      <c r="T24" s="270">
        <f t="shared" si="58"/>
        <v>0</v>
      </c>
      <c r="V24" s="287"/>
      <c r="W24" s="287"/>
      <c r="X24" s="261">
        <f t="shared" si="59"/>
        <v>0</v>
      </c>
      <c r="Y24" s="287"/>
      <c r="Z24" s="287"/>
      <c r="AA24" s="261">
        <f t="shared" si="60"/>
        <v>0</v>
      </c>
      <c r="AC24" s="292">
        <f t="shared" si="40"/>
        <v>0</v>
      </c>
      <c r="AD24" s="292">
        <f t="shared" si="41"/>
        <v>0</v>
      </c>
      <c r="AE24" s="292">
        <f t="shared" si="42"/>
        <v>0</v>
      </c>
      <c r="AF24" s="292">
        <f t="shared" si="43"/>
        <v>0</v>
      </c>
      <c r="AG24" s="292">
        <f t="shared" si="44"/>
        <v>0</v>
      </c>
      <c r="AH24" s="292">
        <f t="shared" si="45"/>
        <v>0</v>
      </c>
      <c r="AI24" s="66"/>
      <c r="AJ24" s="292">
        <f t="shared" si="46"/>
        <v>0</v>
      </c>
      <c r="AK24" s="292">
        <f t="shared" si="47"/>
        <v>0</v>
      </c>
      <c r="AL24" s="292">
        <f t="shared" si="48"/>
        <v>0</v>
      </c>
      <c r="AM24" s="292">
        <f t="shared" si="49"/>
        <v>0</v>
      </c>
      <c r="AN24" s="292">
        <f t="shared" si="50"/>
        <v>0</v>
      </c>
      <c r="AO24" s="292">
        <f t="shared" si="51"/>
        <v>0</v>
      </c>
    </row>
    <row r="25" spans="1:41" x14ac:dyDescent="0.25">
      <c r="A25" s="75"/>
      <c r="B25" s="179">
        <v>13000</v>
      </c>
      <c r="C25" s="180" t="s">
        <v>298</v>
      </c>
      <c r="D25" s="181"/>
      <c r="E25" s="182"/>
      <c r="F25" s="141">
        <f>SUM(F26,F29,F32,F34)</f>
        <v>332365800</v>
      </c>
      <c r="G25" s="141">
        <f t="shared" ref="G25:J25" si="72">SUM(G26,G29,G32,G34)</f>
        <v>29033514.090000004</v>
      </c>
      <c r="H25" s="141">
        <f t="shared" si="72"/>
        <v>361399314.09000003</v>
      </c>
      <c r="I25" s="141">
        <f t="shared" si="72"/>
        <v>358464093.39999998</v>
      </c>
      <c r="J25" s="141">
        <f t="shared" si="72"/>
        <v>355617721.67999995</v>
      </c>
      <c r="K25" s="271">
        <f t="shared" si="57"/>
        <v>2935220.6900000572</v>
      </c>
      <c r="O25" s="141">
        <f>SUM(O26,O29,O32,O34)</f>
        <v>323256373</v>
      </c>
      <c r="P25" s="141">
        <f t="shared" ref="P25:T25" si="73">SUM(P26,P29,P32,P34)</f>
        <v>29183663.090000004</v>
      </c>
      <c r="Q25" s="141">
        <f t="shared" si="73"/>
        <v>352440036.09000003</v>
      </c>
      <c r="R25" s="141">
        <f t="shared" si="73"/>
        <v>350839289.75999999</v>
      </c>
      <c r="S25" s="141">
        <f t="shared" si="73"/>
        <v>348256369.75999999</v>
      </c>
      <c r="T25" s="271">
        <f t="shared" si="73"/>
        <v>1600746.3299999875</v>
      </c>
      <c r="V25" s="285">
        <f>SUM(V26,V29,V32,V34)</f>
        <v>9109427</v>
      </c>
      <c r="W25" s="285">
        <f t="shared" ref="W25:AA25" si="74">SUM(W26,W29,W32,W34)</f>
        <v>-150149</v>
      </c>
      <c r="X25" s="285">
        <f t="shared" si="74"/>
        <v>8959278</v>
      </c>
      <c r="Y25" s="285">
        <f t="shared" si="74"/>
        <v>7624803.6399999997</v>
      </c>
      <c r="Z25" s="285">
        <f t="shared" si="74"/>
        <v>7361351.9199999999</v>
      </c>
      <c r="AA25" s="285">
        <f t="shared" si="74"/>
        <v>1334474.3600000003</v>
      </c>
      <c r="AC25" s="292">
        <f t="shared" si="40"/>
        <v>332365800</v>
      </c>
      <c r="AD25" s="292">
        <f t="shared" si="41"/>
        <v>29033514.090000004</v>
      </c>
      <c r="AE25" s="292">
        <f t="shared" si="42"/>
        <v>361399314.09000003</v>
      </c>
      <c r="AF25" s="292">
        <f t="shared" si="43"/>
        <v>358464093.39999998</v>
      </c>
      <c r="AG25" s="292">
        <f t="shared" si="44"/>
        <v>355617721.68000001</v>
      </c>
      <c r="AH25" s="292">
        <f t="shared" si="45"/>
        <v>2935220.6899999878</v>
      </c>
      <c r="AI25" s="66"/>
      <c r="AJ25" s="292">
        <f t="shared" si="46"/>
        <v>0</v>
      </c>
      <c r="AK25" s="292">
        <f t="shared" si="47"/>
        <v>0</v>
      </c>
      <c r="AL25" s="292">
        <f t="shared" si="48"/>
        <v>0</v>
      </c>
      <c r="AM25" s="292">
        <f t="shared" si="49"/>
        <v>0</v>
      </c>
      <c r="AN25" s="292">
        <f t="shared" si="50"/>
        <v>0</v>
      </c>
      <c r="AO25" s="292">
        <f t="shared" si="51"/>
        <v>6.9383531808853149E-8</v>
      </c>
    </row>
    <row r="26" spans="1:41" x14ac:dyDescent="0.25">
      <c r="A26" s="75"/>
      <c r="B26" s="76"/>
      <c r="C26" s="105">
        <v>13100</v>
      </c>
      <c r="D26" s="177" t="s">
        <v>299</v>
      </c>
      <c r="E26" s="178"/>
      <c r="F26" s="142">
        <f>SUM(F27:F28)</f>
        <v>14048322</v>
      </c>
      <c r="G26" s="142">
        <f t="shared" ref="G26:J26" si="75">SUM(G27:G28)</f>
        <v>1845688.8</v>
      </c>
      <c r="H26" s="142">
        <f t="shared" si="75"/>
        <v>15894010.800000001</v>
      </c>
      <c r="I26" s="142">
        <f t="shared" si="75"/>
        <v>15407561.1</v>
      </c>
      <c r="J26" s="142">
        <f t="shared" si="75"/>
        <v>15094600.039999999</v>
      </c>
      <c r="K26" s="272">
        <f t="shared" si="57"/>
        <v>486449.70000000112</v>
      </c>
      <c r="O26" s="142">
        <f>SUM(O27:O28)</f>
        <v>13969022</v>
      </c>
      <c r="P26" s="142">
        <f t="shared" ref="P26:T26" si="76">SUM(P27:P28)</f>
        <v>1845415.8</v>
      </c>
      <c r="Q26" s="142">
        <f t="shared" si="76"/>
        <v>15814437.800000001</v>
      </c>
      <c r="R26" s="142">
        <f t="shared" si="76"/>
        <v>15327988.1</v>
      </c>
      <c r="S26" s="142">
        <f t="shared" si="76"/>
        <v>15015027.039999999</v>
      </c>
      <c r="T26" s="272">
        <f t="shared" si="76"/>
        <v>486449.69999999972</v>
      </c>
      <c r="V26" s="286">
        <f t="shared" ref="V26:AA26" si="77">SUM(V27:V28)</f>
        <v>79300</v>
      </c>
      <c r="W26" s="286">
        <f t="shared" si="77"/>
        <v>273</v>
      </c>
      <c r="X26" s="286">
        <f t="shared" si="77"/>
        <v>79573</v>
      </c>
      <c r="Y26" s="286">
        <f t="shared" si="77"/>
        <v>79573</v>
      </c>
      <c r="Z26" s="286">
        <f t="shared" si="77"/>
        <v>79573</v>
      </c>
      <c r="AA26" s="286">
        <f t="shared" si="77"/>
        <v>0</v>
      </c>
      <c r="AC26" s="292">
        <f t="shared" si="40"/>
        <v>14048322</v>
      </c>
      <c r="AD26" s="292">
        <f t="shared" si="41"/>
        <v>1845688.8</v>
      </c>
      <c r="AE26" s="292">
        <f t="shared" si="42"/>
        <v>15894010.800000001</v>
      </c>
      <c r="AF26" s="292">
        <f t="shared" si="43"/>
        <v>15407561.1</v>
      </c>
      <c r="AG26" s="292">
        <f t="shared" si="44"/>
        <v>15094600.039999999</v>
      </c>
      <c r="AH26" s="292">
        <f t="shared" si="45"/>
        <v>486449.69999999972</v>
      </c>
      <c r="AI26" s="66"/>
      <c r="AJ26" s="292">
        <f t="shared" si="46"/>
        <v>0</v>
      </c>
      <c r="AK26" s="292">
        <f t="shared" si="47"/>
        <v>0</v>
      </c>
      <c r="AL26" s="292">
        <f t="shared" si="48"/>
        <v>0</v>
      </c>
      <c r="AM26" s="292">
        <f t="shared" si="49"/>
        <v>0</v>
      </c>
      <c r="AN26" s="292">
        <f t="shared" si="50"/>
        <v>0</v>
      </c>
      <c r="AO26" s="292">
        <f t="shared" si="51"/>
        <v>1.3969838619232178E-9</v>
      </c>
    </row>
    <row r="27" spans="1:41" ht="30" x14ac:dyDescent="0.25">
      <c r="A27" s="75"/>
      <c r="B27" s="77"/>
      <c r="C27" s="76"/>
      <c r="D27" s="78">
        <v>13101</v>
      </c>
      <c r="E27" s="79" t="s">
        <v>498</v>
      </c>
      <c r="F27" s="184">
        <f t="shared" si="52"/>
        <v>3342907</v>
      </c>
      <c r="G27" s="184">
        <f t="shared" si="53"/>
        <v>239876.55</v>
      </c>
      <c r="H27" s="184">
        <f t="shared" si="54"/>
        <v>3582783.55</v>
      </c>
      <c r="I27" s="184">
        <f t="shared" si="55"/>
        <v>3096333.85</v>
      </c>
      <c r="J27" s="184">
        <f t="shared" si="56"/>
        <v>3096333.85</v>
      </c>
      <c r="K27" s="316">
        <f t="shared" si="57"/>
        <v>486449.69999999972</v>
      </c>
      <c r="O27" s="184">
        <v>3263607</v>
      </c>
      <c r="P27" s="184">
        <v>239603.55</v>
      </c>
      <c r="Q27" s="184">
        <f t="shared" ref="Q27:Q28" si="78">O27+P27</f>
        <v>3503210.55</v>
      </c>
      <c r="R27" s="184">
        <v>3016760.85</v>
      </c>
      <c r="S27" s="184">
        <v>3016760.85</v>
      </c>
      <c r="T27" s="270">
        <f t="shared" si="58"/>
        <v>486449.69999999972</v>
      </c>
      <c r="V27" s="287">
        <v>79300</v>
      </c>
      <c r="W27" s="287">
        <v>273</v>
      </c>
      <c r="X27" s="261">
        <f t="shared" si="59"/>
        <v>79573</v>
      </c>
      <c r="Y27" s="287">
        <v>79573</v>
      </c>
      <c r="Z27" s="287">
        <v>79573</v>
      </c>
      <c r="AA27" s="261">
        <f t="shared" si="60"/>
        <v>0</v>
      </c>
      <c r="AC27" s="292">
        <f t="shared" si="40"/>
        <v>3342907</v>
      </c>
      <c r="AD27" s="292">
        <f t="shared" si="41"/>
        <v>239876.55</v>
      </c>
      <c r="AE27" s="292">
        <f t="shared" si="42"/>
        <v>3582783.55</v>
      </c>
      <c r="AF27" s="292">
        <f t="shared" si="43"/>
        <v>3096333.85</v>
      </c>
      <c r="AG27" s="292">
        <f t="shared" si="44"/>
        <v>3096333.85</v>
      </c>
      <c r="AH27" s="292">
        <f t="shared" si="45"/>
        <v>486449.69999999972</v>
      </c>
      <c r="AI27" s="66"/>
      <c r="AJ27" s="292">
        <f t="shared" si="46"/>
        <v>0</v>
      </c>
      <c r="AK27" s="292">
        <f t="shared" si="47"/>
        <v>0</v>
      </c>
      <c r="AL27" s="292">
        <f t="shared" si="48"/>
        <v>0</v>
      </c>
      <c r="AM27" s="292">
        <f t="shared" si="49"/>
        <v>0</v>
      </c>
      <c r="AN27" s="292">
        <f t="shared" si="50"/>
        <v>0</v>
      </c>
      <c r="AO27" s="292">
        <f t="shared" si="51"/>
        <v>0</v>
      </c>
    </row>
    <row r="28" spans="1:41" x14ac:dyDescent="0.25">
      <c r="A28" s="75"/>
      <c r="B28" s="77"/>
      <c r="C28" s="76"/>
      <c r="D28" s="78">
        <v>13102</v>
      </c>
      <c r="E28" s="79" t="s">
        <v>499</v>
      </c>
      <c r="F28" s="184">
        <f t="shared" si="52"/>
        <v>10705415</v>
      </c>
      <c r="G28" s="184">
        <f t="shared" si="53"/>
        <v>1605812.25</v>
      </c>
      <c r="H28" s="184">
        <f t="shared" si="54"/>
        <v>12311227.25</v>
      </c>
      <c r="I28" s="184">
        <f t="shared" si="55"/>
        <v>12311227.25</v>
      </c>
      <c r="J28" s="184">
        <f t="shared" si="56"/>
        <v>11998266.189999999</v>
      </c>
      <c r="K28" s="316">
        <f t="shared" si="57"/>
        <v>0</v>
      </c>
      <c r="O28" s="184">
        <v>10705415</v>
      </c>
      <c r="P28" s="184">
        <v>1605812.25</v>
      </c>
      <c r="Q28" s="184">
        <f t="shared" si="78"/>
        <v>12311227.25</v>
      </c>
      <c r="R28" s="184">
        <v>12311227.25</v>
      </c>
      <c r="S28" s="184">
        <v>11998266.189999999</v>
      </c>
      <c r="T28" s="270">
        <f t="shared" si="58"/>
        <v>0</v>
      </c>
      <c r="V28" s="287"/>
      <c r="W28" s="287"/>
      <c r="X28" s="261">
        <f t="shared" si="59"/>
        <v>0</v>
      </c>
      <c r="Y28" s="287"/>
      <c r="Z28" s="287"/>
      <c r="AA28" s="261">
        <f t="shared" si="60"/>
        <v>0</v>
      </c>
      <c r="AC28" s="292">
        <f t="shared" si="40"/>
        <v>10705415</v>
      </c>
      <c r="AD28" s="292">
        <f t="shared" si="41"/>
        <v>1605812.25</v>
      </c>
      <c r="AE28" s="292">
        <f t="shared" si="42"/>
        <v>12311227.25</v>
      </c>
      <c r="AF28" s="292">
        <f t="shared" si="43"/>
        <v>12311227.25</v>
      </c>
      <c r="AG28" s="292">
        <f t="shared" si="44"/>
        <v>11998266.189999999</v>
      </c>
      <c r="AH28" s="292">
        <f t="shared" si="45"/>
        <v>0</v>
      </c>
      <c r="AI28" s="66"/>
      <c r="AJ28" s="292">
        <f t="shared" si="46"/>
        <v>0</v>
      </c>
      <c r="AK28" s="292">
        <f t="shared" si="47"/>
        <v>0</v>
      </c>
      <c r="AL28" s="292">
        <f t="shared" si="48"/>
        <v>0</v>
      </c>
      <c r="AM28" s="292">
        <f t="shared" si="49"/>
        <v>0</v>
      </c>
      <c r="AN28" s="292">
        <f t="shared" si="50"/>
        <v>0</v>
      </c>
      <c r="AO28" s="292">
        <f t="shared" si="51"/>
        <v>0</v>
      </c>
    </row>
    <row r="29" spans="1:41" x14ac:dyDescent="0.25">
      <c r="A29" s="75"/>
      <c r="B29" s="76"/>
      <c r="C29" s="105">
        <v>13200</v>
      </c>
      <c r="D29" s="177" t="s">
        <v>300</v>
      </c>
      <c r="E29" s="178"/>
      <c r="F29" s="142">
        <f>SUM(F30:F31)</f>
        <v>142481959</v>
      </c>
      <c r="G29" s="142">
        <f t="shared" ref="G29:J29" si="79">SUM(G30:G31)</f>
        <v>6782313.290000001</v>
      </c>
      <c r="H29" s="142">
        <f t="shared" si="79"/>
        <v>149264272.28999999</v>
      </c>
      <c r="I29" s="142">
        <f t="shared" si="79"/>
        <v>148852026.94999999</v>
      </c>
      <c r="J29" s="142">
        <f t="shared" si="79"/>
        <v>147255868.57999998</v>
      </c>
      <c r="K29" s="272">
        <f t="shared" si="57"/>
        <v>412245.34000000358</v>
      </c>
      <c r="O29" s="142">
        <f t="shared" ref="O29:T29" si="80">SUM(O30:O31)</f>
        <v>139947159</v>
      </c>
      <c r="P29" s="142">
        <f t="shared" si="80"/>
        <v>6583798.290000001</v>
      </c>
      <c r="Q29" s="142">
        <f t="shared" si="80"/>
        <v>146530957.28999999</v>
      </c>
      <c r="R29" s="142">
        <f t="shared" si="80"/>
        <v>146118711.94999999</v>
      </c>
      <c r="S29" s="142">
        <f t="shared" si="80"/>
        <v>144522553.57999998</v>
      </c>
      <c r="T29" s="272">
        <f t="shared" si="80"/>
        <v>412245.33999999613</v>
      </c>
      <c r="V29" s="286">
        <f t="shared" ref="V29:AA29" si="81">SUM(V30:V31)</f>
        <v>2534800</v>
      </c>
      <c r="W29" s="286">
        <f t="shared" si="81"/>
        <v>198515</v>
      </c>
      <c r="X29" s="286">
        <f t="shared" si="81"/>
        <v>2733315</v>
      </c>
      <c r="Y29" s="286">
        <f t="shared" si="81"/>
        <v>2733315</v>
      </c>
      <c r="Z29" s="286">
        <f t="shared" si="81"/>
        <v>2733315</v>
      </c>
      <c r="AA29" s="286">
        <f t="shared" si="81"/>
        <v>0</v>
      </c>
      <c r="AC29" s="292">
        <f t="shared" si="40"/>
        <v>142481959</v>
      </c>
      <c r="AD29" s="292">
        <f t="shared" si="41"/>
        <v>6782313.290000001</v>
      </c>
      <c r="AE29" s="292">
        <f t="shared" si="42"/>
        <v>149264272.28999999</v>
      </c>
      <c r="AF29" s="292">
        <f t="shared" si="43"/>
        <v>148852026.94999999</v>
      </c>
      <c r="AG29" s="292">
        <f t="shared" si="44"/>
        <v>147255868.57999998</v>
      </c>
      <c r="AH29" s="292">
        <f t="shared" si="45"/>
        <v>412245.33999999613</v>
      </c>
      <c r="AI29" s="66"/>
      <c r="AJ29" s="292">
        <f t="shared" si="46"/>
        <v>0</v>
      </c>
      <c r="AK29" s="292">
        <f t="shared" si="47"/>
        <v>0</v>
      </c>
      <c r="AL29" s="292">
        <f t="shared" si="48"/>
        <v>0</v>
      </c>
      <c r="AM29" s="292">
        <f t="shared" si="49"/>
        <v>0</v>
      </c>
      <c r="AN29" s="292">
        <f t="shared" si="50"/>
        <v>0</v>
      </c>
      <c r="AO29" s="292">
        <f t="shared" si="51"/>
        <v>7.4505805969238281E-9</v>
      </c>
    </row>
    <row r="30" spans="1:41" x14ac:dyDescent="0.25">
      <c r="A30" s="75"/>
      <c r="B30" s="77"/>
      <c r="C30" s="76"/>
      <c r="D30" s="78">
        <v>13202</v>
      </c>
      <c r="E30" s="79" t="s">
        <v>500</v>
      </c>
      <c r="F30" s="184">
        <f t="shared" si="52"/>
        <v>36672142</v>
      </c>
      <c r="G30" s="184">
        <f t="shared" si="53"/>
        <v>1385444.6</v>
      </c>
      <c r="H30" s="184">
        <f t="shared" si="54"/>
        <v>38057586.600000001</v>
      </c>
      <c r="I30" s="184">
        <f t="shared" si="55"/>
        <v>37645611.450000003</v>
      </c>
      <c r="J30" s="184">
        <f t="shared" si="56"/>
        <v>37368578.479999997</v>
      </c>
      <c r="K30" s="316">
        <f t="shared" si="57"/>
        <v>411975.14999999851</v>
      </c>
      <c r="O30" s="184">
        <v>35876924</v>
      </c>
      <c r="P30" s="184">
        <v>1349861.6</v>
      </c>
      <c r="Q30" s="184">
        <f t="shared" ref="Q30:Q31" si="82">O30+P30</f>
        <v>37226785.600000001</v>
      </c>
      <c r="R30" s="184">
        <v>36814810.450000003</v>
      </c>
      <c r="S30" s="184">
        <v>36537777.479999997</v>
      </c>
      <c r="T30" s="270">
        <f t="shared" si="58"/>
        <v>411975.14999999851</v>
      </c>
      <c r="V30" s="287">
        <v>795218</v>
      </c>
      <c r="W30" s="287">
        <v>35583</v>
      </c>
      <c r="X30" s="261">
        <f t="shared" si="59"/>
        <v>830801</v>
      </c>
      <c r="Y30" s="287">
        <v>830801</v>
      </c>
      <c r="Z30" s="287">
        <v>830801</v>
      </c>
      <c r="AA30" s="261">
        <f t="shared" si="60"/>
        <v>0</v>
      </c>
      <c r="AC30" s="292">
        <f t="shared" si="40"/>
        <v>36672142</v>
      </c>
      <c r="AD30" s="292">
        <f t="shared" si="41"/>
        <v>1385444.6</v>
      </c>
      <c r="AE30" s="292">
        <f t="shared" si="42"/>
        <v>38057586.600000001</v>
      </c>
      <c r="AF30" s="292">
        <f t="shared" si="43"/>
        <v>37645611.450000003</v>
      </c>
      <c r="AG30" s="292">
        <f t="shared" si="44"/>
        <v>37368578.479999997</v>
      </c>
      <c r="AH30" s="292">
        <f t="shared" si="45"/>
        <v>411975.14999999851</v>
      </c>
      <c r="AI30" s="66"/>
      <c r="AJ30" s="292">
        <f t="shared" si="46"/>
        <v>0</v>
      </c>
      <c r="AK30" s="292">
        <f t="shared" si="47"/>
        <v>0</v>
      </c>
      <c r="AL30" s="292">
        <f t="shared" si="48"/>
        <v>0</v>
      </c>
      <c r="AM30" s="292">
        <f t="shared" si="49"/>
        <v>0</v>
      </c>
      <c r="AN30" s="292">
        <f t="shared" si="50"/>
        <v>0</v>
      </c>
      <c r="AO30" s="292">
        <f t="shared" si="51"/>
        <v>0</v>
      </c>
    </row>
    <row r="31" spans="1:41" x14ac:dyDescent="0.25">
      <c r="A31" s="75"/>
      <c r="B31" s="77"/>
      <c r="C31" s="76"/>
      <c r="D31" s="78">
        <v>13203</v>
      </c>
      <c r="E31" s="79" t="s">
        <v>546</v>
      </c>
      <c r="F31" s="184">
        <f t="shared" si="52"/>
        <v>105809817</v>
      </c>
      <c r="G31" s="184">
        <f t="shared" si="53"/>
        <v>5396868.6900000004</v>
      </c>
      <c r="H31" s="184">
        <f t="shared" si="54"/>
        <v>111206685.69</v>
      </c>
      <c r="I31" s="184">
        <f t="shared" si="55"/>
        <v>111206415.5</v>
      </c>
      <c r="J31" s="184">
        <f t="shared" si="56"/>
        <v>109887290.09999999</v>
      </c>
      <c r="K31" s="316">
        <f t="shared" si="57"/>
        <v>270.18999999761581</v>
      </c>
      <c r="O31" s="184">
        <v>104070235</v>
      </c>
      <c r="P31" s="184">
        <v>5233936.6900000004</v>
      </c>
      <c r="Q31" s="184">
        <f t="shared" si="82"/>
        <v>109304171.69</v>
      </c>
      <c r="R31" s="184">
        <v>109303901.5</v>
      </c>
      <c r="S31" s="184">
        <v>107984776.09999999</v>
      </c>
      <c r="T31" s="270">
        <f t="shared" si="58"/>
        <v>270.18999999761581</v>
      </c>
      <c r="V31" s="287">
        <v>1739582</v>
      </c>
      <c r="W31" s="287">
        <v>162932</v>
      </c>
      <c r="X31" s="261">
        <f t="shared" si="59"/>
        <v>1902514</v>
      </c>
      <c r="Y31" s="287">
        <v>1902514</v>
      </c>
      <c r="Z31" s="287">
        <v>1902514</v>
      </c>
      <c r="AA31" s="261">
        <f t="shared" si="60"/>
        <v>0</v>
      </c>
      <c r="AC31" s="292">
        <f t="shared" si="40"/>
        <v>105809817</v>
      </c>
      <c r="AD31" s="292">
        <f t="shared" si="41"/>
        <v>5396868.6900000004</v>
      </c>
      <c r="AE31" s="292">
        <f t="shared" si="42"/>
        <v>111206685.69</v>
      </c>
      <c r="AF31" s="292">
        <f t="shared" si="43"/>
        <v>111206415.5</v>
      </c>
      <c r="AG31" s="292">
        <f t="shared" si="44"/>
        <v>109887290.09999999</v>
      </c>
      <c r="AH31" s="292">
        <f t="shared" si="45"/>
        <v>270.18999999761581</v>
      </c>
      <c r="AI31" s="66"/>
      <c r="AJ31" s="292">
        <f t="shared" si="46"/>
        <v>0</v>
      </c>
      <c r="AK31" s="292">
        <f t="shared" si="47"/>
        <v>0</v>
      </c>
      <c r="AL31" s="292">
        <f t="shared" si="48"/>
        <v>0</v>
      </c>
      <c r="AM31" s="292">
        <f t="shared" si="49"/>
        <v>0</v>
      </c>
      <c r="AN31" s="292">
        <f t="shared" si="50"/>
        <v>0</v>
      </c>
      <c r="AO31" s="292">
        <f t="shared" si="51"/>
        <v>0</v>
      </c>
    </row>
    <row r="32" spans="1:41" x14ac:dyDescent="0.25">
      <c r="A32" s="75"/>
      <c r="B32" s="76"/>
      <c r="C32" s="105">
        <v>13300</v>
      </c>
      <c r="D32" s="177" t="s">
        <v>301</v>
      </c>
      <c r="E32" s="178"/>
      <c r="F32" s="142">
        <f>SUM(F33)</f>
        <v>1532554</v>
      </c>
      <c r="G32" s="142">
        <f t="shared" ref="G32:J32" si="83">SUM(G33)</f>
        <v>0</v>
      </c>
      <c r="H32" s="142">
        <f t="shared" si="83"/>
        <v>1532554</v>
      </c>
      <c r="I32" s="142">
        <f t="shared" si="83"/>
        <v>1532554</v>
      </c>
      <c r="J32" s="142">
        <f t="shared" si="83"/>
        <v>1004079.73</v>
      </c>
      <c r="K32" s="272">
        <f t="shared" si="57"/>
        <v>0</v>
      </c>
      <c r="O32" s="142">
        <f t="shared" ref="O32:T32" si="84">SUM(O33)</f>
        <v>1532554</v>
      </c>
      <c r="P32" s="142">
        <f t="shared" si="84"/>
        <v>0</v>
      </c>
      <c r="Q32" s="142">
        <f t="shared" si="84"/>
        <v>1532554</v>
      </c>
      <c r="R32" s="142">
        <f t="shared" si="84"/>
        <v>1532554</v>
      </c>
      <c r="S32" s="142">
        <f t="shared" si="84"/>
        <v>1004079.73</v>
      </c>
      <c r="T32" s="272">
        <f t="shared" si="84"/>
        <v>0</v>
      </c>
      <c r="V32" s="286">
        <f t="shared" ref="V32:AA32" si="85">SUM(V33)</f>
        <v>0</v>
      </c>
      <c r="W32" s="286">
        <f t="shared" si="85"/>
        <v>0</v>
      </c>
      <c r="X32" s="286">
        <f t="shared" si="85"/>
        <v>0</v>
      </c>
      <c r="Y32" s="286">
        <f t="shared" ref="Y32:Z32" si="86">SUM(Y33)</f>
        <v>0</v>
      </c>
      <c r="Z32" s="286">
        <f t="shared" si="86"/>
        <v>0</v>
      </c>
      <c r="AA32" s="286">
        <f t="shared" si="85"/>
        <v>0</v>
      </c>
      <c r="AC32" s="292">
        <f t="shared" si="40"/>
        <v>1532554</v>
      </c>
      <c r="AD32" s="292">
        <f t="shared" si="41"/>
        <v>0</v>
      </c>
      <c r="AE32" s="292">
        <f t="shared" si="42"/>
        <v>1532554</v>
      </c>
      <c r="AF32" s="292">
        <f t="shared" si="43"/>
        <v>1532554</v>
      </c>
      <c r="AG32" s="292">
        <f t="shared" si="44"/>
        <v>1004079.73</v>
      </c>
      <c r="AH32" s="292">
        <f t="shared" si="45"/>
        <v>0</v>
      </c>
      <c r="AI32" s="66"/>
      <c r="AJ32" s="292">
        <f t="shared" si="46"/>
        <v>0</v>
      </c>
      <c r="AK32" s="292">
        <f t="shared" si="47"/>
        <v>0</v>
      </c>
      <c r="AL32" s="292">
        <f t="shared" si="48"/>
        <v>0</v>
      </c>
      <c r="AM32" s="292">
        <f t="shared" si="49"/>
        <v>0</v>
      </c>
      <c r="AN32" s="292">
        <f t="shared" si="50"/>
        <v>0</v>
      </c>
      <c r="AO32" s="292">
        <f t="shared" si="51"/>
        <v>0</v>
      </c>
    </row>
    <row r="33" spans="1:41" x14ac:dyDescent="0.25">
      <c r="A33" s="75"/>
      <c r="B33" s="77"/>
      <c r="C33" s="76"/>
      <c r="D33" s="78">
        <v>13301</v>
      </c>
      <c r="E33" s="79" t="s">
        <v>501</v>
      </c>
      <c r="F33" s="184">
        <f t="shared" si="52"/>
        <v>1532554</v>
      </c>
      <c r="G33" s="184">
        <f t="shared" si="53"/>
        <v>0</v>
      </c>
      <c r="H33" s="184">
        <f t="shared" si="54"/>
        <v>1532554</v>
      </c>
      <c r="I33" s="184">
        <f t="shared" si="55"/>
        <v>1532554</v>
      </c>
      <c r="J33" s="184">
        <f t="shared" si="56"/>
        <v>1004079.73</v>
      </c>
      <c r="K33" s="316">
        <f t="shared" si="57"/>
        <v>0</v>
      </c>
      <c r="O33" s="184">
        <v>1532554</v>
      </c>
      <c r="P33" s="184"/>
      <c r="Q33" s="184">
        <f>O33+P33</f>
        <v>1532554</v>
      </c>
      <c r="R33" s="184">
        <v>1532554</v>
      </c>
      <c r="S33" s="184">
        <v>1004079.73</v>
      </c>
      <c r="T33" s="270">
        <f t="shared" si="58"/>
        <v>0</v>
      </c>
      <c r="V33" s="287"/>
      <c r="W33" s="287"/>
      <c r="X33" s="261">
        <f t="shared" si="59"/>
        <v>0</v>
      </c>
      <c r="Y33" s="287"/>
      <c r="Z33" s="287"/>
      <c r="AA33" s="261">
        <f t="shared" si="60"/>
        <v>0</v>
      </c>
      <c r="AC33" s="292">
        <f t="shared" si="40"/>
        <v>1532554</v>
      </c>
      <c r="AD33" s="292">
        <f t="shared" si="41"/>
        <v>0</v>
      </c>
      <c r="AE33" s="292">
        <f t="shared" si="42"/>
        <v>1532554</v>
      </c>
      <c r="AF33" s="292">
        <f t="shared" si="43"/>
        <v>1532554</v>
      </c>
      <c r="AG33" s="292">
        <f t="shared" si="44"/>
        <v>1004079.73</v>
      </c>
      <c r="AH33" s="292">
        <f t="shared" si="45"/>
        <v>0</v>
      </c>
      <c r="AI33" s="66"/>
      <c r="AJ33" s="292">
        <f t="shared" si="46"/>
        <v>0</v>
      </c>
      <c r="AK33" s="292">
        <f t="shared" si="47"/>
        <v>0</v>
      </c>
      <c r="AL33" s="292">
        <f t="shared" si="48"/>
        <v>0</v>
      </c>
      <c r="AM33" s="292">
        <f t="shared" si="49"/>
        <v>0</v>
      </c>
      <c r="AN33" s="292">
        <f t="shared" si="50"/>
        <v>0</v>
      </c>
      <c r="AO33" s="292">
        <f t="shared" si="51"/>
        <v>0</v>
      </c>
    </row>
    <row r="34" spans="1:41" x14ac:dyDescent="0.25">
      <c r="A34" s="75"/>
      <c r="B34" s="76"/>
      <c r="C34" s="105">
        <v>13400</v>
      </c>
      <c r="D34" s="177" t="s">
        <v>302</v>
      </c>
      <c r="E34" s="178"/>
      <c r="F34" s="142">
        <f>SUM(F35)</f>
        <v>174302965</v>
      </c>
      <c r="G34" s="142">
        <f t="shared" ref="G34:J34" si="87">SUM(G35)</f>
        <v>20405512</v>
      </c>
      <c r="H34" s="142">
        <f t="shared" si="87"/>
        <v>194708477</v>
      </c>
      <c r="I34" s="142">
        <f t="shared" si="87"/>
        <v>192671951.34999999</v>
      </c>
      <c r="J34" s="142">
        <f t="shared" si="87"/>
        <v>192263173.32999998</v>
      </c>
      <c r="K34" s="272">
        <f t="shared" si="57"/>
        <v>2036525.650000006</v>
      </c>
      <c r="O34" s="142">
        <f t="shared" ref="O34:T34" si="88">SUM(O35)</f>
        <v>167807638</v>
      </c>
      <c r="P34" s="142">
        <f t="shared" si="88"/>
        <v>20754449</v>
      </c>
      <c r="Q34" s="142">
        <f t="shared" si="88"/>
        <v>188562087</v>
      </c>
      <c r="R34" s="142">
        <f t="shared" si="88"/>
        <v>187860035.71000001</v>
      </c>
      <c r="S34" s="142">
        <f t="shared" si="88"/>
        <v>187714709.41</v>
      </c>
      <c r="T34" s="272">
        <f t="shared" si="88"/>
        <v>702051.28999999166</v>
      </c>
      <c r="V34" s="286">
        <f t="shared" ref="V34:AA34" si="89">SUM(V35)</f>
        <v>6495327</v>
      </c>
      <c r="W34" s="286">
        <f t="shared" si="89"/>
        <v>-348937</v>
      </c>
      <c r="X34" s="286">
        <f t="shared" si="89"/>
        <v>6146390</v>
      </c>
      <c r="Y34" s="286">
        <f t="shared" si="89"/>
        <v>4811915.6399999997</v>
      </c>
      <c r="Z34" s="286">
        <f t="shared" si="89"/>
        <v>4548463.92</v>
      </c>
      <c r="AA34" s="286">
        <f t="shared" si="89"/>
        <v>1334474.3600000003</v>
      </c>
      <c r="AC34" s="292">
        <f t="shared" si="40"/>
        <v>174302965</v>
      </c>
      <c r="AD34" s="292">
        <f t="shared" si="41"/>
        <v>20405512</v>
      </c>
      <c r="AE34" s="292">
        <f t="shared" si="42"/>
        <v>194708477</v>
      </c>
      <c r="AF34" s="292">
        <f t="shared" si="43"/>
        <v>192671951.34999999</v>
      </c>
      <c r="AG34" s="292">
        <f t="shared" si="44"/>
        <v>192263173.32999998</v>
      </c>
      <c r="AH34" s="292">
        <f t="shared" si="45"/>
        <v>2036525.649999992</v>
      </c>
      <c r="AI34" s="66"/>
      <c r="AJ34" s="292">
        <f t="shared" si="46"/>
        <v>0</v>
      </c>
      <c r="AK34" s="292">
        <f t="shared" si="47"/>
        <v>0</v>
      </c>
      <c r="AL34" s="292">
        <f t="shared" si="48"/>
        <v>0</v>
      </c>
      <c r="AM34" s="292">
        <f t="shared" si="49"/>
        <v>0</v>
      </c>
      <c r="AN34" s="292">
        <f t="shared" si="50"/>
        <v>0</v>
      </c>
      <c r="AO34" s="292">
        <f t="shared" si="51"/>
        <v>1.3969838619232178E-8</v>
      </c>
    </row>
    <row r="35" spans="1:41" x14ac:dyDescent="0.25">
      <c r="A35" s="75"/>
      <c r="B35" s="77"/>
      <c r="C35" s="76"/>
      <c r="D35" s="78">
        <v>13401</v>
      </c>
      <c r="E35" s="79" t="s">
        <v>302</v>
      </c>
      <c r="F35" s="184">
        <f t="shared" si="52"/>
        <v>174302965</v>
      </c>
      <c r="G35" s="184">
        <f t="shared" si="53"/>
        <v>20405512</v>
      </c>
      <c r="H35" s="184">
        <f t="shared" si="54"/>
        <v>194708477</v>
      </c>
      <c r="I35" s="184">
        <f t="shared" si="55"/>
        <v>192671951.34999999</v>
      </c>
      <c r="J35" s="184">
        <f t="shared" si="56"/>
        <v>192263173.32999998</v>
      </c>
      <c r="K35" s="316">
        <f t="shared" si="57"/>
        <v>2036525.650000006</v>
      </c>
      <c r="O35" s="184">
        <v>167807638</v>
      </c>
      <c r="P35" s="184">
        <v>20754449</v>
      </c>
      <c r="Q35" s="184">
        <f>O35+P35</f>
        <v>188562087</v>
      </c>
      <c r="R35" s="184">
        <v>187860035.71000001</v>
      </c>
      <c r="S35" s="184">
        <v>187714709.41</v>
      </c>
      <c r="T35" s="270">
        <f t="shared" si="58"/>
        <v>702051.28999999166</v>
      </c>
      <c r="V35" s="287">
        <v>6495327</v>
      </c>
      <c r="W35" s="287">
        <v>-348937</v>
      </c>
      <c r="X35" s="261">
        <f t="shared" si="59"/>
        <v>6146390</v>
      </c>
      <c r="Y35" s="287">
        <v>4811915.6399999997</v>
      </c>
      <c r="Z35" s="287">
        <v>4548463.92</v>
      </c>
      <c r="AA35" s="261">
        <f t="shared" si="60"/>
        <v>1334474.3600000003</v>
      </c>
      <c r="AC35" s="292">
        <f t="shared" si="40"/>
        <v>174302965</v>
      </c>
      <c r="AD35" s="292">
        <f t="shared" si="41"/>
        <v>20405512</v>
      </c>
      <c r="AE35" s="292">
        <f t="shared" si="42"/>
        <v>194708477</v>
      </c>
      <c r="AF35" s="292">
        <f t="shared" si="43"/>
        <v>192671951.34999999</v>
      </c>
      <c r="AG35" s="292">
        <f t="shared" si="44"/>
        <v>192263173.32999998</v>
      </c>
      <c r="AH35" s="292">
        <f t="shared" si="45"/>
        <v>2036525.649999992</v>
      </c>
      <c r="AI35" s="66"/>
      <c r="AJ35" s="292">
        <f t="shared" si="46"/>
        <v>0</v>
      </c>
      <c r="AK35" s="292">
        <f t="shared" si="47"/>
        <v>0</v>
      </c>
      <c r="AL35" s="292">
        <f t="shared" si="48"/>
        <v>0</v>
      </c>
      <c r="AM35" s="292">
        <f t="shared" si="49"/>
        <v>0</v>
      </c>
      <c r="AN35" s="292">
        <f t="shared" si="50"/>
        <v>0</v>
      </c>
      <c r="AO35" s="292">
        <f t="shared" si="51"/>
        <v>1.3969838619232178E-8</v>
      </c>
    </row>
    <row r="36" spans="1:41" x14ac:dyDescent="0.25">
      <c r="A36" s="75"/>
      <c r="B36" s="179">
        <v>14000</v>
      </c>
      <c r="C36" s="180" t="s">
        <v>303</v>
      </c>
      <c r="D36" s="181"/>
      <c r="E36" s="182"/>
      <c r="F36" s="141">
        <f t="shared" si="52"/>
        <v>115723845</v>
      </c>
      <c r="G36" s="141">
        <f t="shared" si="53"/>
        <v>7538950.7300000004</v>
      </c>
      <c r="H36" s="141">
        <f t="shared" ref="H36" si="90">Q36+X36</f>
        <v>123262795.73</v>
      </c>
      <c r="I36" s="141">
        <f t="shared" si="55"/>
        <v>121750970.85000001</v>
      </c>
      <c r="J36" s="141">
        <f t="shared" si="56"/>
        <v>112958472.33000001</v>
      </c>
      <c r="K36" s="271">
        <f t="shared" si="57"/>
        <v>1511824.8799999952</v>
      </c>
      <c r="O36" s="141">
        <f t="shared" ref="O36:T36" si="91">SUM(O37,O40)</f>
        <v>113969650</v>
      </c>
      <c r="P36" s="141">
        <f t="shared" si="91"/>
        <v>7297810.7300000004</v>
      </c>
      <c r="Q36" s="141">
        <f t="shared" si="91"/>
        <v>121267460.73</v>
      </c>
      <c r="R36" s="141">
        <f t="shared" si="91"/>
        <v>119755635.85000001</v>
      </c>
      <c r="S36" s="141">
        <f t="shared" si="91"/>
        <v>110965257.88000001</v>
      </c>
      <c r="T36" s="271">
        <f t="shared" si="91"/>
        <v>1511824.8800000073</v>
      </c>
      <c r="V36" s="285">
        <f t="shared" ref="V36:AA36" si="92">SUM(V37,V40)</f>
        <v>1754195</v>
      </c>
      <c r="W36" s="285">
        <f t="shared" si="92"/>
        <v>241140</v>
      </c>
      <c r="X36" s="285">
        <f t="shared" si="92"/>
        <v>1995335</v>
      </c>
      <c r="Y36" s="285">
        <f t="shared" si="92"/>
        <v>1995335</v>
      </c>
      <c r="Z36" s="285">
        <f t="shared" si="92"/>
        <v>1993214.45</v>
      </c>
      <c r="AA36" s="285">
        <f t="shared" si="92"/>
        <v>0</v>
      </c>
      <c r="AC36" s="292">
        <f t="shared" si="40"/>
        <v>115723845</v>
      </c>
      <c r="AD36" s="292">
        <f t="shared" si="41"/>
        <v>7538950.7300000004</v>
      </c>
      <c r="AE36" s="292">
        <f t="shared" si="42"/>
        <v>123262795.73</v>
      </c>
      <c r="AF36" s="292">
        <f t="shared" si="43"/>
        <v>121750970.85000001</v>
      </c>
      <c r="AG36" s="292">
        <f t="shared" si="44"/>
        <v>112958472.33000001</v>
      </c>
      <c r="AH36" s="292">
        <f t="shared" si="45"/>
        <v>1511824.8800000073</v>
      </c>
      <c r="AI36" s="66"/>
      <c r="AJ36" s="292">
        <f t="shared" si="46"/>
        <v>0</v>
      </c>
      <c r="AK36" s="292">
        <f t="shared" si="47"/>
        <v>0</v>
      </c>
      <c r="AL36" s="292">
        <f t="shared" si="48"/>
        <v>0</v>
      </c>
      <c r="AM36" s="292">
        <f t="shared" si="49"/>
        <v>0</v>
      </c>
      <c r="AN36" s="292">
        <f t="shared" si="50"/>
        <v>0</v>
      </c>
      <c r="AO36" s="292">
        <f t="shared" si="51"/>
        <v>-1.2107193470001221E-8</v>
      </c>
    </row>
    <row r="37" spans="1:41" x14ac:dyDescent="0.25">
      <c r="A37" s="75"/>
      <c r="B37" s="76"/>
      <c r="C37" s="105">
        <v>14100</v>
      </c>
      <c r="D37" s="177" t="s">
        <v>304</v>
      </c>
      <c r="E37" s="178"/>
      <c r="F37" s="142">
        <f>SUM(F38:F39)</f>
        <v>97826445</v>
      </c>
      <c r="G37" s="142">
        <f t="shared" ref="G37:J37" si="93">SUM(G38:G39)</f>
        <v>7215724.7300000004</v>
      </c>
      <c r="H37" s="142">
        <f t="shared" si="93"/>
        <v>105042169.73</v>
      </c>
      <c r="I37" s="142">
        <f t="shared" si="93"/>
        <v>105042168.59</v>
      </c>
      <c r="J37" s="142">
        <f t="shared" si="93"/>
        <v>96249670.069999993</v>
      </c>
      <c r="K37" s="272">
        <f t="shared" si="57"/>
        <v>1.1400000005960464</v>
      </c>
      <c r="O37" s="142">
        <f t="shared" ref="O37" si="94">SUM(O38:O39)</f>
        <v>96072250</v>
      </c>
      <c r="P37" s="142">
        <f t="shared" ref="P37:T37" si="95">SUM(P38:P39)</f>
        <v>6974584.7300000004</v>
      </c>
      <c r="Q37" s="142">
        <f t="shared" si="95"/>
        <v>103046834.73</v>
      </c>
      <c r="R37" s="142">
        <f t="shared" si="95"/>
        <v>103046833.59</v>
      </c>
      <c r="S37" s="142">
        <f t="shared" si="95"/>
        <v>94256455.620000005</v>
      </c>
      <c r="T37" s="272">
        <f t="shared" si="95"/>
        <v>1.140000008046627</v>
      </c>
      <c r="V37" s="286">
        <f t="shared" ref="V37:AA37" si="96">SUM(V38:V39)</f>
        <v>1754195</v>
      </c>
      <c r="W37" s="286">
        <f t="shared" si="96"/>
        <v>241140</v>
      </c>
      <c r="X37" s="286">
        <f t="shared" si="96"/>
        <v>1995335</v>
      </c>
      <c r="Y37" s="286">
        <f t="shared" si="96"/>
        <v>1995335</v>
      </c>
      <c r="Z37" s="286">
        <f t="shared" ref="Z37" si="97">SUM(Z38:Z39)</f>
        <v>1993214.45</v>
      </c>
      <c r="AA37" s="286">
        <f t="shared" si="96"/>
        <v>0</v>
      </c>
      <c r="AC37" s="292">
        <f t="shared" si="40"/>
        <v>97826445</v>
      </c>
      <c r="AD37" s="292">
        <f t="shared" si="41"/>
        <v>7215724.7300000004</v>
      </c>
      <c r="AE37" s="292">
        <f t="shared" si="42"/>
        <v>105042169.73</v>
      </c>
      <c r="AF37" s="292">
        <f t="shared" si="43"/>
        <v>105042168.59</v>
      </c>
      <c r="AG37" s="292">
        <f t="shared" si="44"/>
        <v>96249670.070000008</v>
      </c>
      <c r="AH37" s="292">
        <f t="shared" si="45"/>
        <v>1.140000008046627</v>
      </c>
      <c r="AI37" s="66"/>
      <c r="AJ37" s="292">
        <f t="shared" si="46"/>
        <v>0</v>
      </c>
      <c r="AK37" s="292">
        <f t="shared" si="47"/>
        <v>0</v>
      </c>
      <c r="AL37" s="292">
        <f t="shared" si="48"/>
        <v>0</v>
      </c>
      <c r="AM37" s="292">
        <f t="shared" si="49"/>
        <v>0</v>
      </c>
      <c r="AN37" s="292">
        <f t="shared" si="50"/>
        <v>0</v>
      </c>
      <c r="AO37" s="292">
        <f t="shared" si="51"/>
        <v>-7.4505805969238281E-9</v>
      </c>
    </row>
    <row r="38" spans="1:41" ht="30" x14ac:dyDescent="0.25">
      <c r="A38" s="75"/>
      <c r="B38" s="77"/>
      <c r="C38" s="76"/>
      <c r="D38" s="78">
        <v>14101</v>
      </c>
      <c r="E38" s="79" t="s">
        <v>502</v>
      </c>
      <c r="F38" s="184">
        <f t="shared" si="52"/>
        <v>48004233</v>
      </c>
      <c r="G38" s="184">
        <f t="shared" si="53"/>
        <v>2969334.77</v>
      </c>
      <c r="H38" s="184">
        <f t="shared" si="54"/>
        <v>50973567.770000003</v>
      </c>
      <c r="I38" s="184">
        <f t="shared" si="55"/>
        <v>50973568.079999998</v>
      </c>
      <c r="J38" s="184">
        <f t="shared" si="56"/>
        <v>46667842.520000003</v>
      </c>
      <c r="K38" s="316">
        <f t="shared" si="57"/>
        <v>-0.30999999493360519</v>
      </c>
      <c r="O38" s="184">
        <v>47144660</v>
      </c>
      <c r="P38" s="184">
        <v>2891239.77</v>
      </c>
      <c r="Q38" s="184">
        <f t="shared" ref="Q38:Q39" si="98">O38+P38</f>
        <v>50035899.770000003</v>
      </c>
      <c r="R38" s="184">
        <v>50035900.079999998</v>
      </c>
      <c r="S38" s="184">
        <v>45732295.07</v>
      </c>
      <c r="T38" s="270">
        <f t="shared" si="58"/>
        <v>-0.30999999493360519</v>
      </c>
      <c r="V38" s="287">
        <v>859573</v>
      </c>
      <c r="W38" s="287">
        <v>78095</v>
      </c>
      <c r="X38" s="261">
        <f t="shared" si="59"/>
        <v>937668</v>
      </c>
      <c r="Y38" s="303">
        <v>937668</v>
      </c>
      <c r="Z38" s="303">
        <v>935547.45</v>
      </c>
      <c r="AA38" s="261">
        <f t="shared" si="60"/>
        <v>0</v>
      </c>
      <c r="AC38" s="292">
        <f t="shared" si="40"/>
        <v>48004233</v>
      </c>
      <c r="AD38" s="292">
        <f t="shared" si="41"/>
        <v>2969334.77</v>
      </c>
      <c r="AE38" s="292">
        <f t="shared" si="42"/>
        <v>50973567.770000003</v>
      </c>
      <c r="AF38" s="292">
        <f t="shared" si="43"/>
        <v>50973568.079999998</v>
      </c>
      <c r="AG38" s="292">
        <f t="shared" si="44"/>
        <v>46667842.520000003</v>
      </c>
      <c r="AH38" s="292">
        <f t="shared" si="45"/>
        <v>-0.30999999493360519</v>
      </c>
      <c r="AI38" s="66"/>
      <c r="AJ38" s="292">
        <f t="shared" si="46"/>
        <v>0</v>
      </c>
      <c r="AK38" s="292">
        <f t="shared" si="47"/>
        <v>0</v>
      </c>
      <c r="AL38" s="292">
        <f t="shared" si="48"/>
        <v>0</v>
      </c>
      <c r="AM38" s="292">
        <f t="shared" si="49"/>
        <v>0</v>
      </c>
      <c r="AN38" s="292">
        <f t="shared" si="50"/>
        <v>0</v>
      </c>
      <c r="AO38" s="292">
        <f t="shared" si="51"/>
        <v>0</v>
      </c>
    </row>
    <row r="39" spans="1:41" ht="30" x14ac:dyDescent="0.25">
      <c r="A39" s="75"/>
      <c r="B39" s="77"/>
      <c r="C39" s="76"/>
      <c r="D39" s="78">
        <v>14102</v>
      </c>
      <c r="E39" s="79" t="s">
        <v>503</v>
      </c>
      <c r="F39" s="184">
        <f t="shared" si="52"/>
        <v>49822212</v>
      </c>
      <c r="G39" s="184">
        <f t="shared" si="53"/>
        <v>4246389.96</v>
      </c>
      <c r="H39" s="184">
        <f t="shared" si="54"/>
        <v>54068601.960000001</v>
      </c>
      <c r="I39" s="184">
        <f t="shared" si="55"/>
        <v>54068600.509999998</v>
      </c>
      <c r="J39" s="184">
        <f t="shared" si="56"/>
        <v>49581827.549999997</v>
      </c>
      <c r="K39" s="316">
        <f t="shared" si="57"/>
        <v>1.4500000029802322</v>
      </c>
      <c r="O39" s="184">
        <v>48927590</v>
      </c>
      <c r="P39" s="184">
        <v>4083344.96</v>
      </c>
      <c r="Q39" s="184">
        <f t="shared" si="98"/>
        <v>53010934.960000001</v>
      </c>
      <c r="R39" s="184">
        <v>53010933.509999998</v>
      </c>
      <c r="S39" s="184">
        <v>48524160.549999997</v>
      </c>
      <c r="T39" s="270">
        <f t="shared" si="58"/>
        <v>1.4500000029802322</v>
      </c>
      <c r="V39" s="184">
        <v>894622</v>
      </c>
      <c r="W39" s="287">
        <v>163045</v>
      </c>
      <c r="X39" s="261">
        <f t="shared" si="59"/>
        <v>1057667</v>
      </c>
      <c r="Y39" s="304">
        <v>1057667</v>
      </c>
      <c r="Z39" s="304">
        <v>1057667</v>
      </c>
      <c r="AA39" s="261">
        <f t="shared" si="60"/>
        <v>0</v>
      </c>
      <c r="AC39" s="292">
        <f t="shared" si="40"/>
        <v>49822212</v>
      </c>
      <c r="AD39" s="292">
        <f t="shared" si="41"/>
        <v>4246389.96</v>
      </c>
      <c r="AE39" s="292">
        <f t="shared" si="42"/>
        <v>54068601.960000001</v>
      </c>
      <c r="AF39" s="292">
        <f t="shared" si="43"/>
        <v>54068600.509999998</v>
      </c>
      <c r="AG39" s="292">
        <f t="shared" si="44"/>
        <v>49581827.549999997</v>
      </c>
      <c r="AH39" s="292">
        <f t="shared" si="45"/>
        <v>1.4500000029802322</v>
      </c>
      <c r="AI39" s="66"/>
      <c r="AJ39" s="292">
        <f t="shared" si="46"/>
        <v>0</v>
      </c>
      <c r="AK39" s="292">
        <f t="shared" si="47"/>
        <v>0</v>
      </c>
      <c r="AL39" s="292">
        <f t="shared" si="48"/>
        <v>0</v>
      </c>
      <c r="AM39" s="292">
        <f t="shared" si="49"/>
        <v>0</v>
      </c>
      <c r="AN39" s="292">
        <f t="shared" si="50"/>
        <v>0</v>
      </c>
      <c r="AO39" s="292">
        <f t="shared" si="51"/>
        <v>0</v>
      </c>
    </row>
    <row r="40" spans="1:41" x14ac:dyDescent="0.25">
      <c r="A40" s="75"/>
      <c r="B40" s="76"/>
      <c r="C40" s="105">
        <v>14400</v>
      </c>
      <c r="D40" s="177" t="s">
        <v>305</v>
      </c>
      <c r="E40" s="178"/>
      <c r="F40" s="142">
        <f>SUM(F41:F44)</f>
        <v>17897400</v>
      </c>
      <c r="G40" s="142">
        <f t="shared" ref="G40:J40" si="99">SUM(G41:G44)</f>
        <v>323226</v>
      </c>
      <c r="H40" s="142">
        <f t="shared" si="99"/>
        <v>18220626</v>
      </c>
      <c r="I40" s="142">
        <f t="shared" si="99"/>
        <v>16708802.260000002</v>
      </c>
      <c r="J40" s="142">
        <f t="shared" si="99"/>
        <v>16708802.260000002</v>
      </c>
      <c r="K40" s="272">
        <f t="shared" si="57"/>
        <v>1511823.7399999984</v>
      </c>
      <c r="O40" s="142">
        <f>SUM(O41:O44)</f>
        <v>17897400</v>
      </c>
      <c r="P40" s="142">
        <f t="shared" ref="P40:T40" si="100">SUM(P41:P44)</f>
        <v>323226</v>
      </c>
      <c r="Q40" s="142">
        <f t="shared" si="100"/>
        <v>18220626</v>
      </c>
      <c r="R40" s="142">
        <f t="shared" si="100"/>
        <v>16708802.260000002</v>
      </c>
      <c r="S40" s="142">
        <f t="shared" si="100"/>
        <v>16708802.260000002</v>
      </c>
      <c r="T40" s="272">
        <f t="shared" si="100"/>
        <v>1511823.7399999993</v>
      </c>
      <c r="V40" s="286">
        <f t="shared" ref="V40:AA40" si="101">SUM(V41:V44)</f>
        <v>0</v>
      </c>
      <c r="W40" s="286">
        <f t="shared" si="101"/>
        <v>0</v>
      </c>
      <c r="X40" s="286">
        <f t="shared" si="101"/>
        <v>0</v>
      </c>
      <c r="Y40" s="286">
        <f t="shared" si="101"/>
        <v>0</v>
      </c>
      <c r="Z40" s="286">
        <f t="shared" si="101"/>
        <v>0</v>
      </c>
      <c r="AA40" s="286">
        <f t="shared" si="101"/>
        <v>0</v>
      </c>
      <c r="AC40" s="292">
        <f t="shared" si="40"/>
        <v>17897400</v>
      </c>
      <c r="AD40" s="292">
        <f t="shared" si="41"/>
        <v>323226</v>
      </c>
      <c r="AE40" s="292">
        <f t="shared" si="42"/>
        <v>18220626</v>
      </c>
      <c r="AF40" s="292">
        <f t="shared" si="43"/>
        <v>16708802.260000002</v>
      </c>
      <c r="AG40" s="292">
        <f t="shared" si="44"/>
        <v>16708802.260000002</v>
      </c>
      <c r="AH40" s="292">
        <f t="shared" si="45"/>
        <v>1511823.7399999993</v>
      </c>
      <c r="AI40" s="66"/>
      <c r="AJ40" s="292">
        <f t="shared" si="46"/>
        <v>0</v>
      </c>
      <c r="AK40" s="292">
        <f t="shared" si="47"/>
        <v>0</v>
      </c>
      <c r="AL40" s="292">
        <f t="shared" si="48"/>
        <v>0</v>
      </c>
      <c r="AM40" s="292">
        <f t="shared" si="49"/>
        <v>0</v>
      </c>
      <c r="AN40" s="292">
        <f t="shared" si="50"/>
        <v>0</v>
      </c>
      <c r="AO40" s="292">
        <f t="shared" si="51"/>
        <v>0</v>
      </c>
    </row>
    <row r="41" spans="1:41" x14ac:dyDescent="0.25">
      <c r="A41" s="75"/>
      <c r="B41" s="77"/>
      <c r="C41" s="76"/>
      <c r="D41" s="78">
        <v>14401</v>
      </c>
      <c r="E41" s="79" t="s">
        <v>504</v>
      </c>
      <c r="F41" s="184">
        <f t="shared" si="52"/>
        <v>1237400</v>
      </c>
      <c r="G41" s="184">
        <f t="shared" si="53"/>
        <v>1961</v>
      </c>
      <c r="H41" s="184">
        <f t="shared" si="54"/>
        <v>1239361</v>
      </c>
      <c r="I41" s="184">
        <f t="shared" si="55"/>
        <v>1169596.81</v>
      </c>
      <c r="J41" s="184">
        <f t="shared" si="56"/>
        <v>1169596.81</v>
      </c>
      <c r="K41" s="316">
        <f t="shared" si="57"/>
        <v>69764.189999999944</v>
      </c>
      <c r="O41" s="184">
        <v>1237400</v>
      </c>
      <c r="P41" s="184">
        <v>1961</v>
      </c>
      <c r="Q41" s="184">
        <f t="shared" ref="Q41:Q44" si="102">O41+P41</f>
        <v>1239361</v>
      </c>
      <c r="R41" s="184">
        <v>1169596.81</v>
      </c>
      <c r="S41" s="184">
        <v>1169596.81</v>
      </c>
      <c r="T41" s="270">
        <f t="shared" si="58"/>
        <v>69764.189999999944</v>
      </c>
      <c r="V41" s="287"/>
      <c r="W41" s="287"/>
      <c r="X41" s="261">
        <f t="shared" si="59"/>
        <v>0</v>
      </c>
      <c r="Y41" s="287"/>
      <c r="Z41" s="287"/>
      <c r="AA41" s="261">
        <f t="shared" si="60"/>
        <v>0</v>
      </c>
      <c r="AC41" s="292">
        <f t="shared" si="40"/>
        <v>1237400</v>
      </c>
      <c r="AD41" s="292">
        <f t="shared" si="41"/>
        <v>1961</v>
      </c>
      <c r="AE41" s="292">
        <f t="shared" si="42"/>
        <v>1239361</v>
      </c>
      <c r="AF41" s="292">
        <f t="shared" si="43"/>
        <v>1169596.81</v>
      </c>
      <c r="AG41" s="292">
        <f t="shared" si="44"/>
        <v>1169596.81</v>
      </c>
      <c r="AH41" s="292">
        <f t="shared" si="45"/>
        <v>69764.189999999944</v>
      </c>
      <c r="AI41" s="66"/>
      <c r="AJ41" s="292">
        <f t="shared" si="46"/>
        <v>0</v>
      </c>
      <c r="AK41" s="292">
        <f t="shared" si="47"/>
        <v>0</v>
      </c>
      <c r="AL41" s="292">
        <f t="shared" si="48"/>
        <v>0</v>
      </c>
      <c r="AM41" s="292">
        <f t="shared" si="49"/>
        <v>0</v>
      </c>
      <c r="AN41" s="292">
        <f t="shared" si="50"/>
        <v>0</v>
      </c>
      <c r="AO41" s="292">
        <f t="shared" si="51"/>
        <v>0</v>
      </c>
    </row>
    <row r="42" spans="1:41" ht="30" x14ac:dyDescent="0.25">
      <c r="A42" s="75"/>
      <c r="B42" s="77"/>
      <c r="C42" s="76"/>
      <c r="D42" s="78">
        <v>14410</v>
      </c>
      <c r="E42" s="79" t="s">
        <v>306</v>
      </c>
      <c r="F42" s="184">
        <f t="shared" si="52"/>
        <v>1360000</v>
      </c>
      <c r="G42" s="184">
        <f t="shared" si="53"/>
        <v>229208</v>
      </c>
      <c r="H42" s="184">
        <f t="shared" si="54"/>
        <v>1589208</v>
      </c>
      <c r="I42" s="184">
        <f t="shared" si="55"/>
        <v>1575418.56</v>
      </c>
      <c r="J42" s="184">
        <f t="shared" si="56"/>
        <v>1575418.56</v>
      </c>
      <c r="K42" s="316">
        <f t="shared" si="57"/>
        <v>13789.439999999944</v>
      </c>
      <c r="O42" s="184">
        <v>1360000</v>
      </c>
      <c r="P42" s="184">
        <v>229208</v>
      </c>
      <c r="Q42" s="184">
        <f t="shared" si="102"/>
        <v>1589208</v>
      </c>
      <c r="R42" s="184">
        <v>1575418.56</v>
      </c>
      <c r="S42" s="184">
        <v>1575418.56</v>
      </c>
      <c r="T42" s="270">
        <f t="shared" si="58"/>
        <v>13789.439999999944</v>
      </c>
      <c r="V42" s="287"/>
      <c r="W42" s="287"/>
      <c r="X42" s="261">
        <f t="shared" si="59"/>
        <v>0</v>
      </c>
      <c r="Y42" s="287"/>
      <c r="Z42" s="287"/>
      <c r="AA42" s="261">
        <f t="shared" si="60"/>
        <v>0</v>
      </c>
      <c r="AC42" s="292">
        <f t="shared" si="40"/>
        <v>1360000</v>
      </c>
      <c r="AD42" s="292">
        <f t="shared" si="41"/>
        <v>229208</v>
      </c>
      <c r="AE42" s="292">
        <f t="shared" si="42"/>
        <v>1589208</v>
      </c>
      <c r="AF42" s="292">
        <f t="shared" si="43"/>
        <v>1575418.56</v>
      </c>
      <c r="AG42" s="292">
        <f t="shared" si="44"/>
        <v>1575418.56</v>
      </c>
      <c r="AH42" s="292">
        <f t="shared" si="45"/>
        <v>13789.439999999944</v>
      </c>
      <c r="AI42" s="66"/>
      <c r="AJ42" s="292">
        <f t="shared" si="46"/>
        <v>0</v>
      </c>
      <c r="AK42" s="292">
        <f t="shared" si="47"/>
        <v>0</v>
      </c>
      <c r="AL42" s="292">
        <f t="shared" si="48"/>
        <v>0</v>
      </c>
      <c r="AM42" s="292">
        <f t="shared" si="49"/>
        <v>0</v>
      </c>
      <c r="AN42" s="292">
        <f t="shared" si="50"/>
        <v>0</v>
      </c>
      <c r="AO42" s="292">
        <f t="shared" si="51"/>
        <v>0</v>
      </c>
    </row>
    <row r="43" spans="1:41" ht="30" hidden="1" x14ac:dyDescent="0.25">
      <c r="A43" s="75"/>
      <c r="B43" s="77"/>
      <c r="C43" s="76"/>
      <c r="D43" s="78">
        <v>14411</v>
      </c>
      <c r="E43" s="79" t="s">
        <v>505</v>
      </c>
      <c r="F43" s="184">
        <f t="shared" si="52"/>
        <v>0</v>
      </c>
      <c r="G43" s="184">
        <f t="shared" si="53"/>
        <v>0</v>
      </c>
      <c r="H43" s="184">
        <f t="shared" si="54"/>
        <v>0</v>
      </c>
      <c r="I43" s="184">
        <f t="shared" si="55"/>
        <v>0</v>
      </c>
      <c r="J43" s="184">
        <f t="shared" si="56"/>
        <v>0</v>
      </c>
      <c r="K43" s="316">
        <f t="shared" si="57"/>
        <v>0</v>
      </c>
      <c r="O43" s="184"/>
      <c r="P43" s="184">
        <v>0</v>
      </c>
      <c r="Q43" s="184">
        <f t="shared" si="102"/>
        <v>0</v>
      </c>
      <c r="R43" s="184"/>
      <c r="S43" s="184"/>
      <c r="T43" s="270">
        <f t="shared" si="58"/>
        <v>0</v>
      </c>
      <c r="V43" s="287"/>
      <c r="W43" s="287"/>
      <c r="X43" s="261">
        <f t="shared" si="59"/>
        <v>0</v>
      </c>
      <c r="Y43" s="287"/>
      <c r="Z43" s="287"/>
      <c r="AA43" s="261">
        <f t="shared" si="60"/>
        <v>0</v>
      </c>
      <c r="AC43" s="292">
        <f t="shared" si="40"/>
        <v>0</v>
      </c>
      <c r="AD43" s="292">
        <f t="shared" si="41"/>
        <v>0</v>
      </c>
      <c r="AE43" s="292">
        <f t="shared" si="42"/>
        <v>0</v>
      </c>
      <c r="AF43" s="292">
        <f t="shared" si="43"/>
        <v>0</v>
      </c>
      <c r="AG43" s="292">
        <f t="shared" si="44"/>
        <v>0</v>
      </c>
      <c r="AH43" s="292">
        <f t="shared" si="45"/>
        <v>0</v>
      </c>
      <c r="AI43" s="66"/>
      <c r="AJ43" s="292">
        <f t="shared" si="46"/>
        <v>0</v>
      </c>
      <c r="AK43" s="292">
        <f t="shared" si="47"/>
        <v>0</v>
      </c>
      <c r="AL43" s="292">
        <f t="shared" si="48"/>
        <v>0</v>
      </c>
      <c r="AM43" s="292">
        <f t="shared" si="49"/>
        <v>0</v>
      </c>
      <c r="AN43" s="292">
        <f t="shared" si="50"/>
        <v>0</v>
      </c>
      <c r="AO43" s="292">
        <f t="shared" si="51"/>
        <v>0</v>
      </c>
    </row>
    <row r="44" spans="1:41" ht="30" x14ac:dyDescent="0.25">
      <c r="A44" s="75"/>
      <c r="B44" s="77"/>
      <c r="C44" s="76"/>
      <c r="D44" s="78">
        <v>14412</v>
      </c>
      <c r="E44" s="79" t="s">
        <v>506</v>
      </c>
      <c r="F44" s="184">
        <f t="shared" si="52"/>
        <v>15300000</v>
      </c>
      <c r="G44" s="184">
        <f t="shared" si="53"/>
        <v>92057</v>
      </c>
      <c r="H44" s="184">
        <f t="shared" si="54"/>
        <v>15392057</v>
      </c>
      <c r="I44" s="184">
        <f t="shared" si="55"/>
        <v>13963786.890000001</v>
      </c>
      <c r="J44" s="184">
        <f t="shared" si="56"/>
        <v>13963786.890000001</v>
      </c>
      <c r="K44" s="316">
        <f t="shared" si="57"/>
        <v>1428270.1099999994</v>
      </c>
      <c r="O44" s="184">
        <v>15300000</v>
      </c>
      <c r="P44" s="184">
        <v>92057</v>
      </c>
      <c r="Q44" s="184">
        <f t="shared" si="102"/>
        <v>15392057</v>
      </c>
      <c r="R44" s="184">
        <v>13963786.890000001</v>
      </c>
      <c r="S44" s="184">
        <v>13963786.890000001</v>
      </c>
      <c r="T44" s="270">
        <f t="shared" si="58"/>
        <v>1428270.1099999994</v>
      </c>
      <c r="V44" s="305"/>
      <c r="W44" s="305"/>
      <c r="X44" s="261">
        <f t="shared" si="59"/>
        <v>0</v>
      </c>
      <c r="Y44" s="305"/>
      <c r="Z44" s="305"/>
      <c r="AA44" s="261">
        <f t="shared" si="60"/>
        <v>0</v>
      </c>
      <c r="AC44" s="292">
        <f t="shared" si="40"/>
        <v>15300000</v>
      </c>
      <c r="AD44" s="292">
        <f t="shared" si="41"/>
        <v>92057</v>
      </c>
      <c r="AE44" s="292">
        <f t="shared" si="42"/>
        <v>15392057</v>
      </c>
      <c r="AF44" s="292">
        <f t="shared" si="43"/>
        <v>13963786.890000001</v>
      </c>
      <c r="AG44" s="292">
        <f t="shared" si="44"/>
        <v>13963786.890000001</v>
      </c>
      <c r="AH44" s="292">
        <f t="shared" si="45"/>
        <v>1428270.1099999994</v>
      </c>
      <c r="AI44" s="66"/>
      <c r="AJ44" s="292">
        <f t="shared" si="46"/>
        <v>0</v>
      </c>
      <c r="AK44" s="292">
        <f t="shared" si="47"/>
        <v>0</v>
      </c>
      <c r="AL44" s="292">
        <f t="shared" si="48"/>
        <v>0</v>
      </c>
      <c r="AM44" s="292">
        <f t="shared" si="49"/>
        <v>0</v>
      </c>
      <c r="AN44" s="292">
        <f t="shared" si="50"/>
        <v>0</v>
      </c>
      <c r="AO44" s="292">
        <f t="shared" si="51"/>
        <v>0</v>
      </c>
    </row>
    <row r="45" spans="1:41" x14ac:dyDescent="0.25">
      <c r="A45" s="75"/>
      <c r="B45" s="179">
        <v>15000</v>
      </c>
      <c r="C45" s="180" t="s">
        <v>307</v>
      </c>
      <c r="D45" s="181"/>
      <c r="E45" s="182"/>
      <c r="F45" s="141">
        <f>SUM(F46,F48,F50,F58,F60)</f>
        <v>179208938</v>
      </c>
      <c r="G45" s="141">
        <f t="shared" ref="G45:J45" si="103">SUM(G46,G48,G50,G58,G60)</f>
        <v>8833509.8899999987</v>
      </c>
      <c r="H45" s="141">
        <f t="shared" si="103"/>
        <v>188042447.88999999</v>
      </c>
      <c r="I45" s="141">
        <f t="shared" si="103"/>
        <v>187515141.06000003</v>
      </c>
      <c r="J45" s="141">
        <f t="shared" si="103"/>
        <v>186700950.68000001</v>
      </c>
      <c r="K45" s="271">
        <f t="shared" si="57"/>
        <v>527306.82999995351</v>
      </c>
      <c r="O45" s="141">
        <f>SUM(O48,O50,O60)</f>
        <v>175636470</v>
      </c>
      <c r="P45" s="141">
        <f t="shared" ref="P45:T45" si="104">SUM(P46,P48,P50,P58,P60)</f>
        <v>8389803.8899999987</v>
      </c>
      <c r="Q45" s="141">
        <f t="shared" si="104"/>
        <v>184026273.88999999</v>
      </c>
      <c r="R45" s="141">
        <f t="shared" si="104"/>
        <v>183733271.80000001</v>
      </c>
      <c r="S45" s="141">
        <f t="shared" si="104"/>
        <v>182919081.41999999</v>
      </c>
      <c r="T45" s="271">
        <f t="shared" si="104"/>
        <v>293002.089999991</v>
      </c>
      <c r="V45" s="285">
        <f>SUM(V46,V48,V50,V58,V60)</f>
        <v>3572468</v>
      </c>
      <c r="W45" s="285">
        <f t="shared" ref="W45:AA45" si="105">SUM(W46,W48,W50,W58,W60)</f>
        <v>443706</v>
      </c>
      <c r="X45" s="285">
        <f t="shared" si="105"/>
        <v>4016174</v>
      </c>
      <c r="Y45" s="285">
        <f t="shared" si="105"/>
        <v>3781869.26</v>
      </c>
      <c r="Z45" s="285">
        <f t="shared" si="105"/>
        <v>3781869.26</v>
      </c>
      <c r="AA45" s="285">
        <f t="shared" si="105"/>
        <v>234304.74</v>
      </c>
      <c r="AC45" s="292">
        <f t="shared" si="40"/>
        <v>179208938</v>
      </c>
      <c r="AD45" s="292">
        <f t="shared" si="41"/>
        <v>8833509.8899999987</v>
      </c>
      <c r="AE45" s="292">
        <f t="shared" si="42"/>
        <v>188042447.88999999</v>
      </c>
      <c r="AF45" s="292">
        <f t="shared" si="43"/>
        <v>187515141.06</v>
      </c>
      <c r="AG45" s="292">
        <f t="shared" si="44"/>
        <v>186700950.67999998</v>
      </c>
      <c r="AH45" s="292">
        <f t="shared" si="45"/>
        <v>527306.82999999099</v>
      </c>
      <c r="AI45" s="66"/>
      <c r="AJ45" s="292">
        <f t="shared" si="46"/>
        <v>0</v>
      </c>
      <c r="AK45" s="292">
        <f t="shared" si="47"/>
        <v>0</v>
      </c>
      <c r="AL45" s="292">
        <f t="shared" si="48"/>
        <v>0</v>
      </c>
      <c r="AM45" s="292">
        <f t="shared" si="49"/>
        <v>0</v>
      </c>
      <c r="AN45" s="292">
        <f t="shared" si="50"/>
        <v>0</v>
      </c>
      <c r="AO45" s="292">
        <f t="shared" si="51"/>
        <v>-3.748573362827301E-8</v>
      </c>
    </row>
    <row r="46" spans="1:41" hidden="1" x14ac:dyDescent="0.25">
      <c r="A46" s="75"/>
      <c r="B46" s="76"/>
      <c r="C46" s="105">
        <v>15200</v>
      </c>
      <c r="D46" s="177" t="s">
        <v>308</v>
      </c>
      <c r="E46" s="178"/>
      <c r="F46" s="142">
        <f>SUM(F47)</f>
        <v>0</v>
      </c>
      <c r="G46" s="142">
        <f t="shared" ref="G46:J46" si="106">SUM(G47)</f>
        <v>0</v>
      </c>
      <c r="H46" s="142">
        <f t="shared" si="106"/>
        <v>0</v>
      </c>
      <c r="I46" s="142">
        <f t="shared" si="106"/>
        <v>0</v>
      </c>
      <c r="J46" s="142">
        <f t="shared" si="106"/>
        <v>0</v>
      </c>
      <c r="K46" s="272">
        <f t="shared" si="57"/>
        <v>0</v>
      </c>
      <c r="O46" s="142"/>
      <c r="P46" s="142">
        <f t="shared" ref="P46:T46" si="107">SUM(P47)</f>
        <v>0</v>
      </c>
      <c r="Q46" s="142">
        <f t="shared" si="107"/>
        <v>0</v>
      </c>
      <c r="R46" s="142">
        <f t="shared" si="107"/>
        <v>0</v>
      </c>
      <c r="S46" s="142">
        <f t="shared" si="107"/>
        <v>0</v>
      </c>
      <c r="T46" s="272">
        <f t="shared" si="107"/>
        <v>0</v>
      </c>
      <c r="V46" s="286">
        <f t="shared" ref="V46:AA46" si="108">SUM(V47)</f>
        <v>0</v>
      </c>
      <c r="W46" s="286">
        <f t="shared" si="108"/>
        <v>0</v>
      </c>
      <c r="X46" s="286">
        <f t="shared" si="108"/>
        <v>0</v>
      </c>
      <c r="Y46" s="286">
        <f t="shared" si="108"/>
        <v>0</v>
      </c>
      <c r="Z46" s="286">
        <f t="shared" si="108"/>
        <v>0</v>
      </c>
      <c r="AA46" s="286">
        <f t="shared" si="108"/>
        <v>0</v>
      </c>
      <c r="AC46" s="292">
        <f t="shared" si="40"/>
        <v>0</v>
      </c>
      <c r="AD46" s="292">
        <f t="shared" si="41"/>
        <v>0</v>
      </c>
      <c r="AE46" s="292">
        <f t="shared" si="42"/>
        <v>0</v>
      </c>
      <c r="AF46" s="292">
        <f t="shared" si="43"/>
        <v>0</v>
      </c>
      <c r="AG46" s="292">
        <f t="shared" si="44"/>
        <v>0</v>
      </c>
      <c r="AH46" s="292">
        <f t="shared" si="45"/>
        <v>0</v>
      </c>
      <c r="AI46" s="66"/>
      <c r="AJ46" s="292">
        <f t="shared" si="46"/>
        <v>0</v>
      </c>
      <c r="AK46" s="292">
        <f t="shared" si="47"/>
        <v>0</v>
      </c>
      <c r="AL46" s="292">
        <f t="shared" si="48"/>
        <v>0</v>
      </c>
      <c r="AM46" s="292">
        <f t="shared" si="49"/>
        <v>0</v>
      </c>
      <c r="AN46" s="292">
        <f t="shared" si="50"/>
        <v>0</v>
      </c>
      <c r="AO46" s="292">
        <f t="shared" si="51"/>
        <v>0</v>
      </c>
    </row>
    <row r="47" spans="1:41" hidden="1" x14ac:dyDescent="0.25">
      <c r="A47" s="75"/>
      <c r="B47" s="77"/>
      <c r="C47" s="76"/>
      <c r="D47" s="78">
        <v>15201</v>
      </c>
      <c r="E47" s="79" t="s">
        <v>308</v>
      </c>
      <c r="F47" s="184">
        <f t="shared" si="52"/>
        <v>0</v>
      </c>
      <c r="G47" s="184">
        <f t="shared" si="53"/>
        <v>0</v>
      </c>
      <c r="H47" s="184">
        <f t="shared" si="54"/>
        <v>0</v>
      </c>
      <c r="I47" s="184">
        <f t="shared" si="55"/>
        <v>0</v>
      </c>
      <c r="J47" s="184">
        <f t="shared" si="56"/>
        <v>0</v>
      </c>
      <c r="K47" s="316">
        <f t="shared" si="57"/>
        <v>0</v>
      </c>
      <c r="O47" s="184"/>
      <c r="P47" s="184"/>
      <c r="Q47" s="184">
        <f>O47+P47</f>
        <v>0</v>
      </c>
      <c r="R47" s="184"/>
      <c r="S47" s="184"/>
      <c r="T47" s="270">
        <f t="shared" si="58"/>
        <v>0</v>
      </c>
      <c r="V47" s="287"/>
      <c r="W47" s="287"/>
      <c r="X47" s="261">
        <f t="shared" si="59"/>
        <v>0</v>
      </c>
      <c r="Y47" s="287"/>
      <c r="Z47" s="287"/>
      <c r="AA47" s="261">
        <f t="shared" si="60"/>
        <v>0</v>
      </c>
      <c r="AC47" s="292">
        <f t="shared" si="40"/>
        <v>0</v>
      </c>
      <c r="AD47" s="292">
        <f t="shared" si="41"/>
        <v>0</v>
      </c>
      <c r="AE47" s="292">
        <f t="shared" si="42"/>
        <v>0</v>
      </c>
      <c r="AF47" s="292">
        <f t="shared" si="43"/>
        <v>0</v>
      </c>
      <c r="AG47" s="292">
        <f t="shared" si="44"/>
        <v>0</v>
      </c>
      <c r="AH47" s="292">
        <f t="shared" si="45"/>
        <v>0</v>
      </c>
      <c r="AI47" s="66"/>
      <c r="AJ47" s="292">
        <f t="shared" si="46"/>
        <v>0</v>
      </c>
      <c r="AK47" s="292">
        <f t="shared" si="47"/>
        <v>0</v>
      </c>
      <c r="AL47" s="292">
        <f t="shared" si="48"/>
        <v>0</v>
      </c>
      <c r="AM47" s="292">
        <f t="shared" si="49"/>
        <v>0</v>
      </c>
      <c r="AN47" s="292">
        <f t="shared" si="50"/>
        <v>0</v>
      </c>
      <c r="AO47" s="292">
        <f t="shared" si="51"/>
        <v>0</v>
      </c>
    </row>
    <row r="48" spans="1:41" x14ac:dyDescent="0.25">
      <c r="A48" s="75"/>
      <c r="B48" s="76"/>
      <c r="C48" s="105">
        <v>15300</v>
      </c>
      <c r="D48" s="177" t="s">
        <v>309</v>
      </c>
      <c r="E48" s="178"/>
      <c r="F48" s="142">
        <f>SUM(F49)</f>
        <v>600000</v>
      </c>
      <c r="G48" s="142">
        <f t="shared" ref="G48:J48" si="109">SUM(G49)</f>
        <v>0</v>
      </c>
      <c r="H48" s="142">
        <f t="shared" si="109"/>
        <v>600000</v>
      </c>
      <c r="I48" s="142">
        <f t="shared" si="109"/>
        <v>600000</v>
      </c>
      <c r="J48" s="142">
        <f t="shared" si="109"/>
        <v>600000</v>
      </c>
      <c r="K48" s="272">
        <f t="shared" si="57"/>
        <v>0</v>
      </c>
      <c r="O48" s="142">
        <f t="shared" ref="O48:T48" si="110">SUM(O49)</f>
        <v>600000</v>
      </c>
      <c r="P48" s="142">
        <f t="shared" si="110"/>
        <v>0</v>
      </c>
      <c r="Q48" s="142">
        <f t="shared" si="110"/>
        <v>600000</v>
      </c>
      <c r="R48" s="142">
        <f t="shared" si="110"/>
        <v>600000</v>
      </c>
      <c r="S48" s="142">
        <f t="shared" si="110"/>
        <v>600000</v>
      </c>
      <c r="T48" s="272">
        <f t="shared" si="110"/>
        <v>0</v>
      </c>
      <c r="V48" s="286"/>
      <c r="W48" s="286"/>
      <c r="X48" s="286">
        <f t="shared" ref="X48:AA48" si="111">SUM(X49)</f>
        <v>0</v>
      </c>
      <c r="Y48" s="286"/>
      <c r="Z48" s="286"/>
      <c r="AA48" s="286">
        <f t="shared" si="111"/>
        <v>0</v>
      </c>
      <c r="AC48" s="292">
        <f t="shared" si="40"/>
        <v>600000</v>
      </c>
      <c r="AD48" s="292">
        <f t="shared" si="41"/>
        <v>0</v>
      </c>
      <c r="AE48" s="292">
        <f t="shared" si="42"/>
        <v>600000</v>
      </c>
      <c r="AF48" s="292">
        <f t="shared" si="43"/>
        <v>600000</v>
      </c>
      <c r="AG48" s="292">
        <f t="shared" si="44"/>
        <v>600000</v>
      </c>
      <c r="AH48" s="292">
        <f t="shared" si="45"/>
        <v>0</v>
      </c>
      <c r="AI48" s="66"/>
      <c r="AJ48" s="292">
        <f t="shared" si="46"/>
        <v>0</v>
      </c>
      <c r="AK48" s="292">
        <f t="shared" si="47"/>
        <v>0</v>
      </c>
      <c r="AL48" s="292">
        <f t="shared" si="48"/>
        <v>0</v>
      </c>
      <c r="AM48" s="292">
        <f t="shared" si="49"/>
        <v>0</v>
      </c>
      <c r="AN48" s="292">
        <f t="shared" si="50"/>
        <v>0</v>
      </c>
      <c r="AO48" s="292">
        <f t="shared" si="51"/>
        <v>0</v>
      </c>
    </row>
    <row r="49" spans="1:41" ht="30" x14ac:dyDescent="0.25">
      <c r="A49" s="75"/>
      <c r="B49" s="77"/>
      <c r="C49" s="76"/>
      <c r="D49" s="78">
        <v>15302</v>
      </c>
      <c r="E49" s="79" t="s">
        <v>507</v>
      </c>
      <c r="F49" s="184">
        <f t="shared" si="52"/>
        <v>600000</v>
      </c>
      <c r="G49" s="184">
        <f t="shared" si="53"/>
        <v>0</v>
      </c>
      <c r="H49" s="184">
        <f t="shared" si="54"/>
        <v>600000</v>
      </c>
      <c r="I49" s="184">
        <f t="shared" si="55"/>
        <v>600000</v>
      </c>
      <c r="J49" s="184">
        <f t="shared" si="56"/>
        <v>600000</v>
      </c>
      <c r="K49" s="316">
        <f t="shared" si="57"/>
        <v>0</v>
      </c>
      <c r="O49" s="184">
        <v>600000</v>
      </c>
      <c r="P49" s="184"/>
      <c r="Q49" s="184">
        <f>O49+P49</f>
        <v>600000</v>
      </c>
      <c r="R49" s="184">
        <v>600000</v>
      </c>
      <c r="S49" s="184">
        <v>600000</v>
      </c>
      <c r="T49" s="270">
        <f t="shared" si="58"/>
        <v>0</v>
      </c>
      <c r="V49" s="287"/>
      <c r="W49" s="287"/>
      <c r="X49" s="261">
        <f t="shared" si="59"/>
        <v>0</v>
      </c>
      <c r="Y49" s="287"/>
      <c r="Z49" s="287"/>
      <c r="AA49" s="261">
        <f t="shared" si="60"/>
        <v>0</v>
      </c>
      <c r="AC49" s="292">
        <f t="shared" si="40"/>
        <v>600000</v>
      </c>
      <c r="AD49" s="292">
        <f t="shared" si="41"/>
        <v>0</v>
      </c>
      <c r="AE49" s="292">
        <f t="shared" si="42"/>
        <v>600000</v>
      </c>
      <c r="AF49" s="292">
        <f t="shared" si="43"/>
        <v>600000</v>
      </c>
      <c r="AG49" s="292">
        <f t="shared" si="44"/>
        <v>600000</v>
      </c>
      <c r="AH49" s="292">
        <f t="shared" si="45"/>
        <v>0</v>
      </c>
      <c r="AI49" s="66"/>
      <c r="AJ49" s="292">
        <f t="shared" si="46"/>
        <v>0</v>
      </c>
      <c r="AK49" s="292">
        <f t="shared" si="47"/>
        <v>0</v>
      </c>
      <c r="AL49" s="292">
        <f t="shared" si="48"/>
        <v>0</v>
      </c>
      <c r="AM49" s="292">
        <f t="shared" si="49"/>
        <v>0</v>
      </c>
      <c r="AN49" s="292">
        <f t="shared" si="50"/>
        <v>0</v>
      </c>
      <c r="AO49" s="292">
        <f t="shared" si="51"/>
        <v>0</v>
      </c>
    </row>
    <row r="50" spans="1:41" x14ac:dyDescent="0.25">
      <c r="A50" s="75"/>
      <c r="B50" s="76"/>
      <c r="C50" s="105">
        <v>15400</v>
      </c>
      <c r="D50" s="177" t="s">
        <v>310</v>
      </c>
      <c r="E50" s="178"/>
      <c r="F50" s="142">
        <f>SUM(F51:F57)</f>
        <v>172468938</v>
      </c>
      <c r="G50" s="142">
        <f t="shared" ref="G50:J50" si="112">SUM(G51:G57)</f>
        <v>11596686.889999999</v>
      </c>
      <c r="H50" s="142">
        <f t="shared" si="112"/>
        <v>184065624.88999999</v>
      </c>
      <c r="I50" s="142">
        <f t="shared" si="112"/>
        <v>183548801.71000004</v>
      </c>
      <c r="J50" s="142">
        <f t="shared" si="112"/>
        <v>182882972.67000002</v>
      </c>
      <c r="K50" s="272">
        <f t="shared" si="57"/>
        <v>516823.17999994755</v>
      </c>
      <c r="O50" s="142">
        <f t="shared" ref="O50:T50" si="113">SUM(O51:O57)</f>
        <v>168896470</v>
      </c>
      <c r="P50" s="142">
        <f t="shared" si="113"/>
        <v>11152980.889999999</v>
      </c>
      <c r="Q50" s="142">
        <f t="shared" si="113"/>
        <v>180049450.88999999</v>
      </c>
      <c r="R50" s="142">
        <f t="shared" si="113"/>
        <v>179766932.45000002</v>
      </c>
      <c r="S50" s="142">
        <f t="shared" si="113"/>
        <v>179101103.41</v>
      </c>
      <c r="T50" s="272">
        <f t="shared" si="113"/>
        <v>282518.4399999911</v>
      </c>
      <c r="V50" s="286">
        <f>SUM(V51:V57)</f>
        <v>3572468</v>
      </c>
      <c r="W50" s="286">
        <f t="shared" ref="W50:AA50" si="114">SUM(W51:W57)</f>
        <v>443706</v>
      </c>
      <c r="X50" s="286">
        <f t="shared" si="114"/>
        <v>4016174</v>
      </c>
      <c r="Y50" s="286">
        <f t="shared" si="114"/>
        <v>3781869.26</v>
      </c>
      <c r="Z50" s="286">
        <f t="shared" si="114"/>
        <v>3781869.26</v>
      </c>
      <c r="AA50" s="286">
        <f t="shared" si="114"/>
        <v>234304.74</v>
      </c>
      <c r="AC50" s="292">
        <f t="shared" si="40"/>
        <v>172468938</v>
      </c>
      <c r="AD50" s="292">
        <f t="shared" si="41"/>
        <v>11596686.889999999</v>
      </c>
      <c r="AE50" s="292">
        <f t="shared" si="42"/>
        <v>184065624.88999999</v>
      </c>
      <c r="AF50" s="292">
        <f t="shared" si="43"/>
        <v>183548801.71000001</v>
      </c>
      <c r="AG50" s="292">
        <f t="shared" si="44"/>
        <v>182882972.66999999</v>
      </c>
      <c r="AH50" s="292">
        <f t="shared" si="45"/>
        <v>516823.17999999109</v>
      </c>
      <c r="AI50" s="66"/>
      <c r="AJ50" s="292">
        <f t="shared" si="46"/>
        <v>0</v>
      </c>
      <c r="AK50" s="292">
        <f t="shared" si="47"/>
        <v>0</v>
      </c>
      <c r="AL50" s="292">
        <f t="shared" si="48"/>
        <v>0</v>
      </c>
      <c r="AM50" s="292">
        <f t="shared" si="49"/>
        <v>0</v>
      </c>
      <c r="AN50" s="292">
        <f t="shared" si="50"/>
        <v>0</v>
      </c>
      <c r="AO50" s="292">
        <f t="shared" si="51"/>
        <v>-4.3539330363273621E-8</v>
      </c>
    </row>
    <row r="51" spans="1:41" x14ac:dyDescent="0.25">
      <c r="A51" s="75"/>
      <c r="B51" s="77"/>
      <c r="C51" s="76"/>
      <c r="D51" s="78">
        <v>15401</v>
      </c>
      <c r="E51" s="79" t="s">
        <v>508</v>
      </c>
      <c r="F51" s="184">
        <f t="shared" si="52"/>
        <v>36018650</v>
      </c>
      <c r="G51" s="184">
        <f t="shared" si="53"/>
        <v>2338479.48</v>
      </c>
      <c r="H51" s="184">
        <f t="shared" si="54"/>
        <v>38357129.479999997</v>
      </c>
      <c r="I51" s="184">
        <f t="shared" si="55"/>
        <v>38296409.600000001</v>
      </c>
      <c r="J51" s="184">
        <f t="shared" si="56"/>
        <v>38042455.700000003</v>
      </c>
      <c r="K51" s="316">
        <f t="shared" si="57"/>
        <v>60719.879999995232</v>
      </c>
      <c r="O51" s="184">
        <v>35280903</v>
      </c>
      <c r="P51" s="184">
        <v>2253028.48</v>
      </c>
      <c r="Q51" s="184">
        <f t="shared" ref="Q51:Q57" si="115">O51+P51</f>
        <v>37533931.479999997</v>
      </c>
      <c r="R51" s="184">
        <v>37473211.600000001</v>
      </c>
      <c r="S51" s="184">
        <v>37219257.700000003</v>
      </c>
      <c r="T51" s="270">
        <f t="shared" si="58"/>
        <v>60719.879999995232</v>
      </c>
      <c r="V51" s="287">
        <v>737747</v>
      </c>
      <c r="W51" s="287">
        <v>85451</v>
      </c>
      <c r="X51" s="261">
        <f t="shared" si="59"/>
        <v>823198</v>
      </c>
      <c r="Y51" s="287">
        <v>823198</v>
      </c>
      <c r="Z51" s="287">
        <v>823198</v>
      </c>
      <c r="AA51" s="261">
        <f t="shared" si="60"/>
        <v>0</v>
      </c>
      <c r="AC51" s="292">
        <f t="shared" si="40"/>
        <v>36018650</v>
      </c>
      <c r="AD51" s="292">
        <f t="shared" si="41"/>
        <v>2338479.48</v>
      </c>
      <c r="AE51" s="292">
        <f t="shared" si="42"/>
        <v>38357129.479999997</v>
      </c>
      <c r="AF51" s="292">
        <f t="shared" si="43"/>
        <v>38296409.600000001</v>
      </c>
      <c r="AG51" s="292">
        <f t="shared" si="44"/>
        <v>38042455.700000003</v>
      </c>
      <c r="AH51" s="292">
        <f t="shared" si="45"/>
        <v>60719.879999995232</v>
      </c>
      <c r="AI51" s="66"/>
      <c r="AJ51" s="292">
        <f t="shared" si="46"/>
        <v>0</v>
      </c>
      <c r="AK51" s="292">
        <f t="shared" si="47"/>
        <v>0</v>
      </c>
      <c r="AL51" s="292">
        <f t="shared" si="48"/>
        <v>0</v>
      </c>
      <c r="AM51" s="292">
        <f t="shared" si="49"/>
        <v>0</v>
      </c>
      <c r="AN51" s="292">
        <f t="shared" si="50"/>
        <v>0</v>
      </c>
      <c r="AO51" s="292">
        <f t="shared" si="51"/>
        <v>0</v>
      </c>
    </row>
    <row r="52" spans="1:41" x14ac:dyDescent="0.25">
      <c r="A52" s="75"/>
      <c r="B52" s="77"/>
      <c r="C52" s="76"/>
      <c r="D52" s="78">
        <v>15402</v>
      </c>
      <c r="E52" s="79" t="s">
        <v>509</v>
      </c>
      <c r="F52" s="184">
        <f t="shared" si="52"/>
        <v>19867870</v>
      </c>
      <c r="G52" s="184">
        <f t="shared" si="53"/>
        <v>1222527.02</v>
      </c>
      <c r="H52" s="184">
        <f t="shared" si="54"/>
        <v>21090397.02</v>
      </c>
      <c r="I52" s="184">
        <f t="shared" si="55"/>
        <v>21089905.890000001</v>
      </c>
      <c r="J52" s="184">
        <f t="shared" si="56"/>
        <v>20759472.739999998</v>
      </c>
      <c r="K52" s="316">
        <f t="shared" si="57"/>
        <v>491.12999999895692</v>
      </c>
      <c r="O52" s="184">
        <v>19463707</v>
      </c>
      <c r="P52" s="184">
        <v>1186749.02</v>
      </c>
      <c r="Q52" s="184">
        <f t="shared" si="115"/>
        <v>20650456.02</v>
      </c>
      <c r="R52" s="184">
        <v>20649964.890000001</v>
      </c>
      <c r="S52" s="184">
        <v>20319531.739999998</v>
      </c>
      <c r="T52" s="270">
        <f t="shared" si="58"/>
        <v>491.12999999895692</v>
      </c>
      <c r="V52" s="287">
        <v>404163</v>
      </c>
      <c r="W52" s="287">
        <v>35778</v>
      </c>
      <c r="X52" s="261">
        <f t="shared" si="59"/>
        <v>439941</v>
      </c>
      <c r="Y52" s="287">
        <v>439941</v>
      </c>
      <c r="Z52" s="287">
        <v>439941</v>
      </c>
      <c r="AA52" s="261">
        <f t="shared" si="60"/>
        <v>0</v>
      </c>
      <c r="AC52" s="292">
        <f t="shared" si="40"/>
        <v>19867870</v>
      </c>
      <c r="AD52" s="292">
        <f t="shared" si="41"/>
        <v>1222527.02</v>
      </c>
      <c r="AE52" s="292">
        <f t="shared" si="42"/>
        <v>21090397.02</v>
      </c>
      <c r="AF52" s="292">
        <f t="shared" si="43"/>
        <v>21089905.890000001</v>
      </c>
      <c r="AG52" s="292">
        <f t="shared" si="44"/>
        <v>20759472.739999998</v>
      </c>
      <c r="AH52" s="292">
        <f t="shared" si="45"/>
        <v>491.12999999895692</v>
      </c>
      <c r="AI52" s="66"/>
      <c r="AJ52" s="292">
        <f t="shared" si="46"/>
        <v>0</v>
      </c>
      <c r="AK52" s="292">
        <f t="shared" si="47"/>
        <v>0</v>
      </c>
      <c r="AL52" s="292">
        <f t="shared" si="48"/>
        <v>0</v>
      </c>
      <c r="AM52" s="292">
        <f t="shared" si="49"/>
        <v>0</v>
      </c>
      <c r="AN52" s="292">
        <f t="shared" si="50"/>
        <v>0</v>
      </c>
      <c r="AO52" s="292">
        <f t="shared" si="51"/>
        <v>0</v>
      </c>
    </row>
    <row r="53" spans="1:41" x14ac:dyDescent="0.25">
      <c r="A53" s="75"/>
      <c r="B53" s="77"/>
      <c r="C53" s="76"/>
      <c r="D53" s="78">
        <v>15403</v>
      </c>
      <c r="E53" s="79" t="s">
        <v>547</v>
      </c>
      <c r="F53" s="184">
        <f t="shared" si="52"/>
        <v>73349812</v>
      </c>
      <c r="G53" s="184">
        <f t="shared" si="53"/>
        <v>5658072.0199999996</v>
      </c>
      <c r="H53" s="184">
        <f t="shared" si="54"/>
        <v>79007884.019999996</v>
      </c>
      <c r="I53" s="184">
        <f t="shared" si="55"/>
        <v>79007884.5</v>
      </c>
      <c r="J53" s="184">
        <f t="shared" si="56"/>
        <v>79007884.5</v>
      </c>
      <c r="K53" s="316">
        <f t="shared" si="57"/>
        <v>-0.48000000417232513</v>
      </c>
      <c r="O53" s="184">
        <v>71878612</v>
      </c>
      <c r="P53" s="184">
        <v>5433446.0199999996</v>
      </c>
      <c r="Q53" s="184">
        <f t="shared" si="115"/>
        <v>77312058.019999996</v>
      </c>
      <c r="R53" s="184">
        <v>77312058.5</v>
      </c>
      <c r="S53" s="184">
        <v>77312058.5</v>
      </c>
      <c r="T53" s="270">
        <f t="shared" si="58"/>
        <v>-0.48000000417232513</v>
      </c>
      <c r="V53" s="287">
        <v>1471200</v>
      </c>
      <c r="W53" s="287">
        <v>224626</v>
      </c>
      <c r="X53" s="261">
        <f t="shared" si="59"/>
        <v>1695826</v>
      </c>
      <c r="Y53" s="287">
        <v>1695826</v>
      </c>
      <c r="Z53" s="287">
        <v>1695826</v>
      </c>
      <c r="AA53" s="261">
        <f t="shared" si="60"/>
        <v>0</v>
      </c>
      <c r="AC53" s="292">
        <f t="shared" si="40"/>
        <v>73349812</v>
      </c>
      <c r="AD53" s="292">
        <f t="shared" si="41"/>
        <v>5658072.0199999996</v>
      </c>
      <c r="AE53" s="292">
        <f t="shared" si="42"/>
        <v>79007884.019999996</v>
      </c>
      <c r="AF53" s="292">
        <f t="shared" si="43"/>
        <v>79007884.5</v>
      </c>
      <c r="AG53" s="292">
        <f t="shared" si="44"/>
        <v>79007884.5</v>
      </c>
      <c r="AH53" s="292">
        <f t="shared" si="45"/>
        <v>-0.48000000417232513</v>
      </c>
      <c r="AI53" s="66"/>
      <c r="AJ53" s="292">
        <f t="shared" si="46"/>
        <v>0</v>
      </c>
      <c r="AK53" s="292">
        <f t="shared" si="47"/>
        <v>0</v>
      </c>
      <c r="AL53" s="292">
        <f t="shared" si="48"/>
        <v>0</v>
      </c>
      <c r="AM53" s="292">
        <f t="shared" si="49"/>
        <v>0</v>
      </c>
      <c r="AN53" s="292">
        <f t="shared" si="50"/>
        <v>0</v>
      </c>
      <c r="AO53" s="292">
        <f t="shared" si="51"/>
        <v>0</v>
      </c>
    </row>
    <row r="54" spans="1:41" x14ac:dyDescent="0.25">
      <c r="A54" s="75"/>
      <c r="B54" s="77"/>
      <c r="C54" s="76"/>
      <c r="D54" s="78">
        <v>15404</v>
      </c>
      <c r="E54" s="79" t="s">
        <v>510</v>
      </c>
      <c r="F54" s="184">
        <f t="shared" si="52"/>
        <v>17205743</v>
      </c>
      <c r="G54" s="184">
        <f t="shared" si="53"/>
        <v>1301561.28</v>
      </c>
      <c r="H54" s="184">
        <f t="shared" si="54"/>
        <v>18507304.280000001</v>
      </c>
      <c r="I54" s="184">
        <f t="shared" si="55"/>
        <v>18507303.539999999</v>
      </c>
      <c r="J54" s="184">
        <f t="shared" si="56"/>
        <v>18507303.539999999</v>
      </c>
      <c r="K54" s="316">
        <f t="shared" si="57"/>
        <v>0.74000000208616257</v>
      </c>
      <c r="O54" s="184">
        <v>16843689</v>
      </c>
      <c r="P54" s="184">
        <v>1243431.28</v>
      </c>
      <c r="Q54" s="184">
        <f t="shared" si="115"/>
        <v>18087120.280000001</v>
      </c>
      <c r="R54" s="184">
        <v>18087119.539999999</v>
      </c>
      <c r="S54" s="184">
        <v>18087119.539999999</v>
      </c>
      <c r="T54" s="270">
        <f t="shared" si="58"/>
        <v>0.74000000208616257</v>
      </c>
      <c r="V54" s="287">
        <v>362054</v>
      </c>
      <c r="W54" s="287">
        <v>58130</v>
      </c>
      <c r="X54" s="261">
        <f t="shared" si="59"/>
        <v>420184</v>
      </c>
      <c r="Y54" s="287">
        <v>420184</v>
      </c>
      <c r="Z54" s="287">
        <v>420184</v>
      </c>
      <c r="AA54" s="261">
        <f t="shared" si="60"/>
        <v>0</v>
      </c>
      <c r="AC54" s="292">
        <f t="shared" si="40"/>
        <v>17205743</v>
      </c>
      <c r="AD54" s="292">
        <f t="shared" si="41"/>
        <v>1301561.28</v>
      </c>
      <c r="AE54" s="292">
        <f t="shared" si="42"/>
        <v>18507304.280000001</v>
      </c>
      <c r="AF54" s="292">
        <f t="shared" si="43"/>
        <v>18507303.539999999</v>
      </c>
      <c r="AG54" s="292">
        <f t="shared" si="44"/>
        <v>18507303.539999999</v>
      </c>
      <c r="AH54" s="292">
        <f t="shared" si="45"/>
        <v>0.74000000208616257</v>
      </c>
      <c r="AI54" s="66"/>
      <c r="AJ54" s="292">
        <f t="shared" si="46"/>
        <v>0</v>
      </c>
      <c r="AK54" s="292">
        <f t="shared" si="47"/>
        <v>0</v>
      </c>
      <c r="AL54" s="292">
        <f t="shared" si="48"/>
        <v>0</v>
      </c>
      <c r="AM54" s="292">
        <f t="shared" si="49"/>
        <v>0</v>
      </c>
      <c r="AN54" s="292">
        <f t="shared" si="50"/>
        <v>0</v>
      </c>
      <c r="AO54" s="292">
        <f t="shared" si="51"/>
        <v>0</v>
      </c>
    </row>
    <row r="55" spans="1:41" x14ac:dyDescent="0.25">
      <c r="A55" s="75"/>
      <c r="B55" s="77"/>
      <c r="C55" s="76"/>
      <c r="D55" s="78">
        <v>15405</v>
      </c>
      <c r="E55" s="79" t="s">
        <v>511</v>
      </c>
      <c r="F55" s="184">
        <f t="shared" si="52"/>
        <v>6027405</v>
      </c>
      <c r="G55" s="184">
        <f t="shared" si="53"/>
        <v>0</v>
      </c>
      <c r="H55" s="184">
        <f t="shared" si="54"/>
        <v>6027405</v>
      </c>
      <c r="I55" s="184">
        <f t="shared" si="55"/>
        <v>5886747.5800000001</v>
      </c>
      <c r="J55" s="184">
        <f t="shared" si="56"/>
        <v>5861837.4900000002</v>
      </c>
      <c r="K55" s="316">
        <f t="shared" si="57"/>
        <v>140657.41999999993</v>
      </c>
      <c r="O55" s="184">
        <v>5906511</v>
      </c>
      <c r="P55" s="184">
        <v>0</v>
      </c>
      <c r="Q55" s="184">
        <f t="shared" si="115"/>
        <v>5906511</v>
      </c>
      <c r="R55" s="184">
        <v>5886747.5800000001</v>
      </c>
      <c r="S55" s="184">
        <v>5861837.4900000002</v>
      </c>
      <c r="T55" s="270">
        <f t="shared" si="58"/>
        <v>19763.419999999925</v>
      </c>
      <c r="V55" s="287">
        <v>120894</v>
      </c>
      <c r="W55" s="287">
        <v>0</v>
      </c>
      <c r="X55" s="261">
        <f t="shared" si="59"/>
        <v>120894</v>
      </c>
      <c r="Y55" s="287">
        <v>0</v>
      </c>
      <c r="Z55" s="287">
        <v>0</v>
      </c>
      <c r="AA55" s="261">
        <f t="shared" si="60"/>
        <v>120894</v>
      </c>
      <c r="AC55" s="292">
        <f t="shared" si="40"/>
        <v>6027405</v>
      </c>
      <c r="AD55" s="292">
        <f t="shared" si="41"/>
        <v>0</v>
      </c>
      <c r="AE55" s="292">
        <f t="shared" si="42"/>
        <v>6027405</v>
      </c>
      <c r="AF55" s="292">
        <f t="shared" si="43"/>
        <v>5886747.5800000001</v>
      </c>
      <c r="AG55" s="292">
        <f t="shared" si="44"/>
        <v>5861837.4900000002</v>
      </c>
      <c r="AH55" s="292">
        <f t="shared" si="45"/>
        <v>140657.41999999993</v>
      </c>
      <c r="AI55" s="66"/>
      <c r="AJ55" s="292">
        <f t="shared" si="46"/>
        <v>0</v>
      </c>
      <c r="AK55" s="292">
        <f t="shared" si="47"/>
        <v>0</v>
      </c>
      <c r="AL55" s="292">
        <f t="shared" si="48"/>
        <v>0</v>
      </c>
      <c r="AM55" s="292">
        <f t="shared" si="49"/>
        <v>0</v>
      </c>
      <c r="AN55" s="292">
        <f t="shared" si="50"/>
        <v>0</v>
      </c>
      <c r="AO55" s="292">
        <f t="shared" si="51"/>
        <v>0</v>
      </c>
    </row>
    <row r="56" spans="1:41" x14ac:dyDescent="0.25">
      <c r="A56" s="75"/>
      <c r="B56" s="77"/>
      <c r="C56" s="76"/>
      <c r="D56" s="78">
        <v>15406</v>
      </c>
      <c r="E56" s="79" t="s">
        <v>512</v>
      </c>
      <c r="F56" s="184">
        <f t="shared" si="52"/>
        <v>13973006</v>
      </c>
      <c r="G56" s="184">
        <f t="shared" si="53"/>
        <v>1038145.91</v>
      </c>
      <c r="H56" s="184">
        <f t="shared" si="54"/>
        <v>15011151.91</v>
      </c>
      <c r="I56" s="184">
        <f t="shared" si="55"/>
        <v>15011151.050000001</v>
      </c>
      <c r="J56" s="184">
        <f t="shared" si="56"/>
        <v>15011151.050000001</v>
      </c>
      <c r="K56" s="316">
        <f t="shared" si="57"/>
        <v>0.85999999940395355</v>
      </c>
      <c r="O56" s="184">
        <v>13674691</v>
      </c>
      <c r="P56" s="184">
        <v>998424.91</v>
      </c>
      <c r="Q56" s="184">
        <f t="shared" si="115"/>
        <v>14673115.91</v>
      </c>
      <c r="R56" s="184">
        <v>14673115.050000001</v>
      </c>
      <c r="S56" s="184">
        <v>14673115.050000001</v>
      </c>
      <c r="T56" s="270">
        <f t="shared" si="58"/>
        <v>0.85999999940395355</v>
      </c>
      <c r="V56" s="287">
        <v>298315</v>
      </c>
      <c r="W56" s="287">
        <v>39721</v>
      </c>
      <c r="X56" s="261">
        <f t="shared" si="59"/>
        <v>338036</v>
      </c>
      <c r="Y56" s="287">
        <v>338036</v>
      </c>
      <c r="Z56" s="287">
        <v>338036</v>
      </c>
      <c r="AA56" s="261">
        <f t="shared" si="60"/>
        <v>0</v>
      </c>
      <c r="AC56" s="292">
        <f t="shared" si="40"/>
        <v>13973006</v>
      </c>
      <c r="AD56" s="292">
        <f t="shared" si="41"/>
        <v>1038145.91</v>
      </c>
      <c r="AE56" s="292">
        <f t="shared" si="42"/>
        <v>15011151.91</v>
      </c>
      <c r="AF56" s="292">
        <f t="shared" si="43"/>
        <v>15011151.050000001</v>
      </c>
      <c r="AG56" s="292">
        <f t="shared" si="44"/>
        <v>15011151.050000001</v>
      </c>
      <c r="AH56" s="292">
        <f t="shared" si="45"/>
        <v>0.85999999940395355</v>
      </c>
      <c r="AI56" s="66"/>
      <c r="AJ56" s="292">
        <f t="shared" si="46"/>
        <v>0</v>
      </c>
      <c r="AK56" s="292">
        <f t="shared" si="47"/>
        <v>0</v>
      </c>
      <c r="AL56" s="292">
        <f t="shared" si="48"/>
        <v>0</v>
      </c>
      <c r="AM56" s="292">
        <f t="shared" si="49"/>
        <v>0</v>
      </c>
      <c r="AN56" s="292">
        <f t="shared" si="50"/>
        <v>0</v>
      </c>
      <c r="AO56" s="292">
        <f t="shared" si="51"/>
        <v>0</v>
      </c>
    </row>
    <row r="57" spans="1:41" x14ac:dyDescent="0.25">
      <c r="A57" s="75"/>
      <c r="B57" s="77"/>
      <c r="C57" s="76"/>
      <c r="D57" s="78">
        <v>15412</v>
      </c>
      <c r="E57" s="79" t="s">
        <v>513</v>
      </c>
      <c r="F57" s="184">
        <f t="shared" si="52"/>
        <v>6026452</v>
      </c>
      <c r="G57" s="184">
        <f t="shared" si="53"/>
        <v>37901.18</v>
      </c>
      <c r="H57" s="184">
        <f t="shared" si="54"/>
        <v>6064353.1799999997</v>
      </c>
      <c r="I57" s="184">
        <f t="shared" si="55"/>
        <v>5749399.5499999998</v>
      </c>
      <c r="J57" s="184">
        <f t="shared" si="56"/>
        <v>5692867.6499999994</v>
      </c>
      <c r="K57" s="316">
        <f t="shared" si="57"/>
        <v>314953.62999999989</v>
      </c>
      <c r="O57" s="184">
        <v>5848357</v>
      </c>
      <c r="P57" s="184">
        <v>37901.18</v>
      </c>
      <c r="Q57" s="184">
        <f t="shared" si="115"/>
        <v>5886258.1799999997</v>
      </c>
      <c r="R57" s="184">
        <v>5684715.29</v>
      </c>
      <c r="S57" s="184">
        <v>5628183.3899999997</v>
      </c>
      <c r="T57" s="270">
        <f t="shared" si="58"/>
        <v>201542.88999999966</v>
      </c>
      <c r="V57" s="287">
        <v>178095</v>
      </c>
      <c r="W57" s="287">
        <v>0</v>
      </c>
      <c r="X57" s="261">
        <f t="shared" si="59"/>
        <v>178095</v>
      </c>
      <c r="Y57" s="287">
        <v>64684.26</v>
      </c>
      <c r="Z57" s="287">
        <v>64684.26</v>
      </c>
      <c r="AA57" s="261">
        <f t="shared" si="60"/>
        <v>113410.73999999999</v>
      </c>
      <c r="AC57" s="292">
        <f t="shared" si="40"/>
        <v>6026452</v>
      </c>
      <c r="AD57" s="292">
        <f t="shared" si="41"/>
        <v>37901.18</v>
      </c>
      <c r="AE57" s="292">
        <f t="shared" si="42"/>
        <v>6064353.1799999997</v>
      </c>
      <c r="AF57" s="292">
        <f t="shared" si="43"/>
        <v>5749399.5499999998</v>
      </c>
      <c r="AG57" s="292">
        <f t="shared" si="44"/>
        <v>5692867.6499999994</v>
      </c>
      <c r="AH57" s="292">
        <f t="shared" si="45"/>
        <v>314953.62999999966</v>
      </c>
      <c r="AI57" s="66"/>
      <c r="AJ57" s="292">
        <f t="shared" si="46"/>
        <v>0</v>
      </c>
      <c r="AK57" s="292">
        <f t="shared" si="47"/>
        <v>0</v>
      </c>
      <c r="AL57" s="292">
        <f t="shared" si="48"/>
        <v>0</v>
      </c>
      <c r="AM57" s="292">
        <f t="shared" si="49"/>
        <v>0</v>
      </c>
      <c r="AN57" s="292">
        <f t="shared" si="50"/>
        <v>0</v>
      </c>
      <c r="AO57" s="292">
        <f t="shared" si="51"/>
        <v>0</v>
      </c>
    </row>
    <row r="58" spans="1:41" hidden="1" x14ac:dyDescent="0.25">
      <c r="A58" s="75"/>
      <c r="B58" s="76"/>
      <c r="C58" s="105">
        <v>15500</v>
      </c>
      <c r="D58" s="177" t="s">
        <v>311</v>
      </c>
      <c r="E58" s="178"/>
      <c r="F58" s="142">
        <f>SUM(F59)</f>
        <v>0</v>
      </c>
      <c r="G58" s="142">
        <f t="shared" ref="G58:J58" si="116">SUM(G59)</f>
        <v>0</v>
      </c>
      <c r="H58" s="142">
        <f t="shared" si="116"/>
        <v>0</v>
      </c>
      <c r="I58" s="142">
        <f t="shared" si="116"/>
        <v>0</v>
      </c>
      <c r="J58" s="142">
        <f t="shared" si="116"/>
        <v>0</v>
      </c>
      <c r="K58" s="272">
        <f t="shared" si="57"/>
        <v>0</v>
      </c>
      <c r="O58" s="142"/>
      <c r="P58" s="142">
        <f t="shared" ref="P58:T58" si="117">SUM(P59)</f>
        <v>0</v>
      </c>
      <c r="Q58" s="142">
        <f t="shared" si="117"/>
        <v>0</v>
      </c>
      <c r="R58" s="142"/>
      <c r="S58" s="142"/>
      <c r="T58" s="272">
        <f t="shared" si="117"/>
        <v>0</v>
      </c>
      <c r="V58" s="286"/>
      <c r="W58" s="286"/>
      <c r="X58" s="286">
        <f t="shared" ref="X58:AA58" si="118">SUM(X59)</f>
        <v>0</v>
      </c>
      <c r="Y58" s="286">
        <v>0</v>
      </c>
      <c r="Z58" s="286">
        <v>0</v>
      </c>
      <c r="AA58" s="286">
        <f t="shared" si="118"/>
        <v>0</v>
      </c>
      <c r="AC58" s="292">
        <f t="shared" si="40"/>
        <v>0</v>
      </c>
      <c r="AD58" s="292">
        <f t="shared" si="41"/>
        <v>0</v>
      </c>
      <c r="AE58" s="292">
        <f t="shared" si="42"/>
        <v>0</v>
      </c>
      <c r="AF58" s="292">
        <f t="shared" si="43"/>
        <v>0</v>
      </c>
      <c r="AG58" s="292">
        <f t="shared" si="44"/>
        <v>0</v>
      </c>
      <c r="AH58" s="292">
        <f t="shared" si="45"/>
        <v>0</v>
      </c>
      <c r="AI58" s="66"/>
      <c r="AJ58" s="292">
        <f t="shared" si="46"/>
        <v>0</v>
      </c>
      <c r="AK58" s="292">
        <f t="shared" si="47"/>
        <v>0</v>
      </c>
      <c r="AL58" s="292">
        <f t="shared" si="48"/>
        <v>0</v>
      </c>
      <c r="AM58" s="292">
        <f t="shared" si="49"/>
        <v>0</v>
      </c>
      <c r="AN58" s="292">
        <f t="shared" si="50"/>
        <v>0</v>
      </c>
      <c r="AO58" s="292">
        <f t="shared" si="51"/>
        <v>0</v>
      </c>
    </row>
    <row r="59" spans="1:41" hidden="1" x14ac:dyDescent="0.25">
      <c r="A59" s="75"/>
      <c r="B59" s="77"/>
      <c r="C59" s="76"/>
      <c r="D59" s="78">
        <v>15501</v>
      </c>
      <c r="E59" s="79" t="s">
        <v>312</v>
      </c>
      <c r="F59" s="184">
        <f t="shared" si="52"/>
        <v>0</v>
      </c>
      <c r="G59" s="184">
        <f t="shared" si="53"/>
        <v>0</v>
      </c>
      <c r="H59" s="184">
        <f t="shared" si="54"/>
        <v>0</v>
      </c>
      <c r="I59" s="184">
        <f t="shared" si="55"/>
        <v>0</v>
      </c>
      <c r="J59" s="184">
        <f t="shared" si="56"/>
        <v>0</v>
      </c>
      <c r="K59" s="316">
        <f t="shared" si="57"/>
        <v>0</v>
      </c>
      <c r="O59" s="184"/>
      <c r="P59" s="184"/>
      <c r="Q59" s="184">
        <f t="shared" ref="Q59" si="119">O59+P59</f>
        <v>0</v>
      </c>
      <c r="R59" s="184"/>
      <c r="S59" s="184"/>
      <c r="T59" s="270">
        <f t="shared" si="58"/>
        <v>0</v>
      </c>
      <c r="V59" s="287"/>
      <c r="W59" s="287"/>
      <c r="X59" s="305"/>
      <c r="Y59" s="287"/>
      <c r="Z59" s="287"/>
      <c r="AA59" s="261">
        <f t="shared" si="60"/>
        <v>0</v>
      </c>
      <c r="AC59" s="292">
        <f t="shared" si="40"/>
        <v>0</v>
      </c>
      <c r="AD59" s="292">
        <f t="shared" si="41"/>
        <v>0</v>
      </c>
      <c r="AE59" s="292">
        <f t="shared" si="42"/>
        <v>0</v>
      </c>
      <c r="AF59" s="292">
        <f t="shared" si="43"/>
        <v>0</v>
      </c>
      <c r="AG59" s="292">
        <f t="shared" si="44"/>
        <v>0</v>
      </c>
      <c r="AH59" s="292">
        <f t="shared" si="45"/>
        <v>0</v>
      </c>
      <c r="AI59" s="66"/>
      <c r="AJ59" s="292">
        <f t="shared" si="46"/>
        <v>0</v>
      </c>
      <c r="AK59" s="292">
        <f t="shared" si="47"/>
        <v>0</v>
      </c>
      <c r="AL59" s="292">
        <f t="shared" si="48"/>
        <v>0</v>
      </c>
      <c r="AM59" s="292">
        <f t="shared" si="49"/>
        <v>0</v>
      </c>
      <c r="AN59" s="292">
        <f t="shared" si="50"/>
        <v>0</v>
      </c>
      <c r="AO59" s="292">
        <f t="shared" si="51"/>
        <v>0</v>
      </c>
    </row>
    <row r="60" spans="1:41" x14ac:dyDescent="0.25">
      <c r="A60" s="75"/>
      <c r="B60" s="76"/>
      <c r="C60" s="105">
        <v>15900</v>
      </c>
      <c r="D60" s="177" t="s">
        <v>307</v>
      </c>
      <c r="E60" s="178"/>
      <c r="F60" s="142">
        <f>SUM(F61:F63)</f>
        <v>6140000</v>
      </c>
      <c r="G60" s="142">
        <f t="shared" ref="G60:J60" si="120">SUM(G61:G63)</f>
        <v>-2763177</v>
      </c>
      <c r="H60" s="142">
        <f t="shared" si="120"/>
        <v>3376823</v>
      </c>
      <c r="I60" s="142">
        <f t="shared" si="120"/>
        <v>3366339.35</v>
      </c>
      <c r="J60" s="142">
        <f t="shared" si="120"/>
        <v>3217978.01</v>
      </c>
      <c r="K60" s="272">
        <f t="shared" si="57"/>
        <v>10483.649999999907</v>
      </c>
      <c r="O60" s="142">
        <f>SUM(O62:O62)</f>
        <v>6140000</v>
      </c>
      <c r="P60" s="142">
        <f t="shared" ref="P60:T60" si="121">SUM(P61:P63)</f>
        <v>-2763177</v>
      </c>
      <c r="Q60" s="142">
        <f t="shared" si="121"/>
        <v>3376823</v>
      </c>
      <c r="R60" s="142">
        <f t="shared" si="121"/>
        <v>3366339.35</v>
      </c>
      <c r="S60" s="142">
        <f t="shared" si="121"/>
        <v>3217978.01</v>
      </c>
      <c r="T60" s="272">
        <f t="shared" si="121"/>
        <v>10483.649999999907</v>
      </c>
      <c r="V60" s="286">
        <f t="shared" ref="V60:AA60" si="122">SUM(V62:V63)</f>
        <v>0</v>
      </c>
      <c r="W60" s="286"/>
      <c r="X60" s="286">
        <f>SUM(X62:X63)</f>
        <v>0</v>
      </c>
      <c r="Y60" s="286">
        <f t="shared" ref="Y60:Z60" si="123">SUM(Y62:Y63)</f>
        <v>0</v>
      </c>
      <c r="Z60" s="286">
        <f t="shared" si="123"/>
        <v>0</v>
      </c>
      <c r="AA60" s="286">
        <f t="shared" si="122"/>
        <v>0</v>
      </c>
      <c r="AC60" s="292">
        <f t="shared" si="40"/>
        <v>6140000</v>
      </c>
      <c r="AD60" s="292">
        <f t="shared" si="41"/>
        <v>-2763177</v>
      </c>
      <c r="AE60" s="292">
        <f t="shared" si="42"/>
        <v>3376823</v>
      </c>
      <c r="AF60" s="292">
        <f t="shared" si="43"/>
        <v>3366339.35</v>
      </c>
      <c r="AG60" s="292">
        <f t="shared" si="44"/>
        <v>3217978.01</v>
      </c>
      <c r="AH60" s="292">
        <f t="shared" si="45"/>
        <v>10483.649999999907</v>
      </c>
      <c r="AI60" s="66"/>
      <c r="AJ60" s="292">
        <f t="shared" si="46"/>
        <v>0</v>
      </c>
      <c r="AK60" s="292">
        <f t="shared" si="47"/>
        <v>0</v>
      </c>
      <c r="AL60" s="292">
        <f t="shared" si="48"/>
        <v>0</v>
      </c>
      <c r="AM60" s="292">
        <f t="shared" si="49"/>
        <v>0</v>
      </c>
      <c r="AN60" s="292">
        <f t="shared" si="50"/>
        <v>0</v>
      </c>
      <c r="AO60" s="292">
        <f t="shared" si="51"/>
        <v>0</v>
      </c>
    </row>
    <row r="61" spans="1:41" hidden="1" x14ac:dyDescent="0.25">
      <c r="A61" s="75"/>
      <c r="B61" s="77"/>
      <c r="C61" s="76"/>
      <c r="D61" s="236">
        <v>15901</v>
      </c>
      <c r="E61" s="235" t="s">
        <v>530</v>
      </c>
      <c r="F61" s="184">
        <f t="shared" si="52"/>
        <v>0</v>
      </c>
      <c r="G61" s="184">
        <f t="shared" si="53"/>
        <v>0</v>
      </c>
      <c r="H61" s="184">
        <f t="shared" si="54"/>
        <v>0</v>
      </c>
      <c r="I61" s="184">
        <f t="shared" si="55"/>
        <v>0</v>
      </c>
      <c r="J61" s="184">
        <f t="shared" si="56"/>
        <v>0</v>
      </c>
      <c r="K61" s="316">
        <f t="shared" si="57"/>
        <v>0</v>
      </c>
      <c r="O61" s="184"/>
      <c r="P61" s="184"/>
      <c r="Q61" s="184">
        <f t="shared" ref="Q61:Q66" si="124">O61+P61</f>
        <v>0</v>
      </c>
      <c r="R61" s="184"/>
      <c r="S61" s="184"/>
      <c r="T61" s="270">
        <f t="shared" si="58"/>
        <v>0</v>
      </c>
      <c r="V61" s="287"/>
      <c r="W61" s="287"/>
      <c r="X61" s="261"/>
      <c r="Y61" s="287"/>
      <c r="Z61" s="287"/>
      <c r="AA61" s="261"/>
      <c r="AC61" s="292">
        <f t="shared" si="40"/>
        <v>0</v>
      </c>
      <c r="AD61" s="292">
        <f t="shared" si="41"/>
        <v>0</v>
      </c>
      <c r="AE61" s="292">
        <f t="shared" si="42"/>
        <v>0</v>
      </c>
      <c r="AF61" s="292">
        <f t="shared" si="43"/>
        <v>0</v>
      </c>
      <c r="AG61" s="292">
        <f t="shared" si="44"/>
        <v>0</v>
      </c>
      <c r="AH61" s="292">
        <f t="shared" si="45"/>
        <v>0</v>
      </c>
      <c r="AI61" s="66"/>
      <c r="AJ61" s="292">
        <f t="shared" si="46"/>
        <v>0</v>
      </c>
      <c r="AK61" s="292">
        <f t="shared" si="47"/>
        <v>0</v>
      </c>
      <c r="AL61" s="292">
        <f t="shared" si="48"/>
        <v>0</v>
      </c>
      <c r="AM61" s="292">
        <f t="shared" si="49"/>
        <v>0</v>
      </c>
      <c r="AN61" s="292">
        <f t="shared" si="50"/>
        <v>0</v>
      </c>
      <c r="AO61" s="292">
        <f t="shared" si="51"/>
        <v>0</v>
      </c>
    </row>
    <row r="62" spans="1:41" ht="30" x14ac:dyDescent="0.25">
      <c r="A62" s="75"/>
      <c r="B62" s="77"/>
      <c r="C62" s="76"/>
      <c r="D62" s="78">
        <v>15913</v>
      </c>
      <c r="E62" s="79" t="s">
        <v>313</v>
      </c>
      <c r="F62" s="184">
        <f t="shared" si="52"/>
        <v>6140000</v>
      </c>
      <c r="G62" s="184">
        <f t="shared" si="53"/>
        <v>-2763177</v>
      </c>
      <c r="H62" s="184">
        <f t="shared" si="54"/>
        <v>3376823</v>
      </c>
      <c r="I62" s="184">
        <f t="shared" si="55"/>
        <v>3366339.35</v>
      </c>
      <c r="J62" s="184">
        <f t="shared" si="56"/>
        <v>3217978.01</v>
      </c>
      <c r="K62" s="316">
        <f t="shared" si="57"/>
        <v>10483.649999999907</v>
      </c>
      <c r="O62" s="184">
        <v>6140000</v>
      </c>
      <c r="P62" s="184">
        <v>-2763177</v>
      </c>
      <c r="Q62" s="184">
        <f t="shared" si="124"/>
        <v>3376823</v>
      </c>
      <c r="R62" s="184">
        <v>3366339.35</v>
      </c>
      <c r="S62" s="184">
        <v>3217978.01</v>
      </c>
      <c r="T62" s="270">
        <f t="shared" si="58"/>
        <v>10483.649999999907</v>
      </c>
      <c r="V62" s="287"/>
      <c r="W62" s="287"/>
      <c r="X62" s="261">
        <f t="shared" si="59"/>
        <v>0</v>
      </c>
      <c r="Y62" s="287"/>
      <c r="Z62" s="287"/>
      <c r="AA62" s="261">
        <f t="shared" si="60"/>
        <v>0</v>
      </c>
      <c r="AC62" s="292">
        <f t="shared" si="40"/>
        <v>6140000</v>
      </c>
      <c r="AD62" s="292">
        <f t="shared" si="41"/>
        <v>-2763177</v>
      </c>
      <c r="AE62" s="292">
        <f t="shared" si="42"/>
        <v>3376823</v>
      </c>
      <c r="AF62" s="292">
        <f t="shared" si="43"/>
        <v>3366339.35</v>
      </c>
      <c r="AG62" s="292">
        <f t="shared" si="44"/>
        <v>3217978.01</v>
      </c>
      <c r="AH62" s="292">
        <f t="shared" si="45"/>
        <v>10483.649999999907</v>
      </c>
      <c r="AI62" s="66"/>
      <c r="AJ62" s="292">
        <f t="shared" si="46"/>
        <v>0</v>
      </c>
      <c r="AK62" s="292">
        <f t="shared" si="47"/>
        <v>0</v>
      </c>
      <c r="AL62" s="292">
        <f t="shared" si="48"/>
        <v>0</v>
      </c>
      <c r="AM62" s="292">
        <f t="shared" si="49"/>
        <v>0</v>
      </c>
      <c r="AN62" s="292">
        <f t="shared" si="50"/>
        <v>0</v>
      </c>
      <c r="AO62" s="292">
        <f t="shared" si="51"/>
        <v>0</v>
      </c>
    </row>
    <row r="63" spans="1:41" hidden="1" x14ac:dyDescent="0.25">
      <c r="A63" s="75"/>
      <c r="B63" s="77"/>
      <c r="C63" s="76"/>
      <c r="D63" s="78">
        <v>15914</v>
      </c>
      <c r="E63" s="79" t="s">
        <v>314</v>
      </c>
      <c r="F63" s="184">
        <f t="shared" si="52"/>
        <v>0</v>
      </c>
      <c r="G63" s="184">
        <f t="shared" si="53"/>
        <v>0</v>
      </c>
      <c r="H63" s="184">
        <f t="shared" si="54"/>
        <v>0</v>
      </c>
      <c r="I63" s="184">
        <f t="shared" si="55"/>
        <v>0</v>
      </c>
      <c r="J63" s="184">
        <f t="shared" si="56"/>
        <v>0</v>
      </c>
      <c r="K63" s="316">
        <f t="shared" si="57"/>
        <v>0</v>
      </c>
      <c r="O63" s="184"/>
      <c r="P63" s="184"/>
      <c r="Q63" s="184">
        <f t="shared" si="124"/>
        <v>0</v>
      </c>
      <c r="R63" s="184"/>
      <c r="S63" s="184"/>
      <c r="T63" s="270">
        <f t="shared" si="58"/>
        <v>0</v>
      </c>
      <c r="V63" s="287"/>
      <c r="W63" s="287"/>
      <c r="X63" s="261">
        <f t="shared" si="59"/>
        <v>0</v>
      </c>
      <c r="Y63" s="287"/>
      <c r="Z63" s="287"/>
      <c r="AA63" s="261">
        <f t="shared" si="60"/>
        <v>0</v>
      </c>
      <c r="AC63" s="292">
        <f t="shared" si="40"/>
        <v>0</v>
      </c>
      <c r="AD63" s="292">
        <f t="shared" si="41"/>
        <v>0</v>
      </c>
      <c r="AE63" s="292">
        <f t="shared" si="42"/>
        <v>0</v>
      </c>
      <c r="AF63" s="292">
        <f t="shared" si="43"/>
        <v>0</v>
      </c>
      <c r="AG63" s="292">
        <f t="shared" si="44"/>
        <v>0</v>
      </c>
      <c r="AH63" s="292">
        <f t="shared" si="45"/>
        <v>0</v>
      </c>
      <c r="AI63" s="66"/>
      <c r="AJ63" s="292">
        <f t="shared" si="46"/>
        <v>0</v>
      </c>
      <c r="AK63" s="292">
        <f t="shared" si="47"/>
        <v>0</v>
      </c>
      <c r="AL63" s="292">
        <f t="shared" si="48"/>
        <v>0</v>
      </c>
      <c r="AM63" s="292">
        <f t="shared" si="49"/>
        <v>0</v>
      </c>
      <c r="AN63" s="292">
        <f t="shared" si="50"/>
        <v>0</v>
      </c>
      <c r="AO63" s="292">
        <f t="shared" si="51"/>
        <v>0</v>
      </c>
    </row>
    <row r="64" spans="1:41" x14ac:dyDescent="0.25">
      <c r="A64" s="75"/>
      <c r="B64" s="179">
        <v>16000</v>
      </c>
      <c r="C64" s="180" t="s">
        <v>141</v>
      </c>
      <c r="D64" s="181"/>
      <c r="E64" s="182"/>
      <c r="F64" s="141">
        <f t="shared" si="52"/>
        <v>861701</v>
      </c>
      <c r="G64" s="141">
        <f t="shared" si="53"/>
        <v>-861701</v>
      </c>
      <c r="H64" s="141">
        <f t="shared" ref="H64" si="125">Q64+X64</f>
        <v>0</v>
      </c>
      <c r="I64" s="141">
        <f t="shared" si="55"/>
        <v>0</v>
      </c>
      <c r="J64" s="141">
        <f t="shared" si="56"/>
        <v>0</v>
      </c>
      <c r="K64" s="271">
        <f t="shared" si="57"/>
        <v>0</v>
      </c>
      <c r="O64" s="184"/>
      <c r="P64" s="184"/>
      <c r="Q64" s="184"/>
      <c r="R64" s="184"/>
      <c r="S64" s="184"/>
      <c r="T64" s="270"/>
      <c r="V64" s="285">
        <f>SUM(V65)</f>
        <v>861701</v>
      </c>
      <c r="W64" s="285">
        <f t="shared" ref="W64:AA65" si="126">SUM(W65)</f>
        <v>-861701</v>
      </c>
      <c r="X64" s="285">
        <f t="shared" si="126"/>
        <v>0</v>
      </c>
      <c r="Y64" s="285">
        <f t="shared" si="126"/>
        <v>0</v>
      </c>
      <c r="Z64" s="285">
        <f t="shared" si="126"/>
        <v>0</v>
      </c>
      <c r="AA64" s="285">
        <f t="shared" si="126"/>
        <v>0</v>
      </c>
      <c r="AC64" s="292">
        <f>O64+V64</f>
        <v>861701</v>
      </c>
      <c r="AD64" s="292">
        <f t="shared" si="41"/>
        <v>-861701</v>
      </c>
      <c r="AE64" s="292">
        <f t="shared" si="42"/>
        <v>0</v>
      </c>
      <c r="AF64" s="292">
        <f t="shared" si="43"/>
        <v>0</v>
      </c>
      <c r="AG64" s="292">
        <f t="shared" si="44"/>
        <v>0</v>
      </c>
      <c r="AH64" s="292">
        <f t="shared" si="45"/>
        <v>0</v>
      </c>
      <c r="AI64" s="66"/>
      <c r="AJ64" s="292">
        <f t="shared" si="46"/>
        <v>0</v>
      </c>
      <c r="AK64" s="292">
        <f t="shared" si="47"/>
        <v>0</v>
      </c>
      <c r="AL64" s="292">
        <f t="shared" si="48"/>
        <v>0</v>
      </c>
      <c r="AM64" s="292">
        <f t="shared" si="49"/>
        <v>0</v>
      </c>
      <c r="AN64" s="292">
        <f t="shared" si="50"/>
        <v>0</v>
      </c>
      <c r="AO64" s="292">
        <f t="shared" si="51"/>
        <v>0</v>
      </c>
    </row>
    <row r="65" spans="1:41" x14ac:dyDescent="0.25">
      <c r="A65" s="75"/>
      <c r="B65" s="76"/>
      <c r="C65" s="105">
        <v>16100</v>
      </c>
      <c r="D65" s="177" t="s">
        <v>561</v>
      </c>
      <c r="E65" s="178"/>
      <c r="F65" s="142">
        <f>SUM(F66)</f>
        <v>861701</v>
      </c>
      <c r="G65" s="142">
        <f t="shared" ref="G65:J65" si="127">SUM(G66)</f>
        <v>-861701</v>
      </c>
      <c r="H65" s="142">
        <f t="shared" si="127"/>
        <v>0</v>
      </c>
      <c r="I65" s="142">
        <f t="shared" si="127"/>
        <v>0</v>
      </c>
      <c r="J65" s="142">
        <f t="shared" si="127"/>
        <v>0</v>
      </c>
      <c r="K65" s="272">
        <f t="shared" si="57"/>
        <v>0</v>
      </c>
      <c r="O65" s="184"/>
      <c r="P65" s="184"/>
      <c r="Q65" s="184"/>
      <c r="R65" s="184"/>
      <c r="S65" s="184"/>
      <c r="T65" s="270"/>
      <c r="V65" s="286">
        <f>SUM(V66)</f>
        <v>861701</v>
      </c>
      <c r="W65" s="286">
        <f t="shared" si="126"/>
        <v>-861701</v>
      </c>
      <c r="X65" s="286">
        <f t="shared" si="126"/>
        <v>0</v>
      </c>
      <c r="Y65" s="286">
        <f t="shared" si="126"/>
        <v>0</v>
      </c>
      <c r="Z65" s="286">
        <f t="shared" si="126"/>
        <v>0</v>
      </c>
      <c r="AA65" s="286">
        <f t="shared" si="126"/>
        <v>0</v>
      </c>
      <c r="AC65" s="292">
        <f t="shared" si="40"/>
        <v>861701</v>
      </c>
      <c r="AD65" s="292">
        <f t="shared" si="41"/>
        <v>-861701</v>
      </c>
      <c r="AE65" s="292">
        <f t="shared" si="42"/>
        <v>0</v>
      </c>
      <c r="AF65" s="292">
        <f t="shared" si="43"/>
        <v>0</v>
      </c>
      <c r="AG65" s="292">
        <f t="shared" si="44"/>
        <v>0</v>
      </c>
      <c r="AH65" s="292">
        <f t="shared" si="45"/>
        <v>0</v>
      </c>
      <c r="AI65" s="66"/>
      <c r="AJ65" s="292">
        <f t="shared" si="46"/>
        <v>0</v>
      </c>
      <c r="AK65" s="292">
        <f t="shared" si="47"/>
        <v>0</v>
      </c>
      <c r="AL65" s="292">
        <f t="shared" si="48"/>
        <v>0</v>
      </c>
      <c r="AM65" s="292">
        <f t="shared" si="49"/>
        <v>0</v>
      </c>
      <c r="AN65" s="292">
        <f t="shared" si="50"/>
        <v>0</v>
      </c>
      <c r="AO65" s="292">
        <f t="shared" si="51"/>
        <v>0</v>
      </c>
    </row>
    <row r="66" spans="1:41" ht="30" x14ac:dyDescent="0.25">
      <c r="A66" s="75"/>
      <c r="B66" s="77"/>
      <c r="C66" s="76"/>
      <c r="D66" s="78">
        <v>16101</v>
      </c>
      <c r="E66" s="79" t="s">
        <v>562</v>
      </c>
      <c r="F66" s="184">
        <f t="shared" si="52"/>
        <v>861701</v>
      </c>
      <c r="G66" s="184">
        <f t="shared" si="53"/>
        <v>-861701</v>
      </c>
      <c r="H66" s="184">
        <f t="shared" si="54"/>
        <v>0</v>
      </c>
      <c r="I66" s="184">
        <f t="shared" si="55"/>
        <v>0</v>
      </c>
      <c r="J66" s="184">
        <f t="shared" si="56"/>
        <v>0</v>
      </c>
      <c r="K66" s="316">
        <f t="shared" si="57"/>
        <v>0</v>
      </c>
      <c r="O66" s="184"/>
      <c r="P66" s="184"/>
      <c r="Q66" s="184">
        <f t="shared" si="124"/>
        <v>0</v>
      </c>
      <c r="R66" s="184"/>
      <c r="S66" s="184"/>
      <c r="T66" s="270"/>
      <c r="V66" s="287">
        <v>861701</v>
      </c>
      <c r="W66" s="287">
        <v>-861701</v>
      </c>
      <c r="X66" s="261">
        <f t="shared" ref="X66" si="128">V66+W66</f>
        <v>0</v>
      </c>
      <c r="Y66" s="287"/>
      <c r="Z66" s="287"/>
      <c r="AA66" s="261">
        <f t="shared" ref="AA66" si="129">X66-Y66</f>
        <v>0</v>
      </c>
      <c r="AC66" s="292">
        <f t="shared" si="40"/>
        <v>861701</v>
      </c>
      <c r="AD66" s="292">
        <f t="shared" si="41"/>
        <v>-861701</v>
      </c>
      <c r="AE66" s="292">
        <f t="shared" si="42"/>
        <v>0</v>
      </c>
      <c r="AF66" s="292">
        <f t="shared" si="43"/>
        <v>0</v>
      </c>
      <c r="AG66" s="292">
        <f t="shared" si="44"/>
        <v>0</v>
      </c>
      <c r="AH66" s="292">
        <f t="shared" si="45"/>
        <v>0</v>
      </c>
      <c r="AI66" s="66"/>
      <c r="AJ66" s="292">
        <f t="shared" si="46"/>
        <v>0</v>
      </c>
      <c r="AK66" s="292">
        <f t="shared" si="47"/>
        <v>0</v>
      </c>
      <c r="AL66" s="292">
        <f t="shared" si="48"/>
        <v>0</v>
      </c>
      <c r="AM66" s="292">
        <f t="shared" si="49"/>
        <v>0</v>
      </c>
      <c r="AN66" s="292">
        <f t="shared" si="50"/>
        <v>0</v>
      </c>
      <c r="AO66" s="292">
        <f t="shared" si="51"/>
        <v>0</v>
      </c>
    </row>
    <row r="67" spans="1:41" x14ac:dyDescent="0.25">
      <c r="A67" s="75"/>
      <c r="B67" s="179">
        <v>17000</v>
      </c>
      <c r="C67" s="180" t="s">
        <v>315</v>
      </c>
      <c r="D67" s="181"/>
      <c r="E67" s="182"/>
      <c r="F67" s="141">
        <f>SUM(F68)</f>
        <v>35444946</v>
      </c>
      <c r="G67" s="141">
        <f t="shared" ref="G67:J68" si="130">SUM(G68)</f>
        <v>-4513016.71</v>
      </c>
      <c r="H67" s="141">
        <f t="shared" si="130"/>
        <v>30931929.289999999</v>
      </c>
      <c r="I67" s="141">
        <f t="shared" si="130"/>
        <v>25702943.32</v>
      </c>
      <c r="J67" s="141">
        <f t="shared" si="130"/>
        <v>25645391.010000002</v>
      </c>
      <c r="K67" s="271">
        <f t="shared" si="57"/>
        <v>5228985.9699999988</v>
      </c>
      <c r="O67" s="141">
        <f t="shared" ref="O67:T68" si="131">SUM(O68)</f>
        <v>14442446</v>
      </c>
      <c r="P67" s="141">
        <f t="shared" si="131"/>
        <v>-4513016.71</v>
      </c>
      <c r="Q67" s="141">
        <f t="shared" si="131"/>
        <v>9929429.2899999991</v>
      </c>
      <c r="R67" s="141">
        <f t="shared" si="131"/>
        <v>9929429.7100000009</v>
      </c>
      <c r="S67" s="141">
        <f t="shared" si="131"/>
        <v>9929429.7100000009</v>
      </c>
      <c r="T67" s="271">
        <f t="shared" si="131"/>
        <v>-0.42000000178813934</v>
      </c>
      <c r="V67" s="285">
        <f t="shared" ref="V67:AA68" si="132">SUM(V68)</f>
        <v>21002500</v>
      </c>
      <c r="W67" s="285">
        <f t="shared" si="132"/>
        <v>0</v>
      </c>
      <c r="X67" s="285">
        <f t="shared" si="132"/>
        <v>21002500</v>
      </c>
      <c r="Y67" s="285">
        <f t="shared" si="132"/>
        <v>15773513.609999999</v>
      </c>
      <c r="Z67" s="285">
        <f t="shared" si="132"/>
        <v>15715961.300000001</v>
      </c>
      <c r="AA67" s="285">
        <f t="shared" si="132"/>
        <v>5228986.3900000006</v>
      </c>
      <c r="AC67" s="292">
        <f t="shared" si="40"/>
        <v>35444946</v>
      </c>
      <c r="AD67" s="292">
        <f t="shared" si="41"/>
        <v>-4513016.71</v>
      </c>
      <c r="AE67" s="292">
        <f t="shared" si="42"/>
        <v>30931929.289999999</v>
      </c>
      <c r="AF67" s="292">
        <f t="shared" si="43"/>
        <v>25702943.32</v>
      </c>
      <c r="AG67" s="292">
        <f t="shared" si="44"/>
        <v>25645391.010000002</v>
      </c>
      <c r="AH67" s="292">
        <f t="shared" si="45"/>
        <v>5228985.9699999988</v>
      </c>
      <c r="AI67" s="66"/>
      <c r="AJ67" s="292">
        <f t="shared" si="46"/>
        <v>0</v>
      </c>
      <c r="AK67" s="292">
        <f t="shared" si="47"/>
        <v>0</v>
      </c>
      <c r="AL67" s="292">
        <f t="shared" si="48"/>
        <v>0</v>
      </c>
      <c r="AM67" s="292">
        <f t="shared" si="49"/>
        <v>0</v>
      </c>
      <c r="AN67" s="292">
        <f t="shared" si="50"/>
        <v>0</v>
      </c>
      <c r="AO67" s="292">
        <f t="shared" si="51"/>
        <v>0</v>
      </c>
    </row>
    <row r="68" spans="1:41" x14ac:dyDescent="0.25">
      <c r="A68" s="75"/>
      <c r="B68" s="76"/>
      <c r="C68" s="105">
        <v>17100</v>
      </c>
      <c r="D68" s="177" t="s">
        <v>316</v>
      </c>
      <c r="E68" s="178"/>
      <c r="F68" s="142">
        <f>SUM(F69)</f>
        <v>35444946</v>
      </c>
      <c r="G68" s="142">
        <f t="shared" si="130"/>
        <v>-4513016.71</v>
      </c>
      <c r="H68" s="142">
        <f t="shared" si="130"/>
        <v>30931929.289999999</v>
      </c>
      <c r="I68" s="142">
        <f t="shared" si="130"/>
        <v>25702943.32</v>
      </c>
      <c r="J68" s="142">
        <f t="shared" si="130"/>
        <v>25645391.010000002</v>
      </c>
      <c r="K68" s="272">
        <f t="shared" si="57"/>
        <v>5228985.9699999988</v>
      </c>
      <c r="O68" s="142">
        <f t="shared" si="131"/>
        <v>14442446</v>
      </c>
      <c r="P68" s="142">
        <f t="shared" si="131"/>
        <v>-4513016.71</v>
      </c>
      <c r="Q68" s="142">
        <f t="shared" si="131"/>
        <v>9929429.2899999991</v>
      </c>
      <c r="R68" s="142">
        <f t="shared" si="131"/>
        <v>9929429.7100000009</v>
      </c>
      <c r="S68" s="142">
        <f t="shared" si="131"/>
        <v>9929429.7100000009</v>
      </c>
      <c r="T68" s="272">
        <f t="shared" si="131"/>
        <v>-0.42000000178813934</v>
      </c>
      <c r="V68" s="286">
        <f t="shared" si="132"/>
        <v>21002500</v>
      </c>
      <c r="W68" s="286">
        <f t="shared" si="132"/>
        <v>0</v>
      </c>
      <c r="X68" s="286">
        <f t="shared" si="132"/>
        <v>21002500</v>
      </c>
      <c r="Y68" s="286">
        <f t="shared" si="132"/>
        <v>15773513.609999999</v>
      </c>
      <c r="Z68" s="286">
        <f t="shared" si="132"/>
        <v>15715961.300000001</v>
      </c>
      <c r="AA68" s="286">
        <f t="shared" si="132"/>
        <v>5228986.3900000006</v>
      </c>
      <c r="AC68" s="292">
        <f t="shared" si="40"/>
        <v>35444946</v>
      </c>
      <c r="AD68" s="292">
        <f t="shared" si="41"/>
        <v>-4513016.71</v>
      </c>
      <c r="AE68" s="292">
        <f t="shared" si="42"/>
        <v>30931929.289999999</v>
      </c>
      <c r="AF68" s="292">
        <f t="shared" si="43"/>
        <v>25702943.32</v>
      </c>
      <c r="AG68" s="292">
        <f t="shared" si="44"/>
        <v>25645391.010000002</v>
      </c>
      <c r="AH68" s="292">
        <f t="shared" si="45"/>
        <v>5228985.9699999988</v>
      </c>
      <c r="AI68" s="66"/>
      <c r="AJ68" s="292">
        <f t="shared" si="46"/>
        <v>0</v>
      </c>
      <c r="AK68" s="292">
        <f t="shared" si="47"/>
        <v>0</v>
      </c>
      <c r="AL68" s="292">
        <f t="shared" si="48"/>
        <v>0</v>
      </c>
      <c r="AM68" s="292">
        <f t="shared" si="49"/>
        <v>0</v>
      </c>
      <c r="AN68" s="292">
        <f t="shared" si="50"/>
        <v>0</v>
      </c>
      <c r="AO68" s="292">
        <f t="shared" si="51"/>
        <v>0</v>
      </c>
    </row>
    <row r="69" spans="1:41" x14ac:dyDescent="0.25">
      <c r="A69" s="75"/>
      <c r="B69" s="77"/>
      <c r="C69" s="76"/>
      <c r="D69" s="78">
        <v>17101</v>
      </c>
      <c r="E69" s="79" t="s">
        <v>514</v>
      </c>
      <c r="F69" s="184">
        <f t="shared" si="52"/>
        <v>35444946</v>
      </c>
      <c r="G69" s="184">
        <f t="shared" si="53"/>
        <v>-4513016.71</v>
      </c>
      <c r="H69" s="184">
        <f t="shared" si="54"/>
        <v>30931929.289999999</v>
      </c>
      <c r="I69" s="184">
        <f t="shared" si="55"/>
        <v>25702943.32</v>
      </c>
      <c r="J69" s="184">
        <f t="shared" si="56"/>
        <v>25645391.010000002</v>
      </c>
      <c r="K69" s="316">
        <f t="shared" si="57"/>
        <v>5228985.9699999988</v>
      </c>
      <c r="O69" s="184">
        <v>14442446</v>
      </c>
      <c r="P69" s="184">
        <v>-4513016.71</v>
      </c>
      <c r="Q69" s="184">
        <f>O69+P69</f>
        <v>9929429.2899999991</v>
      </c>
      <c r="R69" s="184">
        <v>9929429.7100000009</v>
      </c>
      <c r="S69" s="184">
        <v>9929429.7100000009</v>
      </c>
      <c r="T69" s="270">
        <f t="shared" si="58"/>
        <v>-0.42000000178813934</v>
      </c>
      <c r="V69" s="287">
        <v>21002500</v>
      </c>
      <c r="W69" s="287">
        <v>0</v>
      </c>
      <c r="X69" s="261">
        <f t="shared" si="59"/>
        <v>21002500</v>
      </c>
      <c r="Y69" s="287">
        <v>15773513.609999999</v>
      </c>
      <c r="Z69" s="287">
        <v>15715961.300000001</v>
      </c>
      <c r="AA69" s="261">
        <f t="shared" si="60"/>
        <v>5228986.3900000006</v>
      </c>
      <c r="AC69" s="292">
        <f t="shared" si="40"/>
        <v>35444946</v>
      </c>
      <c r="AD69" s="292">
        <f t="shared" si="41"/>
        <v>-4513016.71</v>
      </c>
      <c r="AE69" s="292">
        <f t="shared" si="42"/>
        <v>30931929.289999999</v>
      </c>
      <c r="AF69" s="292">
        <f t="shared" si="43"/>
        <v>25702943.32</v>
      </c>
      <c r="AG69" s="292">
        <f t="shared" si="44"/>
        <v>25645391.010000002</v>
      </c>
      <c r="AH69" s="292">
        <f t="shared" si="45"/>
        <v>5228985.9699999988</v>
      </c>
      <c r="AI69" s="66"/>
      <c r="AJ69" s="292">
        <f t="shared" si="46"/>
        <v>0</v>
      </c>
      <c r="AK69" s="292">
        <f t="shared" si="47"/>
        <v>0</v>
      </c>
      <c r="AL69" s="292">
        <f t="shared" si="48"/>
        <v>0</v>
      </c>
      <c r="AM69" s="292">
        <f t="shared" si="49"/>
        <v>0</v>
      </c>
      <c r="AN69" s="292">
        <f t="shared" si="50"/>
        <v>0</v>
      </c>
      <c r="AO69" s="292">
        <f t="shared" si="51"/>
        <v>0</v>
      </c>
    </row>
    <row r="70" spans="1:41" x14ac:dyDescent="0.25">
      <c r="A70" s="75"/>
      <c r="B70" s="77"/>
      <c r="C70" s="76"/>
      <c r="D70" s="78"/>
      <c r="E70" s="79"/>
      <c r="F70" s="184"/>
      <c r="G70" s="184"/>
      <c r="H70" s="184"/>
      <c r="I70" s="184"/>
      <c r="J70" s="184"/>
      <c r="K70" s="316"/>
      <c r="O70" s="184"/>
      <c r="P70" s="184"/>
      <c r="Q70" s="184"/>
      <c r="R70" s="184"/>
      <c r="S70" s="184"/>
      <c r="T70" s="270"/>
      <c r="V70" s="287"/>
      <c r="W70" s="287"/>
      <c r="X70" s="261"/>
      <c r="Y70" s="287"/>
      <c r="Z70" s="287"/>
      <c r="AA70" s="261"/>
      <c r="AC70" s="292">
        <f t="shared" si="40"/>
        <v>0</v>
      </c>
      <c r="AD70" s="292">
        <f t="shared" si="41"/>
        <v>0</v>
      </c>
      <c r="AE70" s="292">
        <f t="shared" si="42"/>
        <v>0</v>
      </c>
      <c r="AF70" s="292">
        <f t="shared" si="43"/>
        <v>0</v>
      </c>
      <c r="AG70" s="292">
        <f t="shared" si="44"/>
        <v>0</v>
      </c>
      <c r="AH70" s="292">
        <f t="shared" si="45"/>
        <v>0</v>
      </c>
      <c r="AI70" s="66"/>
      <c r="AJ70" s="292">
        <f t="shared" si="46"/>
        <v>0</v>
      </c>
      <c r="AK70" s="292">
        <f t="shared" si="47"/>
        <v>0</v>
      </c>
      <c r="AL70" s="292">
        <f t="shared" si="48"/>
        <v>0</v>
      </c>
      <c r="AM70" s="292">
        <f t="shared" si="49"/>
        <v>0</v>
      </c>
      <c r="AN70" s="292">
        <f t="shared" si="50"/>
        <v>0</v>
      </c>
      <c r="AO70" s="292">
        <f t="shared" si="51"/>
        <v>0</v>
      </c>
    </row>
    <row r="71" spans="1:41" x14ac:dyDescent="0.25">
      <c r="A71" s="67">
        <v>20000</v>
      </c>
      <c r="B71" s="68" t="s">
        <v>317</v>
      </c>
      <c r="C71" s="69"/>
      <c r="D71" s="69"/>
      <c r="E71" s="70"/>
      <c r="F71" s="184">
        <f>SUM(F72,F89,F96,F113,F122,F126,F134)</f>
        <v>23585191</v>
      </c>
      <c r="G71" s="184">
        <f t="shared" ref="G71:J71" si="133">SUM(G72,G89,G96,G113,G122,G126,G134)</f>
        <v>2260965.84</v>
      </c>
      <c r="H71" s="184">
        <f t="shared" si="133"/>
        <v>25846156.84</v>
      </c>
      <c r="I71" s="184">
        <f t="shared" si="133"/>
        <v>25046821.829999998</v>
      </c>
      <c r="J71" s="184">
        <f t="shared" si="133"/>
        <v>24050013.960000005</v>
      </c>
      <c r="K71" s="316">
        <f t="shared" si="57"/>
        <v>799335.01000000164</v>
      </c>
      <c r="O71" s="140">
        <f t="shared" ref="O71:T71" si="134">SUM(O72,O89,O96,O113,O122,O126,O134)</f>
        <v>23214941</v>
      </c>
      <c r="P71" s="140">
        <f t="shared" si="134"/>
        <v>1980595.8399999999</v>
      </c>
      <c r="Q71" s="140">
        <f t="shared" si="134"/>
        <v>25195536.84</v>
      </c>
      <c r="R71" s="140">
        <f t="shared" si="134"/>
        <v>24566343.539999999</v>
      </c>
      <c r="S71" s="140">
        <f t="shared" si="134"/>
        <v>23649047.07</v>
      </c>
      <c r="T71" s="270">
        <f t="shared" si="134"/>
        <v>629193.30000000005</v>
      </c>
      <c r="V71" s="261">
        <f t="shared" ref="V71:AA71" si="135">SUM(V72,V89,V96,V113,V122,V126,V134)</f>
        <v>370250</v>
      </c>
      <c r="W71" s="261">
        <f t="shared" si="135"/>
        <v>280370</v>
      </c>
      <c r="X71" s="261">
        <f t="shared" si="135"/>
        <v>650620</v>
      </c>
      <c r="Y71" s="261">
        <f t="shared" si="135"/>
        <v>480478.29</v>
      </c>
      <c r="Z71" s="261">
        <f t="shared" si="135"/>
        <v>400966.89</v>
      </c>
      <c r="AA71" s="261">
        <f t="shared" si="135"/>
        <v>170141.71000000002</v>
      </c>
      <c r="AC71" s="292">
        <f t="shared" si="40"/>
        <v>23585191</v>
      </c>
      <c r="AD71" s="292">
        <f t="shared" si="41"/>
        <v>2260965.84</v>
      </c>
      <c r="AE71" s="292">
        <f t="shared" si="42"/>
        <v>25846156.84</v>
      </c>
      <c r="AF71" s="292">
        <f t="shared" si="43"/>
        <v>25046821.829999998</v>
      </c>
      <c r="AG71" s="292">
        <f t="shared" si="44"/>
        <v>24050013.960000001</v>
      </c>
      <c r="AH71" s="292">
        <f t="shared" si="45"/>
        <v>799335.01</v>
      </c>
      <c r="AI71" s="66"/>
      <c r="AJ71" s="292">
        <f t="shared" si="46"/>
        <v>0</v>
      </c>
      <c r="AK71" s="292">
        <f t="shared" si="47"/>
        <v>0</v>
      </c>
      <c r="AL71" s="292">
        <f t="shared" si="48"/>
        <v>0</v>
      </c>
      <c r="AM71" s="292">
        <f t="shared" si="49"/>
        <v>0</v>
      </c>
      <c r="AN71" s="292">
        <f t="shared" si="50"/>
        <v>0</v>
      </c>
      <c r="AO71" s="292">
        <f t="shared" si="51"/>
        <v>1.6298145055770874E-9</v>
      </c>
    </row>
    <row r="72" spans="1:41" x14ac:dyDescent="0.25">
      <c r="A72" s="75"/>
      <c r="B72" s="179">
        <v>21000</v>
      </c>
      <c r="C72" s="180" t="s">
        <v>318</v>
      </c>
      <c r="D72" s="181"/>
      <c r="E72" s="182"/>
      <c r="F72" s="141">
        <f>SUM(F73,F77,F79,F81,F83,F85,F87)</f>
        <v>10440600</v>
      </c>
      <c r="G72" s="141">
        <f t="shared" ref="G72:J72" si="136">SUM(G73,G77,G79,G81,G83,G85,G87)</f>
        <v>465209.84000000008</v>
      </c>
      <c r="H72" s="141">
        <f t="shared" si="136"/>
        <v>10905809.84</v>
      </c>
      <c r="I72" s="141">
        <f t="shared" si="136"/>
        <v>10793839.359999999</v>
      </c>
      <c r="J72" s="141">
        <f t="shared" si="136"/>
        <v>10618605.810000001</v>
      </c>
      <c r="K72" s="271">
        <f t="shared" si="57"/>
        <v>111970.48000000045</v>
      </c>
      <c r="O72" s="141">
        <f>SUM(O73,O77,O79,O81,O83,O85,O87)</f>
        <v>10325600</v>
      </c>
      <c r="P72" s="141">
        <f t="shared" ref="P72:T72" si="137">SUM(P73,P77,P79,P81,P83,P85,P87)</f>
        <v>352209.84</v>
      </c>
      <c r="Q72" s="141">
        <f t="shared" si="137"/>
        <v>10677809.84</v>
      </c>
      <c r="R72" s="141">
        <f t="shared" si="137"/>
        <v>10597625.729999999</v>
      </c>
      <c r="S72" s="141">
        <f t="shared" si="137"/>
        <v>10422392.18</v>
      </c>
      <c r="T72" s="141">
        <f t="shared" si="137"/>
        <v>80184.109999999695</v>
      </c>
      <c r="V72" s="285">
        <f t="shared" ref="V72:AA72" si="138">SUM(V73,V77,V79,V81,V83,V87)</f>
        <v>115000</v>
      </c>
      <c r="W72" s="285">
        <f t="shared" si="138"/>
        <v>113000</v>
      </c>
      <c r="X72" s="285">
        <f t="shared" si="138"/>
        <v>228000</v>
      </c>
      <c r="Y72" s="285">
        <f t="shared" si="138"/>
        <v>196213.63</v>
      </c>
      <c r="Z72" s="285">
        <f t="shared" si="138"/>
        <v>196213.63</v>
      </c>
      <c r="AA72" s="285">
        <f t="shared" si="138"/>
        <v>31786.370000000003</v>
      </c>
      <c r="AC72" s="292">
        <f t="shared" si="40"/>
        <v>10440600</v>
      </c>
      <c r="AD72" s="292">
        <f t="shared" si="41"/>
        <v>465209.84</v>
      </c>
      <c r="AE72" s="292">
        <f t="shared" si="42"/>
        <v>10905809.84</v>
      </c>
      <c r="AF72" s="292">
        <f t="shared" si="43"/>
        <v>10793839.359999999</v>
      </c>
      <c r="AG72" s="292">
        <f t="shared" si="44"/>
        <v>10618605.810000001</v>
      </c>
      <c r="AH72" s="292">
        <f t="shared" si="45"/>
        <v>111970.47999999969</v>
      </c>
      <c r="AI72" s="66"/>
      <c r="AJ72" s="292">
        <f t="shared" si="46"/>
        <v>0</v>
      </c>
      <c r="AK72" s="292">
        <f t="shared" si="47"/>
        <v>0</v>
      </c>
      <c r="AL72" s="292">
        <f t="shared" si="48"/>
        <v>0</v>
      </c>
      <c r="AM72" s="292">
        <f t="shared" si="49"/>
        <v>0</v>
      </c>
      <c r="AN72" s="292">
        <f t="shared" si="50"/>
        <v>0</v>
      </c>
      <c r="AO72" s="292">
        <f t="shared" si="51"/>
        <v>7.5669959187507629E-10</v>
      </c>
    </row>
    <row r="73" spans="1:41" x14ac:dyDescent="0.25">
      <c r="A73" s="75"/>
      <c r="B73" s="76"/>
      <c r="C73" s="105">
        <v>21100</v>
      </c>
      <c r="D73" s="177" t="s">
        <v>319</v>
      </c>
      <c r="E73" s="178"/>
      <c r="F73" s="142">
        <f>SUM(F74:F76)</f>
        <v>5944600</v>
      </c>
      <c r="G73" s="142">
        <f t="shared" ref="G73:J73" si="139">SUM(G74:G76)</f>
        <v>439956.84</v>
      </c>
      <c r="H73" s="142">
        <f t="shared" si="139"/>
        <v>6384556.8399999999</v>
      </c>
      <c r="I73" s="142">
        <f t="shared" si="139"/>
        <v>6308386.96</v>
      </c>
      <c r="J73" s="142">
        <f t="shared" si="139"/>
        <v>6307701.0599999996</v>
      </c>
      <c r="K73" s="272">
        <f t="shared" si="57"/>
        <v>76169.879999999888</v>
      </c>
      <c r="O73" s="142">
        <f>SUM(O74:O76)</f>
        <v>5890600</v>
      </c>
      <c r="P73" s="142">
        <f t="shared" ref="P73:T73" si="140">SUM(P74:P76)</f>
        <v>439956.84</v>
      </c>
      <c r="Q73" s="142">
        <f t="shared" si="140"/>
        <v>6330556.8399999999</v>
      </c>
      <c r="R73" s="142">
        <f t="shared" si="140"/>
        <v>6270173.3300000001</v>
      </c>
      <c r="S73" s="142">
        <f t="shared" si="140"/>
        <v>6269487.4299999997</v>
      </c>
      <c r="T73" s="142">
        <f t="shared" si="140"/>
        <v>60383.509999999704</v>
      </c>
      <c r="V73" s="286">
        <f t="shared" ref="V73:AA73" si="141">SUM(V74:V75)</f>
        <v>54000</v>
      </c>
      <c r="W73" s="286">
        <f t="shared" si="141"/>
        <v>0</v>
      </c>
      <c r="X73" s="286">
        <f t="shared" si="141"/>
        <v>54000</v>
      </c>
      <c r="Y73" s="286">
        <f t="shared" si="141"/>
        <v>38213.629999999997</v>
      </c>
      <c r="Z73" s="286">
        <f t="shared" si="141"/>
        <v>38213.629999999997</v>
      </c>
      <c r="AA73" s="286">
        <f t="shared" si="141"/>
        <v>15786.370000000003</v>
      </c>
      <c r="AC73" s="292">
        <f t="shared" si="40"/>
        <v>5944600</v>
      </c>
      <c r="AD73" s="292">
        <f t="shared" si="41"/>
        <v>439956.84</v>
      </c>
      <c r="AE73" s="292">
        <f t="shared" si="42"/>
        <v>6384556.8399999999</v>
      </c>
      <c r="AF73" s="292">
        <f t="shared" si="43"/>
        <v>6308386.96</v>
      </c>
      <c r="AG73" s="292">
        <f t="shared" si="44"/>
        <v>6307701.0599999996</v>
      </c>
      <c r="AH73" s="292">
        <f t="shared" si="45"/>
        <v>76169.879999999714</v>
      </c>
      <c r="AI73" s="66"/>
      <c r="AJ73" s="292">
        <f t="shared" si="46"/>
        <v>0</v>
      </c>
      <c r="AK73" s="292">
        <f t="shared" si="47"/>
        <v>0</v>
      </c>
      <c r="AL73" s="292">
        <f t="shared" si="48"/>
        <v>0</v>
      </c>
      <c r="AM73" s="292">
        <f t="shared" si="49"/>
        <v>0</v>
      </c>
      <c r="AN73" s="292">
        <f t="shared" si="50"/>
        <v>0</v>
      </c>
      <c r="AO73" s="292">
        <f t="shared" si="51"/>
        <v>1.7462298274040222E-10</v>
      </c>
    </row>
    <row r="74" spans="1:41" x14ac:dyDescent="0.25">
      <c r="A74" s="75"/>
      <c r="B74" s="77"/>
      <c r="C74" s="76"/>
      <c r="D74" s="78">
        <v>21101</v>
      </c>
      <c r="E74" s="79" t="s">
        <v>515</v>
      </c>
      <c r="F74" s="184">
        <f t="shared" si="52"/>
        <v>5798600</v>
      </c>
      <c r="G74" s="184">
        <f t="shared" si="53"/>
        <v>439956.84</v>
      </c>
      <c r="H74" s="184">
        <f t="shared" si="54"/>
        <v>6238556.8399999999</v>
      </c>
      <c r="I74" s="184">
        <f t="shared" si="55"/>
        <v>6166349.04</v>
      </c>
      <c r="J74" s="184">
        <f t="shared" si="56"/>
        <v>6165663.1399999997</v>
      </c>
      <c r="K74" s="316">
        <f t="shared" si="57"/>
        <v>72207.799999999814</v>
      </c>
      <c r="O74" s="184">
        <v>5752600</v>
      </c>
      <c r="P74" s="184">
        <v>439956.84</v>
      </c>
      <c r="Q74" s="184">
        <f t="shared" ref="Q74:Q76" si="142">O74+P74</f>
        <v>6192556.8399999999</v>
      </c>
      <c r="R74" s="184">
        <v>6133515.4100000001</v>
      </c>
      <c r="S74" s="184">
        <v>6132829.5099999998</v>
      </c>
      <c r="T74" s="270">
        <f t="shared" si="58"/>
        <v>59041.429999999702</v>
      </c>
      <c r="V74" s="184">
        <v>46000</v>
      </c>
      <c r="W74" s="287">
        <v>0</v>
      </c>
      <c r="X74" s="261">
        <f t="shared" si="59"/>
        <v>46000</v>
      </c>
      <c r="Y74" s="287">
        <v>32833.629999999997</v>
      </c>
      <c r="Z74" s="287">
        <v>32833.629999999997</v>
      </c>
      <c r="AA74" s="261">
        <f t="shared" si="60"/>
        <v>13166.370000000003</v>
      </c>
      <c r="AC74" s="292">
        <f t="shared" si="40"/>
        <v>5798600</v>
      </c>
      <c r="AD74" s="292">
        <f t="shared" si="41"/>
        <v>439956.84</v>
      </c>
      <c r="AE74" s="292">
        <f t="shared" si="42"/>
        <v>6238556.8399999999</v>
      </c>
      <c r="AF74" s="292">
        <f t="shared" si="43"/>
        <v>6166349.04</v>
      </c>
      <c r="AG74" s="292">
        <f t="shared" si="44"/>
        <v>6165663.1399999997</v>
      </c>
      <c r="AH74" s="292">
        <f t="shared" si="45"/>
        <v>72207.799999999697</v>
      </c>
      <c r="AI74" s="66"/>
      <c r="AJ74" s="292">
        <f t="shared" si="46"/>
        <v>0</v>
      </c>
      <c r="AK74" s="292">
        <f t="shared" si="47"/>
        <v>0</v>
      </c>
      <c r="AL74" s="292">
        <f t="shared" si="48"/>
        <v>0</v>
      </c>
      <c r="AM74" s="292">
        <f t="shared" si="49"/>
        <v>0</v>
      </c>
      <c r="AN74" s="292">
        <f t="shared" si="50"/>
        <v>0</v>
      </c>
      <c r="AO74" s="292">
        <f t="shared" si="51"/>
        <v>1.1641532182693481E-10</v>
      </c>
    </row>
    <row r="75" spans="1:41" x14ac:dyDescent="0.25">
      <c r="A75" s="75"/>
      <c r="B75" s="77"/>
      <c r="C75" s="76"/>
      <c r="D75" s="78">
        <v>21102</v>
      </c>
      <c r="E75" s="79" t="s">
        <v>516</v>
      </c>
      <c r="F75" s="184">
        <f t="shared" si="52"/>
        <v>136000</v>
      </c>
      <c r="G75" s="184">
        <f t="shared" si="53"/>
        <v>0</v>
      </c>
      <c r="H75" s="184">
        <f t="shared" si="54"/>
        <v>136000</v>
      </c>
      <c r="I75" s="184">
        <f t="shared" si="55"/>
        <v>133363.91999999998</v>
      </c>
      <c r="J75" s="184">
        <f t="shared" si="56"/>
        <v>133363.91999999998</v>
      </c>
      <c r="K75" s="316">
        <f t="shared" si="57"/>
        <v>2636.0800000000163</v>
      </c>
      <c r="O75" s="184">
        <v>128000</v>
      </c>
      <c r="P75" s="184"/>
      <c r="Q75" s="184">
        <f t="shared" si="142"/>
        <v>128000</v>
      </c>
      <c r="R75" s="184">
        <v>127983.92</v>
      </c>
      <c r="S75" s="184">
        <v>127983.92</v>
      </c>
      <c r="T75" s="270">
        <f t="shared" si="58"/>
        <v>16.080000000001746</v>
      </c>
      <c r="V75" s="287">
        <v>8000</v>
      </c>
      <c r="W75" s="287">
        <v>0</v>
      </c>
      <c r="X75" s="261">
        <f t="shared" si="59"/>
        <v>8000</v>
      </c>
      <c r="Y75" s="287">
        <v>5380</v>
      </c>
      <c r="Z75" s="287">
        <v>5380</v>
      </c>
      <c r="AA75" s="261">
        <f t="shared" si="60"/>
        <v>2620</v>
      </c>
      <c r="AC75" s="292">
        <f t="shared" si="40"/>
        <v>136000</v>
      </c>
      <c r="AD75" s="292">
        <f t="shared" si="41"/>
        <v>0</v>
      </c>
      <c r="AE75" s="292">
        <f t="shared" si="42"/>
        <v>136000</v>
      </c>
      <c r="AF75" s="292">
        <f t="shared" si="43"/>
        <v>133363.91999999998</v>
      </c>
      <c r="AG75" s="292">
        <f t="shared" si="44"/>
        <v>133363.91999999998</v>
      </c>
      <c r="AH75" s="292">
        <f t="shared" si="45"/>
        <v>2636.0800000000017</v>
      </c>
      <c r="AI75" s="66"/>
      <c r="AJ75" s="292">
        <f t="shared" si="46"/>
        <v>0</v>
      </c>
      <c r="AK75" s="292">
        <f t="shared" si="47"/>
        <v>0</v>
      </c>
      <c r="AL75" s="292">
        <f t="shared" si="48"/>
        <v>0</v>
      </c>
      <c r="AM75" s="292">
        <f t="shared" si="49"/>
        <v>0</v>
      </c>
      <c r="AN75" s="292">
        <f t="shared" si="50"/>
        <v>0</v>
      </c>
      <c r="AO75" s="292">
        <f t="shared" si="51"/>
        <v>1.4551915228366852E-11</v>
      </c>
    </row>
    <row r="76" spans="1:41" x14ac:dyDescent="0.25">
      <c r="A76" s="75"/>
      <c r="B76" s="77"/>
      <c r="C76" s="76"/>
      <c r="D76" s="85">
        <v>21103</v>
      </c>
      <c r="E76" s="84" t="s">
        <v>585</v>
      </c>
      <c r="F76" s="184">
        <f t="shared" si="52"/>
        <v>10000</v>
      </c>
      <c r="G76" s="184">
        <f t="shared" si="53"/>
        <v>0</v>
      </c>
      <c r="H76" s="184">
        <f t="shared" si="54"/>
        <v>10000</v>
      </c>
      <c r="I76" s="184">
        <f t="shared" si="55"/>
        <v>8674</v>
      </c>
      <c r="J76" s="184">
        <f t="shared" si="56"/>
        <v>8674</v>
      </c>
      <c r="K76" s="316">
        <f t="shared" si="57"/>
        <v>1326</v>
      </c>
      <c r="O76" s="184">
        <v>10000</v>
      </c>
      <c r="P76" s="184"/>
      <c r="Q76" s="184">
        <f t="shared" si="142"/>
        <v>10000</v>
      </c>
      <c r="R76" s="184">
        <v>8674</v>
      </c>
      <c r="S76" s="184">
        <v>8674</v>
      </c>
      <c r="T76" s="270">
        <f t="shared" si="58"/>
        <v>1326</v>
      </c>
      <c r="V76" s="287"/>
      <c r="W76" s="287"/>
      <c r="X76" s="261"/>
      <c r="Y76" s="287"/>
      <c r="Z76" s="287"/>
      <c r="AA76" s="261"/>
      <c r="AC76" s="292">
        <f t="shared" si="40"/>
        <v>10000</v>
      </c>
      <c r="AD76" s="292">
        <f t="shared" si="41"/>
        <v>0</v>
      </c>
      <c r="AE76" s="292">
        <f t="shared" si="42"/>
        <v>10000</v>
      </c>
      <c r="AF76" s="292">
        <f t="shared" si="43"/>
        <v>8674</v>
      </c>
      <c r="AG76" s="292">
        <f t="shared" si="44"/>
        <v>8674</v>
      </c>
      <c r="AH76" s="292">
        <f t="shared" si="45"/>
        <v>1326</v>
      </c>
      <c r="AI76" s="66"/>
      <c r="AJ76" s="292">
        <f t="shared" si="46"/>
        <v>0</v>
      </c>
      <c r="AK76" s="292">
        <f t="shared" si="47"/>
        <v>0</v>
      </c>
      <c r="AL76" s="292">
        <f t="shared" si="48"/>
        <v>0</v>
      </c>
      <c r="AM76" s="292">
        <f t="shared" si="49"/>
        <v>0</v>
      </c>
      <c r="AN76" s="292">
        <f t="shared" si="50"/>
        <v>0</v>
      </c>
      <c r="AO76" s="292">
        <f t="shared" si="51"/>
        <v>0</v>
      </c>
    </row>
    <row r="77" spans="1:41" x14ac:dyDescent="0.25">
      <c r="A77" s="75"/>
      <c r="B77" s="76"/>
      <c r="C77" s="105">
        <v>21200</v>
      </c>
      <c r="D77" s="177" t="s">
        <v>320</v>
      </c>
      <c r="E77" s="178"/>
      <c r="F77" s="142">
        <f>SUM(F78)</f>
        <v>220500</v>
      </c>
      <c r="G77" s="142">
        <f t="shared" ref="G77:J77" si="143">SUM(G78)</f>
        <v>0</v>
      </c>
      <c r="H77" s="142">
        <f t="shared" si="143"/>
        <v>220500</v>
      </c>
      <c r="I77" s="142">
        <f t="shared" si="143"/>
        <v>219946.67</v>
      </c>
      <c r="J77" s="142">
        <f t="shared" si="143"/>
        <v>219946.67</v>
      </c>
      <c r="K77" s="272">
        <f t="shared" si="57"/>
        <v>553.32999999998719</v>
      </c>
      <c r="O77" s="142">
        <f t="shared" ref="O77:T77" si="144">SUM(O78)</f>
        <v>220500</v>
      </c>
      <c r="P77" s="142">
        <f t="shared" si="144"/>
        <v>0</v>
      </c>
      <c r="Q77" s="142">
        <f t="shared" si="144"/>
        <v>220500</v>
      </c>
      <c r="R77" s="142">
        <f t="shared" si="144"/>
        <v>219946.67</v>
      </c>
      <c r="S77" s="142">
        <f t="shared" si="144"/>
        <v>219946.67</v>
      </c>
      <c r="T77" s="272">
        <f t="shared" si="144"/>
        <v>553.32999999998719</v>
      </c>
      <c r="V77" s="286">
        <f t="shared" ref="V77:AA77" si="145">SUM(V78)</f>
        <v>0</v>
      </c>
      <c r="W77" s="286">
        <f t="shared" si="145"/>
        <v>0</v>
      </c>
      <c r="X77" s="286">
        <f t="shared" si="145"/>
        <v>0</v>
      </c>
      <c r="Y77" s="286">
        <f t="shared" ref="Y77:Z77" si="146">SUM(Y78)</f>
        <v>0</v>
      </c>
      <c r="Z77" s="286">
        <f t="shared" si="146"/>
        <v>0</v>
      </c>
      <c r="AA77" s="286">
        <f t="shared" si="145"/>
        <v>0</v>
      </c>
      <c r="AC77" s="292">
        <f t="shared" si="40"/>
        <v>220500</v>
      </c>
      <c r="AD77" s="292">
        <f t="shared" si="41"/>
        <v>0</v>
      </c>
      <c r="AE77" s="292">
        <f t="shared" si="42"/>
        <v>220500</v>
      </c>
      <c r="AF77" s="292">
        <f t="shared" si="43"/>
        <v>219946.67</v>
      </c>
      <c r="AG77" s="292">
        <f t="shared" si="44"/>
        <v>219946.67</v>
      </c>
      <c r="AH77" s="292">
        <f t="shared" si="45"/>
        <v>553.32999999998719</v>
      </c>
      <c r="AI77" s="66"/>
      <c r="AJ77" s="292">
        <f t="shared" si="46"/>
        <v>0</v>
      </c>
      <c r="AK77" s="292">
        <f t="shared" si="47"/>
        <v>0</v>
      </c>
      <c r="AL77" s="292">
        <f t="shared" si="48"/>
        <v>0</v>
      </c>
      <c r="AM77" s="292">
        <f t="shared" si="49"/>
        <v>0</v>
      </c>
      <c r="AN77" s="292">
        <f t="shared" si="50"/>
        <v>0</v>
      </c>
      <c r="AO77" s="292">
        <f t="shared" si="51"/>
        <v>0</v>
      </c>
    </row>
    <row r="78" spans="1:41" ht="30" x14ac:dyDescent="0.25">
      <c r="A78" s="75"/>
      <c r="B78" s="77"/>
      <c r="C78" s="76"/>
      <c r="D78" s="78">
        <v>21201</v>
      </c>
      <c r="E78" s="79" t="s">
        <v>320</v>
      </c>
      <c r="F78" s="184">
        <f t="shared" si="52"/>
        <v>220500</v>
      </c>
      <c r="G78" s="184">
        <f t="shared" si="53"/>
        <v>0</v>
      </c>
      <c r="H78" s="184">
        <f t="shared" si="54"/>
        <v>220500</v>
      </c>
      <c r="I78" s="184">
        <f t="shared" si="55"/>
        <v>219946.67</v>
      </c>
      <c r="J78" s="184">
        <f t="shared" si="56"/>
        <v>219946.67</v>
      </c>
      <c r="K78" s="316">
        <f t="shared" si="57"/>
        <v>553.32999999998719</v>
      </c>
      <c r="O78" s="184">
        <v>220500</v>
      </c>
      <c r="P78" s="184"/>
      <c r="Q78" s="184">
        <f>O78+P78</f>
        <v>220500</v>
      </c>
      <c r="R78" s="184">
        <v>219946.67</v>
      </c>
      <c r="S78" s="184">
        <v>219946.67</v>
      </c>
      <c r="T78" s="270">
        <f t="shared" si="58"/>
        <v>553.32999999998719</v>
      </c>
      <c r="V78" s="287"/>
      <c r="W78" s="287">
        <v>0</v>
      </c>
      <c r="X78" s="261">
        <f t="shared" si="59"/>
        <v>0</v>
      </c>
      <c r="Y78" s="287"/>
      <c r="Z78" s="287"/>
      <c r="AA78" s="261">
        <f t="shared" si="60"/>
        <v>0</v>
      </c>
      <c r="AC78" s="292">
        <f t="shared" si="40"/>
        <v>220500</v>
      </c>
      <c r="AD78" s="292">
        <f t="shared" si="41"/>
        <v>0</v>
      </c>
      <c r="AE78" s="292">
        <f t="shared" si="42"/>
        <v>220500</v>
      </c>
      <c r="AF78" s="292">
        <f t="shared" si="43"/>
        <v>219946.67</v>
      </c>
      <c r="AG78" s="292">
        <f t="shared" si="44"/>
        <v>219946.67</v>
      </c>
      <c r="AH78" s="292">
        <f t="shared" si="45"/>
        <v>553.32999999998719</v>
      </c>
      <c r="AI78" s="66"/>
      <c r="AJ78" s="292">
        <f t="shared" si="46"/>
        <v>0</v>
      </c>
      <c r="AK78" s="292">
        <f t="shared" si="47"/>
        <v>0</v>
      </c>
      <c r="AL78" s="292">
        <f t="shared" si="48"/>
        <v>0</v>
      </c>
      <c r="AM78" s="292">
        <f t="shared" si="49"/>
        <v>0</v>
      </c>
      <c r="AN78" s="292">
        <f t="shared" si="50"/>
        <v>0</v>
      </c>
      <c r="AO78" s="292">
        <f t="shared" si="51"/>
        <v>0</v>
      </c>
    </row>
    <row r="79" spans="1:41" x14ac:dyDescent="0.25">
      <c r="A79" s="75"/>
      <c r="B79" s="76"/>
      <c r="C79" s="105">
        <v>21400</v>
      </c>
      <c r="D79" s="177" t="s">
        <v>321</v>
      </c>
      <c r="E79" s="178"/>
      <c r="F79" s="142">
        <f>SUM(F80)</f>
        <v>1824000</v>
      </c>
      <c r="G79" s="142">
        <f t="shared" ref="G79:J79" si="147">SUM(G80)</f>
        <v>-72747</v>
      </c>
      <c r="H79" s="142">
        <f t="shared" si="147"/>
        <v>1751253</v>
      </c>
      <c r="I79" s="142">
        <f t="shared" si="147"/>
        <v>1738811.72</v>
      </c>
      <c r="J79" s="142">
        <f t="shared" si="147"/>
        <v>1564264.07</v>
      </c>
      <c r="K79" s="272">
        <f t="shared" si="57"/>
        <v>12441.280000000028</v>
      </c>
      <c r="O79" s="142">
        <f t="shared" ref="O79:T79" si="148">SUM(O80)</f>
        <v>1824000</v>
      </c>
      <c r="P79" s="142">
        <f t="shared" si="148"/>
        <v>-72747</v>
      </c>
      <c r="Q79" s="142">
        <f t="shared" si="148"/>
        <v>1751253</v>
      </c>
      <c r="R79" s="142">
        <f t="shared" si="148"/>
        <v>1738811.72</v>
      </c>
      <c r="S79" s="142">
        <f t="shared" si="148"/>
        <v>1564264.07</v>
      </c>
      <c r="T79" s="272">
        <f t="shared" si="148"/>
        <v>12441.280000000028</v>
      </c>
      <c r="V79" s="286">
        <f t="shared" ref="V79:AA79" si="149">SUM(V80)</f>
        <v>0</v>
      </c>
      <c r="W79" s="286">
        <f t="shared" si="149"/>
        <v>0</v>
      </c>
      <c r="X79" s="286">
        <f t="shared" si="149"/>
        <v>0</v>
      </c>
      <c r="Y79" s="286">
        <f t="shared" si="149"/>
        <v>0</v>
      </c>
      <c r="Z79" s="286">
        <f t="shared" si="149"/>
        <v>0</v>
      </c>
      <c r="AA79" s="286">
        <f t="shared" si="149"/>
        <v>0</v>
      </c>
      <c r="AC79" s="292">
        <f t="shared" si="40"/>
        <v>1824000</v>
      </c>
      <c r="AD79" s="292">
        <f t="shared" si="41"/>
        <v>-72747</v>
      </c>
      <c r="AE79" s="292">
        <f t="shared" si="42"/>
        <v>1751253</v>
      </c>
      <c r="AF79" s="292">
        <f t="shared" si="43"/>
        <v>1738811.72</v>
      </c>
      <c r="AG79" s="292">
        <f t="shared" si="44"/>
        <v>1564264.07</v>
      </c>
      <c r="AH79" s="292">
        <f t="shared" si="45"/>
        <v>12441.280000000028</v>
      </c>
      <c r="AI79" s="66"/>
      <c r="AJ79" s="292">
        <f t="shared" si="46"/>
        <v>0</v>
      </c>
      <c r="AK79" s="292">
        <f t="shared" si="47"/>
        <v>0</v>
      </c>
      <c r="AL79" s="292">
        <f t="shared" si="48"/>
        <v>0</v>
      </c>
      <c r="AM79" s="292">
        <f t="shared" si="49"/>
        <v>0</v>
      </c>
      <c r="AN79" s="292">
        <f t="shared" si="50"/>
        <v>0</v>
      </c>
      <c r="AO79" s="292">
        <f t="shared" si="51"/>
        <v>0</v>
      </c>
    </row>
    <row r="80" spans="1:41" ht="45" x14ac:dyDescent="0.25">
      <c r="A80" s="75"/>
      <c r="B80" s="77"/>
      <c r="C80" s="76"/>
      <c r="D80" s="78">
        <v>21401</v>
      </c>
      <c r="E80" s="79" t="s">
        <v>322</v>
      </c>
      <c r="F80" s="184">
        <f t="shared" ref="F80:F143" si="150">O80+V80</f>
        <v>1824000</v>
      </c>
      <c r="G80" s="184">
        <f t="shared" ref="G80:G143" si="151">P80+W80</f>
        <v>-72747</v>
      </c>
      <c r="H80" s="184">
        <f t="shared" ref="H80:H143" si="152">F80+G80</f>
        <v>1751253</v>
      </c>
      <c r="I80" s="184">
        <f t="shared" ref="I80:I143" si="153">R80+Y80</f>
        <v>1738811.72</v>
      </c>
      <c r="J80" s="184">
        <f t="shared" ref="J80:J143" si="154">S80+Z80</f>
        <v>1564264.07</v>
      </c>
      <c r="K80" s="316">
        <f t="shared" ref="K80:K143" si="155">H80-I80</f>
        <v>12441.280000000028</v>
      </c>
      <c r="O80" s="184">
        <v>1824000</v>
      </c>
      <c r="P80" s="184">
        <v>-72747</v>
      </c>
      <c r="Q80" s="184">
        <f>O80+P80</f>
        <v>1751253</v>
      </c>
      <c r="R80" s="184">
        <v>1738811.72</v>
      </c>
      <c r="S80" s="184">
        <v>1564264.07</v>
      </c>
      <c r="T80" s="270">
        <f t="shared" si="58"/>
        <v>12441.280000000028</v>
      </c>
      <c r="V80" s="287"/>
      <c r="W80" s="287"/>
      <c r="X80" s="261">
        <f t="shared" si="59"/>
        <v>0</v>
      </c>
      <c r="Y80" s="287"/>
      <c r="Z80" s="287"/>
      <c r="AA80" s="261">
        <f t="shared" si="60"/>
        <v>0</v>
      </c>
      <c r="AC80" s="292">
        <f t="shared" ref="AC80:AC117" si="156">O80+V80</f>
        <v>1824000</v>
      </c>
      <c r="AD80" s="292">
        <f t="shared" ref="AD80:AD117" si="157">P80+W80</f>
        <v>-72747</v>
      </c>
      <c r="AE80" s="292">
        <f t="shared" ref="AE80:AE117" si="158">Q80+X80</f>
        <v>1751253</v>
      </c>
      <c r="AF80" s="292">
        <f t="shared" ref="AF80:AF117" si="159">R80+Y80</f>
        <v>1738811.72</v>
      </c>
      <c r="AG80" s="292">
        <f t="shared" ref="AG80:AG117" si="160">S80+Z80</f>
        <v>1564264.07</v>
      </c>
      <c r="AH80" s="292">
        <f t="shared" ref="AH80:AH117" si="161">T80+AA80</f>
        <v>12441.280000000028</v>
      </c>
      <c r="AI80" s="66"/>
      <c r="AJ80" s="292">
        <f t="shared" ref="AJ80:AJ117" si="162">F80-AC80</f>
        <v>0</v>
      </c>
      <c r="AK80" s="292">
        <f t="shared" ref="AK80:AK117" si="163">G80-AD80</f>
        <v>0</v>
      </c>
      <c r="AL80" s="292">
        <f t="shared" ref="AL80:AL117" si="164">H80-AE80</f>
        <v>0</v>
      </c>
      <c r="AM80" s="292">
        <f t="shared" ref="AM80:AM117" si="165">I80-AF80</f>
        <v>0</v>
      </c>
      <c r="AN80" s="292">
        <f t="shared" ref="AN80:AN117" si="166">J80-AG80</f>
        <v>0</v>
      </c>
      <c r="AO80" s="292">
        <f t="shared" ref="AO80:AO117" si="167">K80-AH80</f>
        <v>0</v>
      </c>
    </row>
    <row r="81" spans="1:41" x14ac:dyDescent="0.25">
      <c r="A81" s="75"/>
      <c r="B81" s="76"/>
      <c r="C81" s="105">
        <v>21500</v>
      </c>
      <c r="D81" s="177" t="s">
        <v>323</v>
      </c>
      <c r="E81" s="178"/>
      <c r="F81" s="142">
        <f>SUM(F82)</f>
        <v>432000</v>
      </c>
      <c r="G81" s="142">
        <f t="shared" ref="G81:J81" si="168">SUM(G82)</f>
        <v>163000</v>
      </c>
      <c r="H81" s="142">
        <f t="shared" si="168"/>
        <v>595000</v>
      </c>
      <c r="I81" s="142">
        <f t="shared" si="168"/>
        <v>594999.5</v>
      </c>
      <c r="J81" s="142">
        <f t="shared" si="168"/>
        <v>594999.5</v>
      </c>
      <c r="K81" s="272">
        <f t="shared" si="155"/>
        <v>0.5</v>
      </c>
      <c r="O81" s="142">
        <f t="shared" ref="O81:T81" si="169">SUM(O82)</f>
        <v>387000</v>
      </c>
      <c r="P81" s="142">
        <f t="shared" si="169"/>
        <v>50000</v>
      </c>
      <c r="Q81" s="142">
        <f t="shared" si="169"/>
        <v>437000</v>
      </c>
      <c r="R81" s="142">
        <f t="shared" si="169"/>
        <v>436999.5</v>
      </c>
      <c r="S81" s="142">
        <f t="shared" si="169"/>
        <v>436999.5</v>
      </c>
      <c r="T81" s="272">
        <f t="shared" si="169"/>
        <v>0.5</v>
      </c>
      <c r="V81" s="286">
        <f t="shared" ref="V81:AA81" si="170">SUM(V82)</f>
        <v>45000</v>
      </c>
      <c r="W81" s="286">
        <f t="shared" si="170"/>
        <v>113000</v>
      </c>
      <c r="X81" s="286">
        <f t="shared" si="170"/>
        <v>158000</v>
      </c>
      <c r="Y81" s="286">
        <f t="shared" si="170"/>
        <v>158000</v>
      </c>
      <c r="Z81" s="286">
        <f t="shared" si="170"/>
        <v>158000</v>
      </c>
      <c r="AA81" s="286">
        <f t="shared" si="170"/>
        <v>0</v>
      </c>
      <c r="AC81" s="292">
        <f t="shared" si="156"/>
        <v>432000</v>
      </c>
      <c r="AD81" s="292">
        <f t="shared" si="157"/>
        <v>163000</v>
      </c>
      <c r="AE81" s="292">
        <f t="shared" si="158"/>
        <v>595000</v>
      </c>
      <c r="AF81" s="292">
        <f t="shared" si="159"/>
        <v>594999.5</v>
      </c>
      <c r="AG81" s="292">
        <f t="shared" si="160"/>
        <v>594999.5</v>
      </c>
      <c r="AH81" s="292">
        <f t="shared" si="161"/>
        <v>0.5</v>
      </c>
      <c r="AI81" s="66"/>
      <c r="AJ81" s="292">
        <f t="shared" si="162"/>
        <v>0</v>
      </c>
      <c r="AK81" s="292">
        <f t="shared" si="163"/>
        <v>0</v>
      </c>
      <c r="AL81" s="292">
        <f t="shared" si="164"/>
        <v>0</v>
      </c>
      <c r="AM81" s="292">
        <f t="shared" si="165"/>
        <v>0</v>
      </c>
      <c r="AN81" s="292">
        <f t="shared" si="166"/>
        <v>0</v>
      </c>
      <c r="AO81" s="292">
        <f t="shared" si="167"/>
        <v>0</v>
      </c>
    </row>
    <row r="82" spans="1:41" x14ac:dyDescent="0.25">
      <c r="A82" s="75"/>
      <c r="B82" s="77"/>
      <c r="C82" s="76"/>
      <c r="D82" s="78">
        <v>21501</v>
      </c>
      <c r="E82" s="79" t="s">
        <v>324</v>
      </c>
      <c r="F82" s="184">
        <f t="shared" si="150"/>
        <v>432000</v>
      </c>
      <c r="G82" s="184">
        <f t="shared" si="151"/>
        <v>163000</v>
      </c>
      <c r="H82" s="184">
        <f t="shared" si="152"/>
        <v>595000</v>
      </c>
      <c r="I82" s="184">
        <f t="shared" si="153"/>
        <v>594999.5</v>
      </c>
      <c r="J82" s="184">
        <f t="shared" si="154"/>
        <v>594999.5</v>
      </c>
      <c r="K82" s="316">
        <f t="shared" si="155"/>
        <v>0.5</v>
      </c>
      <c r="O82" s="184">
        <v>387000</v>
      </c>
      <c r="P82" s="184">
        <v>50000</v>
      </c>
      <c r="Q82" s="184">
        <f>O82+P82</f>
        <v>437000</v>
      </c>
      <c r="R82" s="184">
        <v>436999.5</v>
      </c>
      <c r="S82" s="184">
        <v>436999.5</v>
      </c>
      <c r="T82" s="270">
        <f t="shared" si="58"/>
        <v>0.5</v>
      </c>
      <c r="V82" s="287">
        <v>45000</v>
      </c>
      <c r="W82" s="287">
        <v>113000</v>
      </c>
      <c r="X82" s="261">
        <f t="shared" si="59"/>
        <v>158000</v>
      </c>
      <c r="Y82" s="287">
        <v>158000</v>
      </c>
      <c r="Z82" s="287">
        <v>158000</v>
      </c>
      <c r="AA82" s="261">
        <f t="shared" si="60"/>
        <v>0</v>
      </c>
      <c r="AC82" s="292">
        <f t="shared" si="156"/>
        <v>432000</v>
      </c>
      <c r="AD82" s="292">
        <f t="shared" si="157"/>
        <v>163000</v>
      </c>
      <c r="AE82" s="292">
        <f t="shared" si="158"/>
        <v>595000</v>
      </c>
      <c r="AF82" s="292">
        <f t="shared" si="159"/>
        <v>594999.5</v>
      </c>
      <c r="AG82" s="292">
        <f t="shared" si="160"/>
        <v>594999.5</v>
      </c>
      <c r="AH82" s="292">
        <f t="shared" si="161"/>
        <v>0.5</v>
      </c>
      <c r="AI82" s="66"/>
      <c r="AJ82" s="292">
        <f t="shared" si="162"/>
        <v>0</v>
      </c>
      <c r="AK82" s="292">
        <f t="shared" si="163"/>
        <v>0</v>
      </c>
      <c r="AL82" s="292">
        <f t="shared" si="164"/>
        <v>0</v>
      </c>
      <c r="AM82" s="292">
        <f t="shared" si="165"/>
        <v>0</v>
      </c>
      <c r="AN82" s="292">
        <f t="shared" si="166"/>
        <v>0</v>
      </c>
      <c r="AO82" s="292">
        <f t="shared" si="167"/>
        <v>0</v>
      </c>
    </row>
    <row r="83" spans="1:41" x14ac:dyDescent="0.25">
      <c r="A83" s="75"/>
      <c r="B83" s="76"/>
      <c r="C83" s="105">
        <v>21600</v>
      </c>
      <c r="D83" s="177" t="s">
        <v>325</v>
      </c>
      <c r="E83" s="178"/>
      <c r="F83" s="142">
        <f>SUM(F84)</f>
        <v>1816000</v>
      </c>
      <c r="G83" s="142">
        <f t="shared" ref="G83:J83" si="171">SUM(G84)</f>
        <v>85000</v>
      </c>
      <c r="H83" s="142">
        <f t="shared" si="171"/>
        <v>1901000</v>
      </c>
      <c r="I83" s="142">
        <f t="shared" si="171"/>
        <v>1878641.52</v>
      </c>
      <c r="J83" s="142">
        <f t="shared" si="171"/>
        <v>1878641.52</v>
      </c>
      <c r="K83" s="272">
        <f t="shared" si="155"/>
        <v>22358.479999999981</v>
      </c>
      <c r="O83" s="142">
        <f t="shared" ref="O83:T83" si="172">SUM(O84)</f>
        <v>1800000</v>
      </c>
      <c r="P83" s="142">
        <f t="shared" si="172"/>
        <v>85000</v>
      </c>
      <c r="Q83" s="142">
        <f t="shared" si="172"/>
        <v>1885000</v>
      </c>
      <c r="R83" s="142">
        <f t="shared" si="172"/>
        <v>1878641.52</v>
      </c>
      <c r="S83" s="142">
        <f t="shared" si="172"/>
        <v>1878641.52</v>
      </c>
      <c r="T83" s="272">
        <f t="shared" si="172"/>
        <v>6358.4799999999814</v>
      </c>
      <c r="V83" s="286">
        <f t="shared" ref="V83:AA83" si="173">SUM(V84)</f>
        <v>16000</v>
      </c>
      <c r="W83" s="286">
        <f t="shared" si="173"/>
        <v>0</v>
      </c>
      <c r="X83" s="286">
        <f t="shared" si="173"/>
        <v>16000</v>
      </c>
      <c r="Y83" s="286">
        <f t="shared" si="173"/>
        <v>0</v>
      </c>
      <c r="Z83" s="286">
        <f t="shared" si="173"/>
        <v>0</v>
      </c>
      <c r="AA83" s="286">
        <f t="shared" si="173"/>
        <v>16000</v>
      </c>
      <c r="AC83" s="292">
        <f t="shared" si="156"/>
        <v>1816000</v>
      </c>
      <c r="AD83" s="292">
        <f t="shared" si="157"/>
        <v>85000</v>
      </c>
      <c r="AE83" s="292">
        <f t="shared" si="158"/>
        <v>1901000</v>
      </c>
      <c r="AF83" s="292">
        <f t="shared" si="159"/>
        <v>1878641.52</v>
      </c>
      <c r="AG83" s="292">
        <f t="shared" si="160"/>
        <v>1878641.52</v>
      </c>
      <c r="AH83" s="292">
        <f t="shared" si="161"/>
        <v>22358.479999999981</v>
      </c>
      <c r="AI83" s="66"/>
      <c r="AJ83" s="292">
        <f t="shared" si="162"/>
        <v>0</v>
      </c>
      <c r="AK83" s="292">
        <f t="shared" si="163"/>
        <v>0</v>
      </c>
      <c r="AL83" s="292">
        <f t="shared" si="164"/>
        <v>0</v>
      </c>
      <c r="AM83" s="292">
        <f t="shared" si="165"/>
        <v>0</v>
      </c>
      <c r="AN83" s="292">
        <f t="shared" si="166"/>
        <v>0</v>
      </c>
      <c r="AO83" s="292">
        <f t="shared" si="167"/>
        <v>0</v>
      </c>
    </row>
    <row r="84" spans="1:41" x14ac:dyDescent="0.25">
      <c r="A84" s="75"/>
      <c r="B84" s="77"/>
      <c r="C84" s="76"/>
      <c r="D84" s="78">
        <v>21601</v>
      </c>
      <c r="E84" s="79" t="s">
        <v>325</v>
      </c>
      <c r="F84" s="184">
        <f t="shared" si="150"/>
        <v>1816000</v>
      </c>
      <c r="G84" s="184">
        <f t="shared" si="151"/>
        <v>85000</v>
      </c>
      <c r="H84" s="184">
        <f t="shared" si="152"/>
        <v>1901000</v>
      </c>
      <c r="I84" s="184">
        <f t="shared" si="153"/>
        <v>1878641.52</v>
      </c>
      <c r="J84" s="184">
        <f t="shared" si="154"/>
        <v>1878641.52</v>
      </c>
      <c r="K84" s="316">
        <f t="shared" si="155"/>
        <v>22358.479999999981</v>
      </c>
      <c r="O84" s="184">
        <v>1800000</v>
      </c>
      <c r="P84" s="184">
        <v>85000</v>
      </c>
      <c r="Q84" s="184">
        <f>O84+P84</f>
        <v>1885000</v>
      </c>
      <c r="R84" s="184">
        <v>1878641.52</v>
      </c>
      <c r="S84" s="184">
        <v>1878641.52</v>
      </c>
      <c r="T84" s="270">
        <f t="shared" si="58"/>
        <v>6358.4799999999814</v>
      </c>
      <c r="V84" s="287">
        <v>16000</v>
      </c>
      <c r="W84" s="287">
        <v>0</v>
      </c>
      <c r="X84" s="261">
        <f t="shared" si="59"/>
        <v>16000</v>
      </c>
      <c r="Y84" s="287"/>
      <c r="Z84" s="287"/>
      <c r="AA84" s="261">
        <f t="shared" si="60"/>
        <v>16000</v>
      </c>
      <c r="AC84" s="292">
        <f t="shared" si="156"/>
        <v>1816000</v>
      </c>
      <c r="AD84" s="292">
        <f t="shared" si="157"/>
        <v>85000</v>
      </c>
      <c r="AE84" s="292">
        <f t="shared" si="158"/>
        <v>1901000</v>
      </c>
      <c r="AF84" s="292">
        <f t="shared" si="159"/>
        <v>1878641.52</v>
      </c>
      <c r="AG84" s="292">
        <f t="shared" si="160"/>
        <v>1878641.52</v>
      </c>
      <c r="AH84" s="292">
        <f t="shared" si="161"/>
        <v>22358.479999999981</v>
      </c>
      <c r="AI84" s="66"/>
      <c r="AJ84" s="292">
        <f t="shared" si="162"/>
        <v>0</v>
      </c>
      <c r="AK84" s="292">
        <f t="shared" si="163"/>
        <v>0</v>
      </c>
      <c r="AL84" s="292">
        <f t="shared" si="164"/>
        <v>0</v>
      </c>
      <c r="AM84" s="292">
        <f t="shared" si="165"/>
        <v>0</v>
      </c>
      <c r="AN84" s="292">
        <f t="shared" si="166"/>
        <v>0</v>
      </c>
      <c r="AO84" s="292">
        <f t="shared" si="167"/>
        <v>0</v>
      </c>
    </row>
    <row r="85" spans="1:41" x14ac:dyDescent="0.25">
      <c r="A85" s="75"/>
      <c r="B85" s="76"/>
      <c r="C85" s="105">
        <v>21700</v>
      </c>
      <c r="D85" s="177" t="s">
        <v>578</v>
      </c>
      <c r="E85" s="178"/>
      <c r="F85" s="142">
        <f>SUM(F86)</f>
        <v>187500</v>
      </c>
      <c r="G85" s="142">
        <f t="shared" ref="G85:J85" si="174">SUM(G86)</f>
        <v>-150000</v>
      </c>
      <c r="H85" s="142">
        <f t="shared" si="174"/>
        <v>37500</v>
      </c>
      <c r="I85" s="142">
        <f t="shared" si="174"/>
        <v>37053</v>
      </c>
      <c r="J85" s="142">
        <f t="shared" si="174"/>
        <v>37053</v>
      </c>
      <c r="K85" s="272">
        <f t="shared" si="155"/>
        <v>447</v>
      </c>
      <c r="O85" s="142">
        <f>SUM(O86)</f>
        <v>187500</v>
      </c>
      <c r="P85" s="142">
        <f t="shared" ref="P85:T85" si="175">SUM(P86)</f>
        <v>-150000</v>
      </c>
      <c r="Q85" s="142">
        <f t="shared" si="175"/>
        <v>37500</v>
      </c>
      <c r="R85" s="142">
        <f t="shared" si="175"/>
        <v>37053</v>
      </c>
      <c r="S85" s="142">
        <f t="shared" si="175"/>
        <v>37053</v>
      </c>
      <c r="T85" s="142">
        <f t="shared" si="175"/>
        <v>447</v>
      </c>
      <c r="V85" s="287"/>
      <c r="W85" s="287"/>
      <c r="X85" s="261"/>
      <c r="Y85" s="287"/>
      <c r="Z85" s="287"/>
      <c r="AA85" s="261"/>
      <c r="AC85" s="292">
        <f t="shared" si="156"/>
        <v>187500</v>
      </c>
      <c r="AD85" s="292">
        <f t="shared" si="157"/>
        <v>-150000</v>
      </c>
      <c r="AE85" s="292">
        <f t="shared" si="158"/>
        <v>37500</v>
      </c>
      <c r="AF85" s="292">
        <f t="shared" si="159"/>
        <v>37053</v>
      </c>
      <c r="AG85" s="292">
        <f t="shared" si="160"/>
        <v>37053</v>
      </c>
      <c r="AH85" s="292">
        <f t="shared" si="161"/>
        <v>447</v>
      </c>
      <c r="AI85" s="66"/>
      <c r="AJ85" s="292">
        <f t="shared" si="162"/>
        <v>0</v>
      </c>
      <c r="AK85" s="292">
        <f t="shared" si="163"/>
        <v>0</v>
      </c>
      <c r="AL85" s="292">
        <f t="shared" si="164"/>
        <v>0</v>
      </c>
      <c r="AM85" s="292">
        <f t="shared" si="165"/>
        <v>0</v>
      </c>
      <c r="AN85" s="292">
        <f t="shared" si="166"/>
        <v>0</v>
      </c>
      <c r="AO85" s="292">
        <f t="shared" si="167"/>
        <v>0</v>
      </c>
    </row>
    <row r="86" spans="1:41" x14ac:dyDescent="0.25">
      <c r="A86" s="75"/>
      <c r="B86" s="77"/>
      <c r="C86" s="76"/>
      <c r="D86" s="85">
        <v>21701</v>
      </c>
      <c r="E86" s="84" t="s">
        <v>586</v>
      </c>
      <c r="F86" s="184">
        <f t="shared" si="150"/>
        <v>187500</v>
      </c>
      <c r="G86" s="184">
        <f t="shared" si="151"/>
        <v>-150000</v>
      </c>
      <c r="H86" s="184">
        <f t="shared" si="152"/>
        <v>37500</v>
      </c>
      <c r="I86" s="184">
        <f t="shared" si="153"/>
        <v>37053</v>
      </c>
      <c r="J86" s="184">
        <f t="shared" si="154"/>
        <v>37053</v>
      </c>
      <c r="K86" s="316">
        <f t="shared" si="155"/>
        <v>447</v>
      </c>
      <c r="O86" s="184">
        <v>187500</v>
      </c>
      <c r="P86" s="184">
        <v>-150000</v>
      </c>
      <c r="Q86" s="184">
        <f>O86+P86</f>
        <v>37500</v>
      </c>
      <c r="R86" s="184">
        <v>37053</v>
      </c>
      <c r="S86" s="184">
        <v>37053</v>
      </c>
      <c r="T86" s="270">
        <f t="shared" si="58"/>
        <v>447</v>
      </c>
      <c r="V86" s="287"/>
      <c r="W86" s="287"/>
      <c r="X86" s="261"/>
      <c r="Y86" s="287"/>
      <c r="Z86" s="287"/>
      <c r="AA86" s="261"/>
      <c r="AC86" s="292">
        <f t="shared" si="156"/>
        <v>187500</v>
      </c>
      <c r="AD86" s="292">
        <f t="shared" si="157"/>
        <v>-150000</v>
      </c>
      <c r="AE86" s="292">
        <f t="shared" si="158"/>
        <v>37500</v>
      </c>
      <c r="AF86" s="292">
        <f t="shared" si="159"/>
        <v>37053</v>
      </c>
      <c r="AG86" s="292">
        <f t="shared" si="160"/>
        <v>37053</v>
      </c>
      <c r="AH86" s="292">
        <f t="shared" si="161"/>
        <v>447</v>
      </c>
      <c r="AI86" s="66"/>
      <c r="AJ86" s="292">
        <f t="shared" si="162"/>
        <v>0</v>
      </c>
      <c r="AK86" s="292">
        <f t="shared" si="163"/>
        <v>0</v>
      </c>
      <c r="AL86" s="292">
        <f t="shared" si="164"/>
        <v>0</v>
      </c>
      <c r="AM86" s="292">
        <f t="shared" si="165"/>
        <v>0</v>
      </c>
      <c r="AN86" s="292">
        <f t="shared" si="166"/>
        <v>0</v>
      </c>
      <c r="AO86" s="292">
        <f t="shared" si="167"/>
        <v>0</v>
      </c>
    </row>
    <row r="87" spans="1:41" x14ac:dyDescent="0.25">
      <c r="A87" s="75"/>
      <c r="B87" s="76"/>
      <c r="C87" s="105">
        <v>21800</v>
      </c>
      <c r="D87" s="177" t="s">
        <v>326</v>
      </c>
      <c r="E87" s="178"/>
      <c r="F87" s="142">
        <f>SUM(F88)</f>
        <v>16000</v>
      </c>
      <c r="G87" s="142">
        <f t="shared" ref="G87:J87" si="176">SUM(G88)</f>
        <v>0</v>
      </c>
      <c r="H87" s="142">
        <f t="shared" si="176"/>
        <v>16000</v>
      </c>
      <c r="I87" s="142">
        <f t="shared" si="176"/>
        <v>15999.99</v>
      </c>
      <c r="J87" s="142">
        <f t="shared" si="176"/>
        <v>15999.99</v>
      </c>
      <c r="K87" s="272">
        <f t="shared" si="155"/>
        <v>1.0000000000218279E-2</v>
      </c>
      <c r="O87" s="142">
        <f t="shared" ref="O87:T87" si="177">SUM(O88)</f>
        <v>16000</v>
      </c>
      <c r="P87" s="142">
        <f t="shared" si="177"/>
        <v>0</v>
      </c>
      <c r="Q87" s="142">
        <f t="shared" si="177"/>
        <v>16000</v>
      </c>
      <c r="R87" s="142">
        <f t="shared" si="177"/>
        <v>15999.99</v>
      </c>
      <c r="S87" s="142">
        <f t="shared" si="177"/>
        <v>15999.99</v>
      </c>
      <c r="T87" s="272">
        <f t="shared" si="177"/>
        <v>1.0000000000218279E-2</v>
      </c>
      <c r="V87" s="286">
        <f t="shared" ref="V87:AA87" si="178">SUM(V88)</f>
        <v>0</v>
      </c>
      <c r="W87" s="286">
        <f t="shared" si="178"/>
        <v>0</v>
      </c>
      <c r="X87" s="286">
        <f t="shared" si="178"/>
        <v>0</v>
      </c>
      <c r="Y87" s="286">
        <f t="shared" si="178"/>
        <v>0</v>
      </c>
      <c r="Z87" s="286">
        <f t="shared" si="178"/>
        <v>0</v>
      </c>
      <c r="AA87" s="286">
        <f t="shared" si="178"/>
        <v>0</v>
      </c>
      <c r="AC87" s="292">
        <f t="shared" si="156"/>
        <v>16000</v>
      </c>
      <c r="AD87" s="292">
        <f t="shared" si="157"/>
        <v>0</v>
      </c>
      <c r="AE87" s="292">
        <f t="shared" si="158"/>
        <v>16000</v>
      </c>
      <c r="AF87" s="292">
        <f t="shared" si="159"/>
        <v>15999.99</v>
      </c>
      <c r="AG87" s="292">
        <f t="shared" si="160"/>
        <v>15999.99</v>
      </c>
      <c r="AH87" s="292">
        <f t="shared" si="161"/>
        <v>1.0000000000218279E-2</v>
      </c>
      <c r="AI87" s="66"/>
      <c r="AJ87" s="292">
        <f t="shared" si="162"/>
        <v>0</v>
      </c>
      <c r="AK87" s="292">
        <f t="shared" si="163"/>
        <v>0</v>
      </c>
      <c r="AL87" s="292">
        <f t="shared" si="164"/>
        <v>0</v>
      </c>
      <c r="AM87" s="292">
        <f t="shared" si="165"/>
        <v>0</v>
      </c>
      <c r="AN87" s="292">
        <f t="shared" si="166"/>
        <v>0</v>
      </c>
      <c r="AO87" s="292">
        <f t="shared" si="167"/>
        <v>0</v>
      </c>
    </row>
    <row r="88" spans="1:41" x14ac:dyDescent="0.25">
      <c r="A88" s="75"/>
      <c r="B88" s="77"/>
      <c r="C88" s="76"/>
      <c r="D88" s="78">
        <v>21801</v>
      </c>
      <c r="E88" s="79" t="s">
        <v>327</v>
      </c>
      <c r="F88" s="184">
        <f t="shared" si="150"/>
        <v>16000</v>
      </c>
      <c r="G88" s="184">
        <f t="shared" si="151"/>
        <v>0</v>
      </c>
      <c r="H88" s="184">
        <f t="shared" si="152"/>
        <v>16000</v>
      </c>
      <c r="I88" s="184">
        <f t="shared" si="153"/>
        <v>15999.99</v>
      </c>
      <c r="J88" s="184">
        <f t="shared" si="154"/>
        <v>15999.99</v>
      </c>
      <c r="K88" s="316">
        <f t="shared" si="155"/>
        <v>1.0000000000218279E-2</v>
      </c>
      <c r="O88" s="184">
        <v>16000</v>
      </c>
      <c r="P88" s="184"/>
      <c r="Q88" s="184">
        <f>O88+P88</f>
        <v>16000</v>
      </c>
      <c r="R88" s="184">
        <v>15999.99</v>
      </c>
      <c r="S88" s="184">
        <v>15999.99</v>
      </c>
      <c r="T88" s="270">
        <f t="shared" si="58"/>
        <v>1.0000000000218279E-2</v>
      </c>
      <c r="V88" s="287"/>
      <c r="W88" s="287"/>
      <c r="X88" s="261">
        <f t="shared" si="59"/>
        <v>0</v>
      </c>
      <c r="Y88" s="287"/>
      <c r="Z88" s="287"/>
      <c r="AA88" s="261">
        <f t="shared" si="60"/>
        <v>0</v>
      </c>
      <c r="AC88" s="292">
        <f t="shared" si="156"/>
        <v>16000</v>
      </c>
      <c r="AD88" s="292">
        <f t="shared" si="157"/>
        <v>0</v>
      </c>
      <c r="AE88" s="292">
        <f t="shared" si="158"/>
        <v>16000</v>
      </c>
      <c r="AF88" s="292">
        <f t="shared" si="159"/>
        <v>15999.99</v>
      </c>
      <c r="AG88" s="292">
        <f t="shared" si="160"/>
        <v>15999.99</v>
      </c>
      <c r="AH88" s="292">
        <f t="shared" si="161"/>
        <v>1.0000000000218279E-2</v>
      </c>
      <c r="AI88" s="66"/>
      <c r="AJ88" s="292">
        <f t="shared" si="162"/>
        <v>0</v>
      </c>
      <c r="AK88" s="292">
        <f t="shared" si="163"/>
        <v>0</v>
      </c>
      <c r="AL88" s="292">
        <f t="shared" si="164"/>
        <v>0</v>
      </c>
      <c r="AM88" s="292">
        <f t="shared" si="165"/>
        <v>0</v>
      </c>
      <c r="AN88" s="292">
        <f t="shared" si="166"/>
        <v>0</v>
      </c>
      <c r="AO88" s="292">
        <f t="shared" si="167"/>
        <v>0</v>
      </c>
    </row>
    <row r="89" spans="1:41" x14ac:dyDescent="0.25">
      <c r="A89" s="75"/>
      <c r="B89" s="179">
        <v>22000</v>
      </c>
      <c r="C89" s="180" t="s">
        <v>328</v>
      </c>
      <c r="D89" s="181"/>
      <c r="E89" s="182"/>
      <c r="F89" s="141">
        <f>SUM(F90,F94)</f>
        <v>436400</v>
      </c>
      <c r="G89" s="141">
        <f t="shared" ref="G89:J89" si="179">SUM(G90,G94)</f>
        <v>50000</v>
      </c>
      <c r="H89" s="141">
        <f t="shared" si="179"/>
        <v>486400</v>
      </c>
      <c r="I89" s="141">
        <f t="shared" si="179"/>
        <v>391416.67</v>
      </c>
      <c r="J89" s="141">
        <f t="shared" si="179"/>
        <v>333828.62000000005</v>
      </c>
      <c r="K89" s="271">
        <f t="shared" si="155"/>
        <v>94983.330000000016</v>
      </c>
      <c r="O89" s="141">
        <f>SUM(O90,O94)</f>
        <v>321400</v>
      </c>
      <c r="P89" s="141">
        <f t="shared" ref="P89:T89" si="180">SUM(P90,P94)</f>
        <v>50000</v>
      </c>
      <c r="Q89" s="141">
        <f t="shared" si="180"/>
        <v>371400</v>
      </c>
      <c r="R89" s="141">
        <f t="shared" si="180"/>
        <v>366759.74</v>
      </c>
      <c r="S89" s="141">
        <f t="shared" si="180"/>
        <v>309171.69</v>
      </c>
      <c r="T89" s="141">
        <f t="shared" si="180"/>
        <v>4640.2600000000275</v>
      </c>
      <c r="V89" s="285">
        <f t="shared" ref="V89:AA89" si="181">SUM(V90,V94)</f>
        <v>115000</v>
      </c>
      <c r="W89" s="285">
        <f t="shared" si="181"/>
        <v>0</v>
      </c>
      <c r="X89" s="285">
        <f t="shared" si="181"/>
        <v>115000</v>
      </c>
      <c r="Y89" s="285">
        <f t="shared" si="181"/>
        <v>24656.93</v>
      </c>
      <c r="Z89" s="285">
        <f t="shared" si="181"/>
        <v>24656.93</v>
      </c>
      <c r="AA89" s="285">
        <f t="shared" si="181"/>
        <v>90343.07</v>
      </c>
      <c r="AC89" s="292">
        <f t="shared" si="156"/>
        <v>436400</v>
      </c>
      <c r="AD89" s="292">
        <f t="shared" si="157"/>
        <v>50000</v>
      </c>
      <c r="AE89" s="292">
        <f t="shared" si="158"/>
        <v>486400</v>
      </c>
      <c r="AF89" s="292">
        <f t="shared" si="159"/>
        <v>391416.67</v>
      </c>
      <c r="AG89" s="292">
        <f t="shared" si="160"/>
        <v>333828.62</v>
      </c>
      <c r="AH89" s="292">
        <f t="shared" si="161"/>
        <v>94983.330000000031</v>
      </c>
      <c r="AI89" s="66"/>
      <c r="AJ89" s="292">
        <f t="shared" si="162"/>
        <v>0</v>
      </c>
      <c r="AK89" s="292">
        <f t="shared" si="163"/>
        <v>0</v>
      </c>
      <c r="AL89" s="292">
        <f t="shared" si="164"/>
        <v>0</v>
      </c>
      <c r="AM89" s="292">
        <f t="shared" si="165"/>
        <v>0</v>
      </c>
      <c r="AN89" s="292">
        <f t="shared" si="166"/>
        <v>0</v>
      </c>
      <c r="AO89" s="292">
        <f t="shared" si="167"/>
        <v>0</v>
      </c>
    </row>
    <row r="90" spans="1:41" x14ac:dyDescent="0.25">
      <c r="A90" s="75"/>
      <c r="B90" s="76"/>
      <c r="C90" s="105">
        <v>22100</v>
      </c>
      <c r="D90" s="177" t="s">
        <v>329</v>
      </c>
      <c r="E90" s="178"/>
      <c r="F90" s="142">
        <f>SUM(F91:F93)</f>
        <v>406000</v>
      </c>
      <c r="G90" s="142">
        <f t="shared" ref="G90:J90" si="182">SUM(G91:G93)</f>
        <v>50000</v>
      </c>
      <c r="H90" s="142">
        <f t="shared" si="182"/>
        <v>456000</v>
      </c>
      <c r="I90" s="142">
        <f t="shared" si="182"/>
        <v>361566.55</v>
      </c>
      <c r="J90" s="142">
        <f t="shared" si="182"/>
        <v>326174.55000000005</v>
      </c>
      <c r="K90" s="272">
        <f t="shared" si="155"/>
        <v>94433.450000000012</v>
      </c>
      <c r="O90" s="142">
        <f>SUM(O92:O93)</f>
        <v>291000</v>
      </c>
      <c r="P90" s="142">
        <f t="shared" ref="P90:T90" si="183">SUM(P91:P93)</f>
        <v>50000</v>
      </c>
      <c r="Q90" s="142">
        <f t="shared" si="183"/>
        <v>341000</v>
      </c>
      <c r="R90" s="142">
        <f t="shared" si="183"/>
        <v>336909.62</v>
      </c>
      <c r="S90" s="142">
        <f t="shared" si="183"/>
        <v>301517.62</v>
      </c>
      <c r="T90" s="272">
        <f t="shared" si="183"/>
        <v>4090.3800000000265</v>
      </c>
      <c r="V90" s="286">
        <f t="shared" ref="V90:AA90" si="184">SUM(V91:V93)</f>
        <v>115000</v>
      </c>
      <c r="W90" s="286">
        <f t="shared" si="184"/>
        <v>0</v>
      </c>
      <c r="X90" s="286">
        <f t="shared" si="184"/>
        <v>115000</v>
      </c>
      <c r="Y90" s="286">
        <f t="shared" si="184"/>
        <v>24656.93</v>
      </c>
      <c r="Z90" s="286">
        <f t="shared" ref="Z90" si="185">SUM(Z91:Z93)</f>
        <v>24656.93</v>
      </c>
      <c r="AA90" s="286">
        <f t="shared" si="184"/>
        <v>90343.07</v>
      </c>
      <c r="AC90" s="292">
        <f t="shared" si="156"/>
        <v>406000</v>
      </c>
      <c r="AD90" s="292">
        <f t="shared" si="157"/>
        <v>50000</v>
      </c>
      <c r="AE90" s="292">
        <f t="shared" si="158"/>
        <v>456000</v>
      </c>
      <c r="AF90" s="292">
        <f t="shared" si="159"/>
        <v>361566.55</v>
      </c>
      <c r="AG90" s="292">
        <f t="shared" si="160"/>
        <v>326174.55</v>
      </c>
      <c r="AH90" s="292">
        <f t="shared" si="161"/>
        <v>94433.450000000041</v>
      </c>
      <c r="AI90" s="66"/>
      <c r="AJ90" s="292">
        <f t="shared" si="162"/>
        <v>0</v>
      </c>
      <c r="AK90" s="292">
        <f t="shared" si="163"/>
        <v>0</v>
      </c>
      <c r="AL90" s="292">
        <f t="shared" si="164"/>
        <v>0</v>
      </c>
      <c r="AM90" s="292">
        <f t="shared" si="165"/>
        <v>0</v>
      </c>
      <c r="AN90" s="292">
        <f t="shared" si="166"/>
        <v>0</v>
      </c>
      <c r="AO90" s="292">
        <f t="shared" si="167"/>
        <v>0</v>
      </c>
    </row>
    <row r="91" spans="1:41" hidden="1" x14ac:dyDescent="0.25">
      <c r="A91" s="75"/>
      <c r="B91" s="77"/>
      <c r="C91" s="76"/>
      <c r="D91" s="78">
        <v>22104</v>
      </c>
      <c r="E91" s="79" t="s">
        <v>330</v>
      </c>
      <c r="F91" s="184">
        <f t="shared" si="150"/>
        <v>0</v>
      </c>
      <c r="G91" s="184">
        <f t="shared" si="151"/>
        <v>0</v>
      </c>
      <c r="H91" s="184">
        <f t="shared" si="152"/>
        <v>0</v>
      </c>
      <c r="I91" s="184">
        <f t="shared" si="153"/>
        <v>0</v>
      </c>
      <c r="J91" s="184">
        <f t="shared" si="154"/>
        <v>0</v>
      </c>
      <c r="K91" s="316">
        <f t="shared" si="155"/>
        <v>0</v>
      </c>
      <c r="O91" s="184"/>
      <c r="P91" s="184"/>
      <c r="Q91" s="184">
        <f t="shared" ref="Q91:Q93" si="186">O91+P91</f>
        <v>0</v>
      </c>
      <c r="R91" s="184">
        <v>0</v>
      </c>
      <c r="S91" s="184">
        <v>0</v>
      </c>
      <c r="T91" s="270">
        <f t="shared" ref="T91:T157" si="187">Q91-R91</f>
        <v>0</v>
      </c>
      <c r="V91" s="287"/>
      <c r="W91" s="287">
        <v>0</v>
      </c>
      <c r="X91" s="261">
        <f t="shared" ref="X91:X157" si="188">V91+W91</f>
        <v>0</v>
      </c>
      <c r="Y91" s="287">
        <v>0</v>
      </c>
      <c r="Z91" s="287">
        <v>0</v>
      </c>
      <c r="AA91" s="261">
        <f t="shared" ref="AA91:AA157" si="189">X91-Y91</f>
        <v>0</v>
      </c>
      <c r="AC91" s="292">
        <f t="shared" si="156"/>
        <v>0</v>
      </c>
      <c r="AD91" s="292">
        <f t="shared" si="157"/>
        <v>0</v>
      </c>
      <c r="AE91" s="292">
        <f t="shared" si="158"/>
        <v>0</v>
      </c>
      <c r="AF91" s="292">
        <f t="shared" si="159"/>
        <v>0</v>
      </c>
      <c r="AG91" s="292">
        <f t="shared" si="160"/>
        <v>0</v>
      </c>
      <c r="AH91" s="292">
        <f t="shared" si="161"/>
        <v>0</v>
      </c>
      <c r="AI91" s="66"/>
      <c r="AJ91" s="292">
        <f t="shared" si="162"/>
        <v>0</v>
      </c>
      <c r="AK91" s="292">
        <f t="shared" si="163"/>
        <v>0</v>
      </c>
      <c r="AL91" s="292">
        <f t="shared" si="164"/>
        <v>0</v>
      </c>
      <c r="AM91" s="292">
        <f t="shared" si="165"/>
        <v>0</v>
      </c>
      <c r="AN91" s="292">
        <f t="shared" si="166"/>
        <v>0</v>
      </c>
      <c r="AO91" s="292">
        <f t="shared" si="167"/>
        <v>0</v>
      </c>
    </row>
    <row r="92" spans="1:41" x14ac:dyDescent="0.25">
      <c r="A92" s="75"/>
      <c r="B92" s="77"/>
      <c r="C92" s="76"/>
      <c r="D92" s="78">
        <v>22105</v>
      </c>
      <c r="E92" s="79" t="s">
        <v>331</v>
      </c>
      <c r="F92" s="184">
        <f t="shared" si="150"/>
        <v>318000</v>
      </c>
      <c r="G92" s="184">
        <f t="shared" si="151"/>
        <v>50000</v>
      </c>
      <c r="H92" s="184">
        <f t="shared" si="152"/>
        <v>368000</v>
      </c>
      <c r="I92" s="184">
        <f t="shared" si="153"/>
        <v>295245.61</v>
      </c>
      <c r="J92" s="184">
        <f t="shared" si="154"/>
        <v>259853.61000000002</v>
      </c>
      <c r="K92" s="316">
        <f t="shared" si="155"/>
        <v>72754.390000000014</v>
      </c>
      <c r="O92" s="184">
        <v>243000</v>
      </c>
      <c r="P92" s="184">
        <v>50000</v>
      </c>
      <c r="Q92" s="184">
        <f t="shared" si="186"/>
        <v>293000</v>
      </c>
      <c r="R92" s="184">
        <v>289039.34999999998</v>
      </c>
      <c r="S92" s="184">
        <v>253647.35</v>
      </c>
      <c r="T92" s="270">
        <f t="shared" si="187"/>
        <v>3960.6500000000233</v>
      </c>
      <c r="V92" s="287">
        <v>75000</v>
      </c>
      <c r="W92" s="287">
        <v>0</v>
      </c>
      <c r="X92" s="261">
        <f t="shared" si="188"/>
        <v>75000</v>
      </c>
      <c r="Y92" s="287">
        <v>6206.26</v>
      </c>
      <c r="Z92" s="287">
        <v>6206.26</v>
      </c>
      <c r="AA92" s="261">
        <f t="shared" si="189"/>
        <v>68793.740000000005</v>
      </c>
      <c r="AC92" s="292">
        <f t="shared" si="156"/>
        <v>318000</v>
      </c>
      <c r="AD92" s="292">
        <f t="shared" si="157"/>
        <v>50000</v>
      </c>
      <c r="AE92" s="292">
        <f t="shared" si="158"/>
        <v>368000</v>
      </c>
      <c r="AF92" s="292">
        <f t="shared" si="159"/>
        <v>295245.61</v>
      </c>
      <c r="AG92" s="292">
        <f t="shared" si="160"/>
        <v>259853.61000000002</v>
      </c>
      <c r="AH92" s="292">
        <f t="shared" si="161"/>
        <v>72754.390000000029</v>
      </c>
      <c r="AI92" s="66"/>
      <c r="AJ92" s="292">
        <f t="shared" si="162"/>
        <v>0</v>
      </c>
      <c r="AK92" s="292">
        <f t="shared" si="163"/>
        <v>0</v>
      </c>
      <c r="AL92" s="292">
        <f t="shared" si="164"/>
        <v>0</v>
      </c>
      <c r="AM92" s="292">
        <f t="shared" si="165"/>
        <v>0</v>
      </c>
      <c r="AN92" s="292">
        <f t="shared" si="166"/>
        <v>0</v>
      </c>
      <c r="AO92" s="292">
        <f t="shared" si="167"/>
        <v>0</v>
      </c>
    </row>
    <row r="93" spans="1:41" x14ac:dyDescent="0.25">
      <c r="A93" s="75"/>
      <c r="B93" s="77"/>
      <c r="C93" s="76"/>
      <c r="D93" s="78">
        <v>22106</v>
      </c>
      <c r="E93" s="79" t="s">
        <v>332</v>
      </c>
      <c r="F93" s="184">
        <f t="shared" si="150"/>
        <v>88000</v>
      </c>
      <c r="G93" s="184">
        <f t="shared" si="151"/>
        <v>0</v>
      </c>
      <c r="H93" s="184">
        <f t="shared" si="152"/>
        <v>88000</v>
      </c>
      <c r="I93" s="184">
        <f t="shared" si="153"/>
        <v>66320.94</v>
      </c>
      <c r="J93" s="184">
        <f t="shared" si="154"/>
        <v>66320.94</v>
      </c>
      <c r="K93" s="316">
        <f t="shared" si="155"/>
        <v>21679.059999999998</v>
      </c>
      <c r="O93" s="184">
        <v>48000</v>
      </c>
      <c r="P93" s="184"/>
      <c r="Q93" s="184">
        <f t="shared" si="186"/>
        <v>48000</v>
      </c>
      <c r="R93" s="184">
        <v>47870.27</v>
      </c>
      <c r="S93" s="184">
        <v>47870.27</v>
      </c>
      <c r="T93" s="270">
        <f t="shared" si="187"/>
        <v>129.7300000000032</v>
      </c>
      <c r="V93" s="287">
        <v>40000</v>
      </c>
      <c r="W93" s="287">
        <v>0</v>
      </c>
      <c r="X93" s="261">
        <f t="shared" si="188"/>
        <v>40000</v>
      </c>
      <c r="Y93" s="287">
        <v>18450.669999999998</v>
      </c>
      <c r="Z93" s="287">
        <v>18450.669999999998</v>
      </c>
      <c r="AA93" s="261">
        <f t="shared" si="189"/>
        <v>21549.33</v>
      </c>
      <c r="AC93" s="292">
        <f t="shared" si="156"/>
        <v>88000</v>
      </c>
      <c r="AD93" s="292">
        <f t="shared" si="157"/>
        <v>0</v>
      </c>
      <c r="AE93" s="292">
        <f t="shared" si="158"/>
        <v>88000</v>
      </c>
      <c r="AF93" s="292">
        <f t="shared" si="159"/>
        <v>66320.94</v>
      </c>
      <c r="AG93" s="292">
        <f t="shared" si="160"/>
        <v>66320.94</v>
      </c>
      <c r="AH93" s="292">
        <f t="shared" si="161"/>
        <v>21679.060000000005</v>
      </c>
      <c r="AI93" s="66"/>
      <c r="AJ93" s="292">
        <f t="shared" si="162"/>
        <v>0</v>
      </c>
      <c r="AK93" s="292">
        <f t="shared" si="163"/>
        <v>0</v>
      </c>
      <c r="AL93" s="292">
        <f t="shared" si="164"/>
        <v>0</v>
      </c>
      <c r="AM93" s="292">
        <f t="shared" si="165"/>
        <v>0</v>
      </c>
      <c r="AN93" s="292">
        <f t="shared" si="166"/>
        <v>0</v>
      </c>
      <c r="AO93" s="292">
        <f t="shared" si="167"/>
        <v>0</v>
      </c>
    </row>
    <row r="94" spans="1:41" x14ac:dyDescent="0.25">
      <c r="A94" s="75"/>
      <c r="B94" s="76"/>
      <c r="C94" s="105">
        <v>22300</v>
      </c>
      <c r="D94" s="177" t="s">
        <v>548</v>
      </c>
      <c r="E94" s="178"/>
      <c r="F94" s="142">
        <f>SUM(F95)</f>
        <v>30400</v>
      </c>
      <c r="G94" s="142">
        <f t="shared" ref="G94:J94" si="190">SUM(G95)</f>
        <v>0</v>
      </c>
      <c r="H94" s="142">
        <f t="shared" si="190"/>
        <v>30400</v>
      </c>
      <c r="I94" s="142">
        <f t="shared" si="190"/>
        <v>29850.12</v>
      </c>
      <c r="J94" s="142">
        <f t="shared" si="190"/>
        <v>7654.07</v>
      </c>
      <c r="K94" s="272">
        <f t="shared" si="155"/>
        <v>549.88000000000102</v>
      </c>
      <c r="O94" s="142">
        <f t="shared" ref="O94:T94" si="191">SUM(O95)</f>
        <v>30400</v>
      </c>
      <c r="P94" s="142">
        <f t="shared" si="191"/>
        <v>0</v>
      </c>
      <c r="Q94" s="142">
        <f t="shared" si="191"/>
        <v>30400</v>
      </c>
      <c r="R94" s="142">
        <f t="shared" si="191"/>
        <v>29850.12</v>
      </c>
      <c r="S94" s="142">
        <f t="shared" si="191"/>
        <v>7654.07</v>
      </c>
      <c r="T94" s="272">
        <f t="shared" si="191"/>
        <v>549.88000000000102</v>
      </c>
      <c r="V94" s="286">
        <f t="shared" ref="V94:AA94" si="192">SUM(V95)</f>
        <v>0</v>
      </c>
      <c r="W94" s="286">
        <f t="shared" si="192"/>
        <v>0</v>
      </c>
      <c r="X94" s="286">
        <f t="shared" si="192"/>
        <v>0</v>
      </c>
      <c r="Y94" s="286">
        <f t="shared" si="192"/>
        <v>0</v>
      </c>
      <c r="Z94" s="286">
        <f t="shared" si="192"/>
        <v>0</v>
      </c>
      <c r="AA94" s="286">
        <f t="shared" si="192"/>
        <v>0</v>
      </c>
      <c r="AC94" s="292">
        <f t="shared" si="156"/>
        <v>30400</v>
      </c>
      <c r="AD94" s="292">
        <f t="shared" si="157"/>
        <v>0</v>
      </c>
      <c r="AE94" s="292">
        <f t="shared" si="158"/>
        <v>30400</v>
      </c>
      <c r="AF94" s="292">
        <f t="shared" si="159"/>
        <v>29850.12</v>
      </c>
      <c r="AG94" s="292">
        <f t="shared" si="160"/>
        <v>7654.07</v>
      </c>
      <c r="AH94" s="292">
        <f t="shared" si="161"/>
        <v>549.88000000000102</v>
      </c>
      <c r="AI94" s="66"/>
      <c r="AJ94" s="292">
        <f t="shared" si="162"/>
        <v>0</v>
      </c>
      <c r="AK94" s="292">
        <f t="shared" si="163"/>
        <v>0</v>
      </c>
      <c r="AL94" s="292">
        <f t="shared" si="164"/>
        <v>0</v>
      </c>
      <c r="AM94" s="292">
        <f t="shared" si="165"/>
        <v>0</v>
      </c>
      <c r="AN94" s="292">
        <f t="shared" si="166"/>
        <v>0</v>
      </c>
      <c r="AO94" s="292">
        <f t="shared" si="167"/>
        <v>0</v>
      </c>
    </row>
    <row r="95" spans="1:41" ht="30" x14ac:dyDescent="0.25">
      <c r="A95" s="75"/>
      <c r="B95" s="77"/>
      <c r="C95" s="80"/>
      <c r="D95" s="83">
        <v>22301</v>
      </c>
      <c r="E95" s="84" t="s">
        <v>548</v>
      </c>
      <c r="F95" s="184">
        <f t="shared" si="150"/>
        <v>30400</v>
      </c>
      <c r="G95" s="184">
        <f t="shared" si="151"/>
        <v>0</v>
      </c>
      <c r="H95" s="184">
        <f t="shared" si="152"/>
        <v>30400</v>
      </c>
      <c r="I95" s="184">
        <f t="shared" si="153"/>
        <v>29850.12</v>
      </c>
      <c r="J95" s="184">
        <f t="shared" si="154"/>
        <v>7654.07</v>
      </c>
      <c r="K95" s="316">
        <f t="shared" si="155"/>
        <v>549.88000000000102</v>
      </c>
      <c r="O95" s="184">
        <v>30400</v>
      </c>
      <c r="P95" s="184"/>
      <c r="Q95" s="184">
        <f>O95+P95</f>
        <v>30400</v>
      </c>
      <c r="R95" s="184">
        <v>29850.12</v>
      </c>
      <c r="S95" s="184">
        <v>7654.07</v>
      </c>
      <c r="T95" s="270">
        <f t="shared" si="187"/>
        <v>549.88000000000102</v>
      </c>
      <c r="V95" s="287"/>
      <c r="W95" s="287"/>
      <c r="X95" s="261">
        <f t="shared" si="188"/>
        <v>0</v>
      </c>
      <c r="Y95" s="287"/>
      <c r="Z95" s="287"/>
      <c r="AA95" s="261">
        <f t="shared" si="189"/>
        <v>0</v>
      </c>
      <c r="AC95" s="292">
        <f t="shared" si="156"/>
        <v>30400</v>
      </c>
      <c r="AD95" s="292">
        <f t="shared" si="157"/>
        <v>0</v>
      </c>
      <c r="AE95" s="292">
        <f t="shared" si="158"/>
        <v>30400</v>
      </c>
      <c r="AF95" s="292">
        <f t="shared" si="159"/>
        <v>29850.12</v>
      </c>
      <c r="AG95" s="292">
        <f t="shared" si="160"/>
        <v>7654.07</v>
      </c>
      <c r="AH95" s="292">
        <f t="shared" si="161"/>
        <v>549.88000000000102</v>
      </c>
      <c r="AI95" s="66"/>
      <c r="AJ95" s="292">
        <f t="shared" si="162"/>
        <v>0</v>
      </c>
      <c r="AK95" s="292">
        <f t="shared" si="163"/>
        <v>0</v>
      </c>
      <c r="AL95" s="292">
        <f t="shared" si="164"/>
        <v>0</v>
      </c>
      <c r="AM95" s="292">
        <f t="shared" si="165"/>
        <v>0</v>
      </c>
      <c r="AN95" s="292">
        <f t="shared" si="166"/>
        <v>0</v>
      </c>
      <c r="AO95" s="292">
        <f t="shared" si="167"/>
        <v>0</v>
      </c>
    </row>
    <row r="96" spans="1:41" x14ac:dyDescent="0.25">
      <c r="A96" s="75"/>
      <c r="B96" s="179">
        <v>24000</v>
      </c>
      <c r="C96" s="180" t="s">
        <v>517</v>
      </c>
      <c r="D96" s="181"/>
      <c r="E96" s="182"/>
      <c r="F96" s="141">
        <f>SUM(F97,F99,F101,F103,F105,F107,F109,F111)</f>
        <v>1110272</v>
      </c>
      <c r="G96" s="141">
        <f t="shared" ref="G96:J96" si="193">SUM(G97,G99,G101,G103,G105,G107,G109,G111)</f>
        <v>60184</v>
      </c>
      <c r="H96" s="141">
        <f t="shared" si="193"/>
        <v>1170456</v>
      </c>
      <c r="I96" s="141">
        <f t="shared" si="193"/>
        <v>1097585</v>
      </c>
      <c r="J96" s="141">
        <f t="shared" si="193"/>
        <v>1074207.9100000001</v>
      </c>
      <c r="K96" s="271">
        <f t="shared" si="155"/>
        <v>72871</v>
      </c>
      <c r="O96" s="141">
        <f>SUM(O97,O99,O101,O103,O105,O107,O109,O111)</f>
        <v>1098272</v>
      </c>
      <c r="P96" s="141">
        <f t="shared" ref="P96:T96" si="194">SUM(P97,P99,P101,P103,P105,P107,P109,P111)</f>
        <v>60184</v>
      </c>
      <c r="Q96" s="141">
        <f t="shared" si="194"/>
        <v>1158456</v>
      </c>
      <c r="R96" s="141">
        <f t="shared" si="194"/>
        <v>1097585</v>
      </c>
      <c r="S96" s="141">
        <f t="shared" si="194"/>
        <v>1074207.9100000001</v>
      </c>
      <c r="T96" s="141">
        <f t="shared" si="194"/>
        <v>60871.000000000015</v>
      </c>
      <c r="V96" s="285">
        <f t="shared" ref="V96:AA96" si="195">SUM(V97,V99,V101,V103,V105,V107,V109,V111)</f>
        <v>12000</v>
      </c>
      <c r="W96" s="285">
        <f t="shared" si="195"/>
        <v>0</v>
      </c>
      <c r="X96" s="285">
        <f t="shared" si="195"/>
        <v>12000</v>
      </c>
      <c r="Y96" s="285">
        <f t="shared" si="195"/>
        <v>0</v>
      </c>
      <c r="Z96" s="285">
        <f t="shared" si="195"/>
        <v>0</v>
      </c>
      <c r="AA96" s="285">
        <f t="shared" si="195"/>
        <v>12000</v>
      </c>
      <c r="AC96" s="292">
        <f t="shared" si="156"/>
        <v>1110272</v>
      </c>
      <c r="AD96" s="292">
        <f t="shared" si="157"/>
        <v>60184</v>
      </c>
      <c r="AE96" s="292">
        <f t="shared" si="158"/>
        <v>1170456</v>
      </c>
      <c r="AF96" s="292">
        <f t="shared" si="159"/>
        <v>1097585</v>
      </c>
      <c r="AG96" s="292">
        <f t="shared" si="160"/>
        <v>1074207.9100000001</v>
      </c>
      <c r="AH96" s="292">
        <f t="shared" si="161"/>
        <v>72871.000000000015</v>
      </c>
      <c r="AI96" s="66"/>
      <c r="AJ96" s="292">
        <f t="shared" si="162"/>
        <v>0</v>
      </c>
      <c r="AK96" s="292">
        <f t="shared" si="163"/>
        <v>0</v>
      </c>
      <c r="AL96" s="292">
        <f t="shared" si="164"/>
        <v>0</v>
      </c>
      <c r="AM96" s="292">
        <f t="shared" si="165"/>
        <v>0</v>
      </c>
      <c r="AN96" s="292">
        <f t="shared" si="166"/>
        <v>0</v>
      </c>
      <c r="AO96" s="292">
        <f t="shared" si="167"/>
        <v>0</v>
      </c>
    </row>
    <row r="97" spans="1:41" hidden="1" x14ac:dyDescent="0.25">
      <c r="A97" s="75"/>
      <c r="B97" s="76"/>
      <c r="C97" s="105">
        <v>24200</v>
      </c>
      <c r="D97" s="177" t="s">
        <v>333</v>
      </c>
      <c r="E97" s="178"/>
      <c r="F97" s="142">
        <f>SUM(F98)</f>
        <v>0</v>
      </c>
      <c r="G97" s="142">
        <f t="shared" ref="G97:J97" si="196">SUM(G98)</f>
        <v>0</v>
      </c>
      <c r="H97" s="142">
        <f t="shared" si="196"/>
        <v>0</v>
      </c>
      <c r="I97" s="142">
        <f t="shared" si="196"/>
        <v>0</v>
      </c>
      <c r="J97" s="142">
        <f t="shared" si="196"/>
        <v>0</v>
      </c>
      <c r="K97" s="272">
        <f t="shared" si="155"/>
        <v>0</v>
      </c>
      <c r="O97" s="142">
        <f t="shared" ref="O97:T97" si="197">SUM(O98)</f>
        <v>0</v>
      </c>
      <c r="P97" s="142">
        <f t="shared" si="197"/>
        <v>0</v>
      </c>
      <c r="Q97" s="142">
        <f t="shared" si="197"/>
        <v>0</v>
      </c>
      <c r="R97" s="142">
        <f t="shared" si="197"/>
        <v>0</v>
      </c>
      <c r="S97" s="142">
        <f t="shared" si="197"/>
        <v>0</v>
      </c>
      <c r="T97" s="272">
        <f t="shared" si="197"/>
        <v>0</v>
      </c>
      <c r="V97" s="286">
        <f t="shared" ref="V97:AA97" si="198">SUM(V98)</f>
        <v>0</v>
      </c>
      <c r="W97" s="286">
        <f t="shared" si="198"/>
        <v>0</v>
      </c>
      <c r="X97" s="286">
        <f t="shared" si="198"/>
        <v>0</v>
      </c>
      <c r="Y97" s="286">
        <f t="shared" si="198"/>
        <v>0</v>
      </c>
      <c r="Z97" s="286">
        <f t="shared" si="198"/>
        <v>0</v>
      </c>
      <c r="AA97" s="286">
        <f t="shared" si="198"/>
        <v>0</v>
      </c>
      <c r="AC97" s="292">
        <f t="shared" si="156"/>
        <v>0</v>
      </c>
      <c r="AD97" s="292">
        <f t="shared" si="157"/>
        <v>0</v>
      </c>
      <c r="AE97" s="292">
        <f t="shared" si="158"/>
        <v>0</v>
      </c>
      <c r="AF97" s="292">
        <f t="shared" si="159"/>
        <v>0</v>
      </c>
      <c r="AG97" s="292">
        <f t="shared" si="160"/>
        <v>0</v>
      </c>
      <c r="AH97" s="292">
        <f t="shared" si="161"/>
        <v>0</v>
      </c>
      <c r="AI97" s="66"/>
      <c r="AJ97" s="292">
        <f t="shared" si="162"/>
        <v>0</v>
      </c>
      <c r="AK97" s="292">
        <f t="shared" si="163"/>
        <v>0</v>
      </c>
      <c r="AL97" s="292">
        <f t="shared" si="164"/>
        <v>0</v>
      </c>
      <c r="AM97" s="292">
        <f t="shared" si="165"/>
        <v>0</v>
      </c>
      <c r="AN97" s="292">
        <f t="shared" si="166"/>
        <v>0</v>
      </c>
      <c r="AO97" s="292">
        <f t="shared" si="167"/>
        <v>0</v>
      </c>
    </row>
    <row r="98" spans="1:41" hidden="1" x14ac:dyDescent="0.25">
      <c r="A98" s="75"/>
      <c r="B98" s="77"/>
      <c r="C98" s="76"/>
      <c r="D98" s="78">
        <v>24201</v>
      </c>
      <c r="E98" s="79" t="s">
        <v>333</v>
      </c>
      <c r="F98" s="184">
        <f t="shared" si="150"/>
        <v>0</v>
      </c>
      <c r="G98" s="184">
        <f t="shared" si="151"/>
        <v>0</v>
      </c>
      <c r="H98" s="184">
        <f t="shared" si="152"/>
        <v>0</v>
      </c>
      <c r="I98" s="184">
        <f t="shared" si="153"/>
        <v>0</v>
      </c>
      <c r="J98" s="184">
        <f t="shared" si="154"/>
        <v>0</v>
      </c>
      <c r="K98" s="316">
        <f t="shared" si="155"/>
        <v>0</v>
      </c>
      <c r="O98" s="184"/>
      <c r="P98" s="184"/>
      <c r="Q98" s="184">
        <f t="shared" ref="Q98:Q104" si="199">O98+P98</f>
        <v>0</v>
      </c>
      <c r="R98" s="184"/>
      <c r="S98" s="184"/>
      <c r="T98" s="270">
        <f t="shared" si="187"/>
        <v>0</v>
      </c>
      <c r="V98" s="287"/>
      <c r="W98" s="287"/>
      <c r="X98" s="261">
        <f t="shared" si="188"/>
        <v>0</v>
      </c>
      <c r="Y98" s="287"/>
      <c r="Z98" s="287"/>
      <c r="AA98" s="261">
        <f t="shared" si="189"/>
        <v>0</v>
      </c>
      <c r="AC98" s="292">
        <f t="shared" si="156"/>
        <v>0</v>
      </c>
      <c r="AD98" s="292">
        <f t="shared" si="157"/>
        <v>0</v>
      </c>
      <c r="AE98" s="292">
        <f t="shared" si="158"/>
        <v>0</v>
      </c>
      <c r="AF98" s="292">
        <f t="shared" si="159"/>
        <v>0</v>
      </c>
      <c r="AG98" s="292">
        <f t="shared" si="160"/>
        <v>0</v>
      </c>
      <c r="AH98" s="292">
        <f t="shared" si="161"/>
        <v>0</v>
      </c>
      <c r="AI98" s="66"/>
      <c r="AJ98" s="292">
        <f t="shared" si="162"/>
        <v>0</v>
      </c>
      <c r="AK98" s="292">
        <f t="shared" si="163"/>
        <v>0</v>
      </c>
      <c r="AL98" s="292">
        <f t="shared" si="164"/>
        <v>0</v>
      </c>
      <c r="AM98" s="292">
        <f t="shared" si="165"/>
        <v>0</v>
      </c>
      <c r="AN98" s="292">
        <f t="shared" si="166"/>
        <v>0</v>
      </c>
      <c r="AO98" s="292">
        <f t="shared" si="167"/>
        <v>0</v>
      </c>
    </row>
    <row r="99" spans="1:41" x14ac:dyDescent="0.25">
      <c r="A99" s="75"/>
      <c r="B99" s="76"/>
      <c r="C99" s="105">
        <v>24300</v>
      </c>
      <c r="D99" s="177" t="s">
        <v>334</v>
      </c>
      <c r="E99" s="178"/>
      <c r="F99" s="142">
        <f>SUM(F100)</f>
        <v>66640</v>
      </c>
      <c r="G99" s="142">
        <f t="shared" ref="G99:J99" si="200">SUM(G100)</f>
        <v>-55000</v>
      </c>
      <c r="H99" s="142">
        <f t="shared" si="200"/>
        <v>11640</v>
      </c>
      <c r="I99" s="142">
        <f t="shared" si="200"/>
        <v>6243.89</v>
      </c>
      <c r="J99" s="142">
        <f t="shared" si="200"/>
        <v>6243.89</v>
      </c>
      <c r="K99" s="272">
        <f t="shared" si="155"/>
        <v>5396.11</v>
      </c>
      <c r="O99" s="142">
        <f t="shared" ref="O99:T99" si="201">SUM(O100)</f>
        <v>66640</v>
      </c>
      <c r="P99" s="142">
        <f t="shared" si="201"/>
        <v>-55000</v>
      </c>
      <c r="Q99" s="142">
        <f t="shared" si="201"/>
        <v>11640</v>
      </c>
      <c r="R99" s="142">
        <f t="shared" si="201"/>
        <v>6243.89</v>
      </c>
      <c r="S99" s="142">
        <f t="shared" si="201"/>
        <v>6243.89</v>
      </c>
      <c r="T99" s="272">
        <f t="shared" si="201"/>
        <v>5396.11</v>
      </c>
      <c r="V99" s="286">
        <f t="shared" ref="V99:AA99" si="202">SUM(V100)</f>
        <v>0</v>
      </c>
      <c r="W99" s="286">
        <f t="shared" si="202"/>
        <v>0</v>
      </c>
      <c r="X99" s="286">
        <f t="shared" si="202"/>
        <v>0</v>
      </c>
      <c r="Y99" s="286">
        <f t="shared" si="202"/>
        <v>0</v>
      </c>
      <c r="Z99" s="286">
        <f t="shared" si="202"/>
        <v>0</v>
      </c>
      <c r="AA99" s="286">
        <f t="shared" si="202"/>
        <v>0</v>
      </c>
      <c r="AC99" s="292">
        <f t="shared" si="156"/>
        <v>66640</v>
      </c>
      <c r="AD99" s="292">
        <f t="shared" si="157"/>
        <v>-55000</v>
      </c>
      <c r="AE99" s="292">
        <f t="shared" si="158"/>
        <v>11640</v>
      </c>
      <c r="AF99" s="292">
        <f t="shared" si="159"/>
        <v>6243.89</v>
      </c>
      <c r="AG99" s="292">
        <f t="shared" si="160"/>
        <v>6243.89</v>
      </c>
      <c r="AH99" s="292">
        <f t="shared" si="161"/>
        <v>5396.11</v>
      </c>
      <c r="AI99" s="66"/>
      <c r="AJ99" s="292">
        <f t="shared" si="162"/>
        <v>0</v>
      </c>
      <c r="AK99" s="292">
        <f t="shared" si="163"/>
        <v>0</v>
      </c>
      <c r="AL99" s="292">
        <f t="shared" si="164"/>
        <v>0</v>
      </c>
      <c r="AM99" s="292">
        <f t="shared" si="165"/>
        <v>0</v>
      </c>
      <c r="AN99" s="292">
        <f t="shared" si="166"/>
        <v>0</v>
      </c>
      <c r="AO99" s="292">
        <f t="shared" si="167"/>
        <v>0</v>
      </c>
    </row>
    <row r="100" spans="1:41" x14ac:dyDescent="0.25">
      <c r="A100" s="75"/>
      <c r="B100" s="77"/>
      <c r="C100" s="76"/>
      <c r="D100" s="78">
        <v>24301</v>
      </c>
      <c r="E100" s="79" t="s">
        <v>334</v>
      </c>
      <c r="F100" s="184">
        <f t="shared" si="150"/>
        <v>66640</v>
      </c>
      <c r="G100" s="184">
        <f t="shared" si="151"/>
        <v>-55000</v>
      </c>
      <c r="H100" s="184">
        <f t="shared" si="152"/>
        <v>11640</v>
      </c>
      <c r="I100" s="184">
        <f t="shared" si="153"/>
        <v>6243.89</v>
      </c>
      <c r="J100" s="184">
        <f t="shared" si="154"/>
        <v>6243.89</v>
      </c>
      <c r="K100" s="316">
        <f t="shared" si="155"/>
        <v>5396.11</v>
      </c>
      <c r="O100" s="184">
        <v>66640</v>
      </c>
      <c r="P100" s="184">
        <v>-55000</v>
      </c>
      <c r="Q100" s="184">
        <f t="shared" si="199"/>
        <v>11640</v>
      </c>
      <c r="R100" s="184">
        <v>6243.89</v>
      </c>
      <c r="S100" s="184">
        <v>6243.89</v>
      </c>
      <c r="T100" s="270">
        <f t="shared" si="187"/>
        <v>5396.11</v>
      </c>
      <c r="V100" s="287"/>
      <c r="W100" s="287"/>
      <c r="X100" s="261">
        <f t="shared" si="188"/>
        <v>0</v>
      </c>
      <c r="Y100" s="287"/>
      <c r="Z100" s="287"/>
      <c r="AA100" s="261">
        <f t="shared" si="189"/>
        <v>0</v>
      </c>
      <c r="AC100" s="292">
        <f t="shared" si="156"/>
        <v>66640</v>
      </c>
      <c r="AD100" s="292">
        <f t="shared" si="157"/>
        <v>-55000</v>
      </c>
      <c r="AE100" s="292">
        <f t="shared" si="158"/>
        <v>11640</v>
      </c>
      <c r="AF100" s="292">
        <f t="shared" si="159"/>
        <v>6243.89</v>
      </c>
      <c r="AG100" s="292">
        <f t="shared" si="160"/>
        <v>6243.89</v>
      </c>
      <c r="AH100" s="292">
        <f t="shared" si="161"/>
        <v>5396.11</v>
      </c>
      <c r="AI100" s="66"/>
      <c r="AJ100" s="292">
        <f t="shared" si="162"/>
        <v>0</v>
      </c>
      <c r="AK100" s="292">
        <f t="shared" si="163"/>
        <v>0</v>
      </c>
      <c r="AL100" s="292">
        <f t="shared" si="164"/>
        <v>0</v>
      </c>
      <c r="AM100" s="292">
        <f t="shared" si="165"/>
        <v>0</v>
      </c>
      <c r="AN100" s="292">
        <f t="shared" si="166"/>
        <v>0</v>
      </c>
      <c r="AO100" s="292">
        <f t="shared" si="167"/>
        <v>0</v>
      </c>
    </row>
    <row r="101" spans="1:41" hidden="1" x14ac:dyDescent="0.25">
      <c r="A101" s="75"/>
      <c r="B101" s="76"/>
      <c r="C101" s="105">
        <v>24400</v>
      </c>
      <c r="D101" s="177" t="s">
        <v>335</v>
      </c>
      <c r="E101" s="178"/>
      <c r="F101" s="142">
        <f>SUM(F102)</f>
        <v>0</v>
      </c>
      <c r="G101" s="142">
        <f t="shared" ref="G101:J101" si="203">SUM(G102)</f>
        <v>0</v>
      </c>
      <c r="H101" s="142">
        <f t="shared" si="203"/>
        <v>0</v>
      </c>
      <c r="I101" s="142">
        <f t="shared" si="203"/>
        <v>0</v>
      </c>
      <c r="J101" s="142">
        <f t="shared" si="203"/>
        <v>0</v>
      </c>
      <c r="K101" s="272">
        <f t="shared" si="155"/>
        <v>0</v>
      </c>
      <c r="O101" s="142"/>
      <c r="P101" s="142">
        <f t="shared" ref="P101:T101" si="204">SUM(P102)</f>
        <v>0</v>
      </c>
      <c r="Q101" s="142">
        <f t="shared" si="204"/>
        <v>0</v>
      </c>
      <c r="R101" s="142">
        <f t="shared" si="204"/>
        <v>0</v>
      </c>
      <c r="S101" s="142">
        <f t="shared" si="204"/>
        <v>0</v>
      </c>
      <c r="T101" s="272">
        <f t="shared" si="204"/>
        <v>0</v>
      </c>
      <c r="V101" s="286">
        <f t="shared" ref="V101:AA101" si="205">SUM(V102)</f>
        <v>0</v>
      </c>
      <c r="W101" s="286">
        <f t="shared" si="205"/>
        <v>0</v>
      </c>
      <c r="X101" s="286">
        <f t="shared" si="205"/>
        <v>0</v>
      </c>
      <c r="Y101" s="286">
        <f t="shared" si="205"/>
        <v>0</v>
      </c>
      <c r="Z101" s="286">
        <f t="shared" si="205"/>
        <v>0</v>
      </c>
      <c r="AA101" s="286">
        <f t="shared" si="205"/>
        <v>0</v>
      </c>
      <c r="AC101" s="292">
        <f t="shared" si="156"/>
        <v>0</v>
      </c>
      <c r="AD101" s="292">
        <f t="shared" si="157"/>
        <v>0</v>
      </c>
      <c r="AE101" s="292">
        <f t="shared" si="158"/>
        <v>0</v>
      </c>
      <c r="AF101" s="292">
        <f t="shared" si="159"/>
        <v>0</v>
      </c>
      <c r="AG101" s="292">
        <f t="shared" si="160"/>
        <v>0</v>
      </c>
      <c r="AH101" s="292">
        <f t="shared" si="161"/>
        <v>0</v>
      </c>
      <c r="AI101" s="66"/>
      <c r="AJ101" s="292">
        <f t="shared" si="162"/>
        <v>0</v>
      </c>
      <c r="AK101" s="292">
        <f t="shared" si="163"/>
        <v>0</v>
      </c>
      <c r="AL101" s="292">
        <f t="shared" si="164"/>
        <v>0</v>
      </c>
      <c r="AM101" s="292">
        <f t="shared" si="165"/>
        <v>0</v>
      </c>
      <c r="AN101" s="292">
        <f t="shared" si="166"/>
        <v>0</v>
      </c>
      <c r="AO101" s="292">
        <f t="shared" si="167"/>
        <v>0</v>
      </c>
    </row>
    <row r="102" spans="1:41" hidden="1" x14ac:dyDescent="0.25">
      <c r="A102" s="75"/>
      <c r="B102" s="77"/>
      <c r="C102" s="76"/>
      <c r="D102" s="78">
        <v>24401</v>
      </c>
      <c r="E102" s="79" t="s">
        <v>335</v>
      </c>
      <c r="F102" s="184">
        <f t="shared" si="150"/>
        <v>0</v>
      </c>
      <c r="G102" s="184">
        <f t="shared" si="151"/>
        <v>0</v>
      </c>
      <c r="H102" s="184">
        <f t="shared" si="152"/>
        <v>0</v>
      </c>
      <c r="I102" s="184">
        <f t="shared" si="153"/>
        <v>0</v>
      </c>
      <c r="J102" s="184">
        <f t="shared" si="154"/>
        <v>0</v>
      </c>
      <c r="K102" s="316">
        <f t="shared" si="155"/>
        <v>0</v>
      </c>
      <c r="O102" s="184"/>
      <c r="P102" s="184"/>
      <c r="Q102" s="184">
        <f t="shared" si="199"/>
        <v>0</v>
      </c>
      <c r="R102" s="184"/>
      <c r="S102" s="184"/>
      <c r="T102" s="270">
        <f t="shared" si="187"/>
        <v>0</v>
      </c>
      <c r="V102" s="287"/>
      <c r="W102" s="287"/>
      <c r="X102" s="261">
        <f t="shared" si="188"/>
        <v>0</v>
      </c>
      <c r="Y102" s="287"/>
      <c r="Z102" s="287"/>
      <c r="AA102" s="261">
        <f t="shared" si="189"/>
        <v>0</v>
      </c>
      <c r="AC102" s="292">
        <f t="shared" si="156"/>
        <v>0</v>
      </c>
      <c r="AD102" s="292">
        <f t="shared" si="157"/>
        <v>0</v>
      </c>
      <c r="AE102" s="292">
        <f t="shared" si="158"/>
        <v>0</v>
      </c>
      <c r="AF102" s="292">
        <f t="shared" si="159"/>
        <v>0</v>
      </c>
      <c r="AG102" s="292">
        <f t="shared" si="160"/>
        <v>0</v>
      </c>
      <c r="AH102" s="292">
        <f t="shared" si="161"/>
        <v>0</v>
      </c>
      <c r="AI102" s="66"/>
      <c r="AJ102" s="292">
        <f t="shared" si="162"/>
        <v>0</v>
      </c>
      <c r="AK102" s="292">
        <f t="shared" si="163"/>
        <v>0</v>
      </c>
      <c r="AL102" s="292">
        <f t="shared" si="164"/>
        <v>0</v>
      </c>
      <c r="AM102" s="292">
        <f t="shared" si="165"/>
        <v>0</v>
      </c>
      <c r="AN102" s="292">
        <f t="shared" si="166"/>
        <v>0</v>
      </c>
      <c r="AO102" s="292">
        <f t="shared" si="167"/>
        <v>0</v>
      </c>
    </row>
    <row r="103" spans="1:41" hidden="1" x14ac:dyDescent="0.25">
      <c r="A103" s="75"/>
      <c r="B103" s="76"/>
      <c r="C103" s="105">
        <v>24500</v>
      </c>
      <c r="D103" s="177" t="s">
        <v>336</v>
      </c>
      <c r="E103" s="178"/>
      <c r="F103" s="142">
        <f>SUM(F104)</f>
        <v>0</v>
      </c>
      <c r="G103" s="142">
        <f t="shared" ref="G103:J103" si="206">SUM(G104)</f>
        <v>0</v>
      </c>
      <c r="H103" s="142">
        <f t="shared" si="206"/>
        <v>0</v>
      </c>
      <c r="I103" s="142">
        <f t="shared" si="206"/>
        <v>0</v>
      </c>
      <c r="J103" s="142">
        <f t="shared" si="206"/>
        <v>0</v>
      </c>
      <c r="K103" s="272">
        <f t="shared" si="155"/>
        <v>0</v>
      </c>
      <c r="O103" s="142"/>
      <c r="P103" s="142">
        <f t="shared" ref="P103:T103" si="207">SUM(P104)</f>
        <v>0</v>
      </c>
      <c r="Q103" s="142">
        <f t="shared" si="207"/>
        <v>0</v>
      </c>
      <c r="R103" s="142">
        <f t="shared" si="207"/>
        <v>0</v>
      </c>
      <c r="S103" s="142">
        <f t="shared" si="207"/>
        <v>0</v>
      </c>
      <c r="T103" s="272">
        <f t="shared" si="207"/>
        <v>0</v>
      </c>
      <c r="V103" s="286">
        <f t="shared" ref="V103:AA103" si="208">SUM(V104)</f>
        <v>0</v>
      </c>
      <c r="W103" s="286">
        <f t="shared" si="208"/>
        <v>0</v>
      </c>
      <c r="X103" s="286">
        <f t="shared" si="208"/>
        <v>0</v>
      </c>
      <c r="Y103" s="286">
        <f t="shared" si="208"/>
        <v>0</v>
      </c>
      <c r="Z103" s="286">
        <f t="shared" si="208"/>
        <v>0</v>
      </c>
      <c r="AA103" s="286">
        <f t="shared" si="208"/>
        <v>0</v>
      </c>
      <c r="AC103" s="292">
        <f t="shared" si="156"/>
        <v>0</v>
      </c>
      <c r="AD103" s="292">
        <f t="shared" si="157"/>
        <v>0</v>
      </c>
      <c r="AE103" s="292">
        <f t="shared" si="158"/>
        <v>0</v>
      </c>
      <c r="AF103" s="292">
        <f t="shared" si="159"/>
        <v>0</v>
      </c>
      <c r="AG103" s="292">
        <f t="shared" si="160"/>
        <v>0</v>
      </c>
      <c r="AH103" s="292">
        <f t="shared" si="161"/>
        <v>0</v>
      </c>
      <c r="AI103" s="66"/>
      <c r="AJ103" s="292">
        <f t="shared" si="162"/>
        <v>0</v>
      </c>
      <c r="AK103" s="292">
        <f t="shared" si="163"/>
        <v>0</v>
      </c>
      <c r="AL103" s="292">
        <f t="shared" si="164"/>
        <v>0</v>
      </c>
      <c r="AM103" s="292">
        <f t="shared" si="165"/>
        <v>0</v>
      </c>
      <c r="AN103" s="292">
        <f t="shared" si="166"/>
        <v>0</v>
      </c>
      <c r="AO103" s="292">
        <f t="shared" si="167"/>
        <v>0</v>
      </c>
    </row>
    <row r="104" spans="1:41" hidden="1" x14ac:dyDescent="0.25">
      <c r="A104" s="75"/>
      <c r="B104" s="77"/>
      <c r="C104" s="76"/>
      <c r="D104" s="78">
        <v>24501</v>
      </c>
      <c r="E104" s="79" t="s">
        <v>336</v>
      </c>
      <c r="F104" s="184">
        <f t="shared" si="150"/>
        <v>0</v>
      </c>
      <c r="G104" s="184">
        <f t="shared" si="151"/>
        <v>0</v>
      </c>
      <c r="H104" s="184">
        <f t="shared" si="152"/>
        <v>0</v>
      </c>
      <c r="I104" s="184">
        <f t="shared" si="153"/>
        <v>0</v>
      </c>
      <c r="J104" s="184">
        <f t="shared" si="154"/>
        <v>0</v>
      </c>
      <c r="K104" s="316">
        <f t="shared" si="155"/>
        <v>0</v>
      </c>
      <c r="O104" s="184"/>
      <c r="P104" s="184"/>
      <c r="Q104" s="184">
        <f t="shared" si="199"/>
        <v>0</v>
      </c>
      <c r="R104" s="184"/>
      <c r="S104" s="184"/>
      <c r="T104" s="270">
        <f t="shared" si="187"/>
        <v>0</v>
      </c>
      <c r="V104" s="287"/>
      <c r="W104" s="287">
        <v>0</v>
      </c>
      <c r="X104" s="261">
        <f t="shared" si="188"/>
        <v>0</v>
      </c>
      <c r="Y104" s="287">
        <v>0</v>
      </c>
      <c r="Z104" s="287">
        <v>0</v>
      </c>
      <c r="AA104" s="261">
        <f t="shared" si="189"/>
        <v>0</v>
      </c>
      <c r="AC104" s="292">
        <f t="shared" si="156"/>
        <v>0</v>
      </c>
      <c r="AD104" s="292">
        <f t="shared" si="157"/>
        <v>0</v>
      </c>
      <c r="AE104" s="292">
        <f t="shared" si="158"/>
        <v>0</v>
      </c>
      <c r="AF104" s="292">
        <f t="shared" si="159"/>
        <v>0</v>
      </c>
      <c r="AG104" s="292">
        <f t="shared" si="160"/>
        <v>0</v>
      </c>
      <c r="AH104" s="292">
        <f t="shared" si="161"/>
        <v>0</v>
      </c>
      <c r="AI104" s="66"/>
      <c r="AJ104" s="292">
        <f t="shared" si="162"/>
        <v>0</v>
      </c>
      <c r="AK104" s="292">
        <f t="shared" si="163"/>
        <v>0</v>
      </c>
      <c r="AL104" s="292">
        <f t="shared" si="164"/>
        <v>0</v>
      </c>
      <c r="AM104" s="292">
        <f t="shared" si="165"/>
        <v>0</v>
      </c>
      <c r="AN104" s="292">
        <f t="shared" si="166"/>
        <v>0</v>
      </c>
      <c r="AO104" s="292">
        <f t="shared" si="167"/>
        <v>0</v>
      </c>
    </row>
    <row r="105" spans="1:41" x14ac:dyDescent="0.25">
      <c r="A105" s="75"/>
      <c r="B105" s="76"/>
      <c r="C105" s="105">
        <v>24600</v>
      </c>
      <c r="D105" s="177" t="s">
        <v>337</v>
      </c>
      <c r="E105" s="178"/>
      <c r="F105" s="142">
        <f>SUM(F106)</f>
        <v>485532</v>
      </c>
      <c r="G105" s="142">
        <f t="shared" ref="G105:J105" si="209">SUM(G106)</f>
        <v>45184</v>
      </c>
      <c r="H105" s="142">
        <f t="shared" si="209"/>
        <v>530716</v>
      </c>
      <c r="I105" s="142">
        <f t="shared" si="209"/>
        <v>503889.16</v>
      </c>
      <c r="J105" s="142">
        <f t="shared" si="209"/>
        <v>485725.55</v>
      </c>
      <c r="K105" s="272">
        <f t="shared" si="155"/>
        <v>26826.840000000026</v>
      </c>
      <c r="O105" s="142">
        <f t="shared" ref="O105:T105" si="210">SUM(O106)</f>
        <v>485532</v>
      </c>
      <c r="P105" s="142">
        <f t="shared" si="210"/>
        <v>45184</v>
      </c>
      <c r="Q105" s="142">
        <f t="shared" si="210"/>
        <v>530716</v>
      </c>
      <c r="R105" s="142">
        <f t="shared" si="210"/>
        <v>503889.16</v>
      </c>
      <c r="S105" s="142">
        <f t="shared" si="210"/>
        <v>485725.55</v>
      </c>
      <c r="T105" s="272">
        <f t="shared" si="210"/>
        <v>26826.840000000026</v>
      </c>
      <c r="V105" s="286">
        <f t="shared" ref="V105:AA105" si="211">SUM(V106)</f>
        <v>0</v>
      </c>
      <c r="W105" s="286">
        <f t="shared" si="211"/>
        <v>0</v>
      </c>
      <c r="X105" s="286">
        <f t="shared" si="211"/>
        <v>0</v>
      </c>
      <c r="Y105" s="286">
        <f t="shared" si="211"/>
        <v>0</v>
      </c>
      <c r="Z105" s="286">
        <f t="shared" si="211"/>
        <v>0</v>
      </c>
      <c r="AA105" s="286">
        <f t="shared" si="211"/>
        <v>0</v>
      </c>
      <c r="AC105" s="292">
        <f t="shared" si="156"/>
        <v>485532</v>
      </c>
      <c r="AD105" s="292">
        <f t="shared" si="157"/>
        <v>45184</v>
      </c>
      <c r="AE105" s="292">
        <f t="shared" si="158"/>
        <v>530716</v>
      </c>
      <c r="AF105" s="292">
        <f t="shared" si="159"/>
        <v>503889.16</v>
      </c>
      <c r="AG105" s="292">
        <f t="shared" si="160"/>
        <v>485725.55</v>
      </c>
      <c r="AH105" s="292">
        <f t="shared" si="161"/>
        <v>26826.840000000026</v>
      </c>
      <c r="AI105" s="66"/>
      <c r="AJ105" s="292">
        <f t="shared" si="162"/>
        <v>0</v>
      </c>
      <c r="AK105" s="292">
        <f t="shared" si="163"/>
        <v>0</v>
      </c>
      <c r="AL105" s="292">
        <f t="shared" si="164"/>
        <v>0</v>
      </c>
      <c r="AM105" s="292">
        <f t="shared" si="165"/>
        <v>0</v>
      </c>
      <c r="AN105" s="292">
        <f t="shared" si="166"/>
        <v>0</v>
      </c>
      <c r="AO105" s="292">
        <f t="shared" si="167"/>
        <v>0</v>
      </c>
    </row>
    <row r="106" spans="1:41" x14ac:dyDescent="0.25">
      <c r="A106" s="75"/>
      <c r="B106" s="77"/>
      <c r="C106" s="76"/>
      <c r="D106" s="78">
        <v>24601</v>
      </c>
      <c r="E106" s="79" t="s">
        <v>338</v>
      </c>
      <c r="F106" s="184">
        <f t="shared" si="150"/>
        <v>485532</v>
      </c>
      <c r="G106" s="184">
        <f t="shared" si="151"/>
        <v>45184</v>
      </c>
      <c r="H106" s="184">
        <f t="shared" si="152"/>
        <v>530716</v>
      </c>
      <c r="I106" s="184">
        <f t="shared" si="153"/>
        <v>503889.16</v>
      </c>
      <c r="J106" s="184">
        <f t="shared" si="154"/>
        <v>485725.55</v>
      </c>
      <c r="K106" s="316">
        <f t="shared" si="155"/>
        <v>26826.840000000026</v>
      </c>
      <c r="O106" s="184">
        <v>485532</v>
      </c>
      <c r="P106" s="184">
        <v>45184</v>
      </c>
      <c r="Q106" s="184">
        <f>O106+P106</f>
        <v>530716</v>
      </c>
      <c r="R106" s="184">
        <v>503889.16</v>
      </c>
      <c r="S106" s="184">
        <v>485725.55</v>
      </c>
      <c r="T106" s="270">
        <f t="shared" si="187"/>
        <v>26826.840000000026</v>
      </c>
      <c r="V106" s="287"/>
      <c r="W106" s="287">
        <v>0</v>
      </c>
      <c r="X106" s="261">
        <f t="shared" si="188"/>
        <v>0</v>
      </c>
      <c r="Y106" s="287">
        <v>0</v>
      </c>
      <c r="Z106" s="287">
        <v>0</v>
      </c>
      <c r="AA106" s="261">
        <f t="shared" si="189"/>
        <v>0</v>
      </c>
      <c r="AC106" s="292">
        <f t="shared" si="156"/>
        <v>485532</v>
      </c>
      <c r="AD106" s="292">
        <f t="shared" si="157"/>
        <v>45184</v>
      </c>
      <c r="AE106" s="292">
        <f t="shared" si="158"/>
        <v>530716</v>
      </c>
      <c r="AF106" s="292">
        <f t="shared" si="159"/>
        <v>503889.16</v>
      </c>
      <c r="AG106" s="292">
        <f t="shared" si="160"/>
        <v>485725.55</v>
      </c>
      <c r="AH106" s="292">
        <f t="shared" si="161"/>
        <v>26826.840000000026</v>
      </c>
      <c r="AI106" s="66"/>
      <c r="AJ106" s="292">
        <f t="shared" si="162"/>
        <v>0</v>
      </c>
      <c r="AK106" s="292">
        <f t="shared" si="163"/>
        <v>0</v>
      </c>
      <c r="AL106" s="292">
        <f t="shared" si="164"/>
        <v>0</v>
      </c>
      <c r="AM106" s="292">
        <f t="shared" si="165"/>
        <v>0</v>
      </c>
      <c r="AN106" s="292">
        <f t="shared" si="166"/>
        <v>0</v>
      </c>
      <c r="AO106" s="292">
        <f t="shared" si="167"/>
        <v>0</v>
      </c>
    </row>
    <row r="107" spans="1:41" x14ac:dyDescent="0.25">
      <c r="A107" s="75"/>
      <c r="B107" s="76"/>
      <c r="C107" s="105">
        <v>24700</v>
      </c>
      <c r="D107" s="177" t="s">
        <v>339</v>
      </c>
      <c r="E107" s="178"/>
      <c r="F107" s="142">
        <f>SUM(F108)</f>
        <v>72600</v>
      </c>
      <c r="G107" s="142">
        <f t="shared" ref="G107:J107" si="212">SUM(G108)</f>
        <v>-10000</v>
      </c>
      <c r="H107" s="142">
        <f t="shared" si="212"/>
        <v>62600</v>
      </c>
      <c r="I107" s="142">
        <f t="shared" si="212"/>
        <v>47316.14</v>
      </c>
      <c r="J107" s="142">
        <f t="shared" si="212"/>
        <v>47316.14</v>
      </c>
      <c r="K107" s="272">
        <f t="shared" si="155"/>
        <v>15283.86</v>
      </c>
      <c r="O107" s="142">
        <f t="shared" ref="O107:T107" si="213">SUM(O108)</f>
        <v>72600</v>
      </c>
      <c r="P107" s="142">
        <f t="shared" si="213"/>
        <v>-10000</v>
      </c>
      <c r="Q107" s="142">
        <f t="shared" si="213"/>
        <v>62600</v>
      </c>
      <c r="R107" s="142">
        <f t="shared" si="213"/>
        <v>47316.14</v>
      </c>
      <c r="S107" s="142">
        <f t="shared" si="213"/>
        <v>47316.14</v>
      </c>
      <c r="T107" s="272">
        <f t="shared" si="213"/>
        <v>15283.86</v>
      </c>
      <c r="V107" s="286">
        <f t="shared" ref="V107:AA107" si="214">SUM(V108)</f>
        <v>0</v>
      </c>
      <c r="W107" s="286">
        <f t="shared" si="214"/>
        <v>0</v>
      </c>
      <c r="X107" s="286">
        <f t="shared" si="214"/>
        <v>0</v>
      </c>
      <c r="Y107" s="286">
        <f t="shared" si="214"/>
        <v>0</v>
      </c>
      <c r="Z107" s="286">
        <f t="shared" si="214"/>
        <v>0</v>
      </c>
      <c r="AA107" s="286">
        <f t="shared" si="214"/>
        <v>0</v>
      </c>
      <c r="AC107" s="292">
        <f t="shared" si="156"/>
        <v>72600</v>
      </c>
      <c r="AD107" s="292">
        <f t="shared" si="157"/>
        <v>-10000</v>
      </c>
      <c r="AE107" s="292">
        <f t="shared" si="158"/>
        <v>62600</v>
      </c>
      <c r="AF107" s="292">
        <f t="shared" si="159"/>
        <v>47316.14</v>
      </c>
      <c r="AG107" s="292">
        <f t="shared" si="160"/>
        <v>47316.14</v>
      </c>
      <c r="AH107" s="292">
        <f t="shared" si="161"/>
        <v>15283.86</v>
      </c>
      <c r="AI107" s="66"/>
      <c r="AJ107" s="292">
        <f t="shared" si="162"/>
        <v>0</v>
      </c>
      <c r="AK107" s="292">
        <f t="shared" si="163"/>
        <v>0</v>
      </c>
      <c r="AL107" s="292">
        <f t="shared" si="164"/>
        <v>0</v>
      </c>
      <c r="AM107" s="292">
        <f t="shared" si="165"/>
        <v>0</v>
      </c>
      <c r="AN107" s="292">
        <f t="shared" si="166"/>
        <v>0</v>
      </c>
      <c r="AO107" s="292">
        <f t="shared" si="167"/>
        <v>0</v>
      </c>
    </row>
    <row r="108" spans="1:41" x14ac:dyDescent="0.25">
      <c r="A108" s="75"/>
      <c r="B108" s="77"/>
      <c r="C108" s="76"/>
      <c r="D108" s="78">
        <v>24701</v>
      </c>
      <c r="E108" s="79" t="s">
        <v>339</v>
      </c>
      <c r="F108" s="184">
        <f t="shared" si="150"/>
        <v>72600</v>
      </c>
      <c r="G108" s="184">
        <f t="shared" si="151"/>
        <v>-10000</v>
      </c>
      <c r="H108" s="184">
        <f t="shared" si="152"/>
        <v>62600</v>
      </c>
      <c r="I108" s="184">
        <f t="shared" si="153"/>
        <v>47316.14</v>
      </c>
      <c r="J108" s="184">
        <f t="shared" si="154"/>
        <v>47316.14</v>
      </c>
      <c r="K108" s="316">
        <f t="shared" si="155"/>
        <v>15283.86</v>
      </c>
      <c r="O108" s="184">
        <v>72600</v>
      </c>
      <c r="P108" s="184">
        <v>-10000</v>
      </c>
      <c r="Q108" s="184">
        <f>O108+P108</f>
        <v>62600</v>
      </c>
      <c r="R108" s="184">
        <v>47316.14</v>
      </c>
      <c r="S108" s="184">
        <v>47316.14</v>
      </c>
      <c r="T108" s="270">
        <f t="shared" si="187"/>
        <v>15283.86</v>
      </c>
      <c r="V108" s="287"/>
      <c r="W108" s="287"/>
      <c r="X108" s="261">
        <f t="shared" si="188"/>
        <v>0</v>
      </c>
      <c r="Y108" s="287"/>
      <c r="Z108" s="287"/>
      <c r="AA108" s="261">
        <f t="shared" si="189"/>
        <v>0</v>
      </c>
      <c r="AC108" s="292">
        <f t="shared" si="156"/>
        <v>72600</v>
      </c>
      <c r="AD108" s="292">
        <f t="shared" si="157"/>
        <v>-10000</v>
      </c>
      <c r="AE108" s="292">
        <f t="shared" si="158"/>
        <v>62600</v>
      </c>
      <c r="AF108" s="292">
        <f t="shared" si="159"/>
        <v>47316.14</v>
      </c>
      <c r="AG108" s="292">
        <f t="shared" si="160"/>
        <v>47316.14</v>
      </c>
      <c r="AH108" s="292">
        <f t="shared" si="161"/>
        <v>15283.86</v>
      </c>
      <c r="AI108" s="66"/>
      <c r="AJ108" s="292">
        <f t="shared" si="162"/>
        <v>0</v>
      </c>
      <c r="AK108" s="292">
        <f t="shared" si="163"/>
        <v>0</v>
      </c>
      <c r="AL108" s="292">
        <f t="shared" si="164"/>
        <v>0</v>
      </c>
      <c r="AM108" s="292">
        <f t="shared" si="165"/>
        <v>0</v>
      </c>
      <c r="AN108" s="292">
        <f t="shared" si="166"/>
        <v>0</v>
      </c>
      <c r="AO108" s="292">
        <f t="shared" si="167"/>
        <v>0</v>
      </c>
    </row>
    <row r="109" spans="1:41" x14ac:dyDescent="0.25">
      <c r="A109" s="75"/>
      <c r="B109" s="76"/>
      <c r="C109" s="105">
        <v>24800</v>
      </c>
      <c r="D109" s="177" t="s">
        <v>340</v>
      </c>
      <c r="E109" s="178"/>
      <c r="F109" s="142">
        <f>SUM(F110)</f>
        <v>67600</v>
      </c>
      <c r="G109" s="142">
        <f t="shared" ref="G109:J109" si="215">SUM(G110)</f>
        <v>20000</v>
      </c>
      <c r="H109" s="142">
        <f t="shared" si="215"/>
        <v>87600</v>
      </c>
      <c r="I109" s="142">
        <f t="shared" si="215"/>
        <v>68042.3</v>
      </c>
      <c r="J109" s="142">
        <f t="shared" si="215"/>
        <v>68042.3</v>
      </c>
      <c r="K109" s="272">
        <f t="shared" si="155"/>
        <v>19557.699999999997</v>
      </c>
      <c r="O109" s="142">
        <f>SUM(O110)</f>
        <v>55600</v>
      </c>
      <c r="P109" s="142">
        <f t="shared" ref="P109:T109" si="216">SUM(P110)</f>
        <v>20000</v>
      </c>
      <c r="Q109" s="142">
        <f t="shared" si="216"/>
        <v>75600</v>
      </c>
      <c r="R109" s="142">
        <f t="shared" si="216"/>
        <v>68042.3</v>
      </c>
      <c r="S109" s="142">
        <f t="shared" si="216"/>
        <v>68042.3</v>
      </c>
      <c r="T109" s="142">
        <f t="shared" si="216"/>
        <v>7557.6999999999971</v>
      </c>
      <c r="V109" s="286">
        <f t="shared" ref="V109:AA109" si="217">SUM(V110)</f>
        <v>12000</v>
      </c>
      <c r="W109" s="286">
        <f t="shared" si="217"/>
        <v>0</v>
      </c>
      <c r="X109" s="286">
        <f t="shared" si="217"/>
        <v>12000</v>
      </c>
      <c r="Y109" s="286">
        <f t="shared" si="217"/>
        <v>0</v>
      </c>
      <c r="Z109" s="286">
        <f t="shared" si="217"/>
        <v>0</v>
      </c>
      <c r="AA109" s="286">
        <f t="shared" si="217"/>
        <v>12000</v>
      </c>
      <c r="AC109" s="292">
        <f t="shared" si="156"/>
        <v>67600</v>
      </c>
      <c r="AD109" s="292">
        <f t="shared" si="157"/>
        <v>20000</v>
      </c>
      <c r="AE109" s="292">
        <f t="shared" si="158"/>
        <v>87600</v>
      </c>
      <c r="AF109" s="292">
        <f t="shared" si="159"/>
        <v>68042.3</v>
      </c>
      <c r="AG109" s="292">
        <f t="shared" si="160"/>
        <v>68042.3</v>
      </c>
      <c r="AH109" s="292">
        <f t="shared" si="161"/>
        <v>19557.699999999997</v>
      </c>
      <c r="AI109" s="66"/>
      <c r="AJ109" s="292">
        <f t="shared" si="162"/>
        <v>0</v>
      </c>
      <c r="AK109" s="292">
        <f t="shared" si="163"/>
        <v>0</v>
      </c>
      <c r="AL109" s="292">
        <f t="shared" si="164"/>
        <v>0</v>
      </c>
      <c r="AM109" s="292">
        <f t="shared" si="165"/>
        <v>0</v>
      </c>
      <c r="AN109" s="292">
        <f t="shared" si="166"/>
        <v>0</v>
      </c>
      <c r="AO109" s="292">
        <f t="shared" si="167"/>
        <v>0</v>
      </c>
    </row>
    <row r="110" spans="1:41" x14ac:dyDescent="0.25">
      <c r="A110" s="75"/>
      <c r="B110" s="77"/>
      <c r="C110" s="76"/>
      <c r="D110" s="78">
        <v>24801</v>
      </c>
      <c r="E110" s="79" t="s">
        <v>340</v>
      </c>
      <c r="F110" s="184">
        <f t="shared" si="150"/>
        <v>67600</v>
      </c>
      <c r="G110" s="184">
        <f t="shared" si="151"/>
        <v>20000</v>
      </c>
      <c r="H110" s="184">
        <f t="shared" si="152"/>
        <v>87600</v>
      </c>
      <c r="I110" s="184">
        <f t="shared" si="153"/>
        <v>68042.3</v>
      </c>
      <c r="J110" s="184">
        <f t="shared" si="154"/>
        <v>68042.3</v>
      </c>
      <c r="K110" s="316">
        <f t="shared" si="155"/>
        <v>19557.699999999997</v>
      </c>
      <c r="O110" s="184">
        <v>55600</v>
      </c>
      <c r="P110" s="184">
        <v>20000</v>
      </c>
      <c r="Q110" s="184">
        <f>O110+P110</f>
        <v>75600</v>
      </c>
      <c r="R110" s="184">
        <v>68042.3</v>
      </c>
      <c r="S110" s="184">
        <v>68042.3</v>
      </c>
      <c r="T110" s="270">
        <f t="shared" si="187"/>
        <v>7557.6999999999971</v>
      </c>
      <c r="V110" s="287">
        <v>12000</v>
      </c>
      <c r="W110" s="287">
        <v>0</v>
      </c>
      <c r="X110" s="261">
        <f t="shared" si="188"/>
        <v>12000</v>
      </c>
      <c r="Y110" s="287"/>
      <c r="Z110" s="287"/>
      <c r="AA110" s="261">
        <f t="shared" si="189"/>
        <v>12000</v>
      </c>
      <c r="AC110" s="292">
        <f t="shared" si="156"/>
        <v>67600</v>
      </c>
      <c r="AD110" s="292">
        <f t="shared" si="157"/>
        <v>20000</v>
      </c>
      <c r="AE110" s="292">
        <f t="shared" si="158"/>
        <v>87600</v>
      </c>
      <c r="AF110" s="292">
        <f t="shared" si="159"/>
        <v>68042.3</v>
      </c>
      <c r="AG110" s="292">
        <f t="shared" si="160"/>
        <v>68042.3</v>
      </c>
      <c r="AH110" s="292">
        <f t="shared" si="161"/>
        <v>19557.699999999997</v>
      </c>
      <c r="AI110" s="66"/>
      <c r="AJ110" s="292">
        <f t="shared" si="162"/>
        <v>0</v>
      </c>
      <c r="AK110" s="292">
        <f t="shared" si="163"/>
        <v>0</v>
      </c>
      <c r="AL110" s="292">
        <f t="shared" si="164"/>
        <v>0</v>
      </c>
      <c r="AM110" s="292">
        <f t="shared" si="165"/>
        <v>0</v>
      </c>
      <c r="AN110" s="292">
        <f t="shared" si="166"/>
        <v>0</v>
      </c>
      <c r="AO110" s="292">
        <f t="shared" si="167"/>
        <v>0</v>
      </c>
    </row>
    <row r="111" spans="1:41" x14ac:dyDescent="0.25">
      <c r="A111" s="75"/>
      <c r="B111" s="76"/>
      <c r="C111" s="105">
        <v>24900</v>
      </c>
      <c r="D111" s="177" t="s">
        <v>341</v>
      </c>
      <c r="E111" s="178"/>
      <c r="F111" s="142">
        <f>SUM(F112)</f>
        <v>417900</v>
      </c>
      <c r="G111" s="142">
        <f t="shared" ref="G111:J111" si="218">SUM(G112)</f>
        <v>60000</v>
      </c>
      <c r="H111" s="142">
        <f t="shared" si="218"/>
        <v>477900</v>
      </c>
      <c r="I111" s="142">
        <f t="shared" si="218"/>
        <v>472093.51</v>
      </c>
      <c r="J111" s="142">
        <f t="shared" si="218"/>
        <v>466880.03</v>
      </c>
      <c r="K111" s="272">
        <f t="shared" si="155"/>
        <v>5806.4899999999907</v>
      </c>
      <c r="O111" s="142">
        <f t="shared" ref="O111:T111" si="219">SUM(O112)</f>
        <v>417900</v>
      </c>
      <c r="P111" s="142">
        <f t="shared" si="219"/>
        <v>60000</v>
      </c>
      <c r="Q111" s="142">
        <f t="shared" si="219"/>
        <v>477900</v>
      </c>
      <c r="R111" s="142">
        <f t="shared" si="219"/>
        <v>472093.51</v>
      </c>
      <c r="S111" s="142">
        <f t="shared" si="219"/>
        <v>466880.03</v>
      </c>
      <c r="T111" s="272">
        <f t="shared" si="219"/>
        <v>5806.4899999999907</v>
      </c>
      <c r="V111" s="286">
        <f t="shared" ref="V111:AA111" si="220">SUM(V112)</f>
        <v>0</v>
      </c>
      <c r="W111" s="286">
        <f t="shared" si="220"/>
        <v>0</v>
      </c>
      <c r="X111" s="286">
        <f t="shared" si="220"/>
        <v>0</v>
      </c>
      <c r="Y111" s="286">
        <f t="shared" si="220"/>
        <v>0</v>
      </c>
      <c r="Z111" s="286">
        <f t="shared" si="220"/>
        <v>0</v>
      </c>
      <c r="AA111" s="286">
        <f t="shared" si="220"/>
        <v>0</v>
      </c>
      <c r="AC111" s="292">
        <f t="shared" si="156"/>
        <v>417900</v>
      </c>
      <c r="AD111" s="292">
        <f t="shared" si="157"/>
        <v>60000</v>
      </c>
      <c r="AE111" s="292">
        <f t="shared" si="158"/>
        <v>477900</v>
      </c>
      <c r="AF111" s="292">
        <f t="shared" si="159"/>
        <v>472093.51</v>
      </c>
      <c r="AG111" s="292">
        <f t="shared" si="160"/>
        <v>466880.03</v>
      </c>
      <c r="AH111" s="292">
        <f t="shared" si="161"/>
        <v>5806.4899999999907</v>
      </c>
      <c r="AI111" s="66"/>
      <c r="AJ111" s="292">
        <f t="shared" si="162"/>
        <v>0</v>
      </c>
      <c r="AK111" s="292">
        <f t="shared" si="163"/>
        <v>0</v>
      </c>
      <c r="AL111" s="292">
        <f t="shared" si="164"/>
        <v>0</v>
      </c>
      <c r="AM111" s="292">
        <f t="shared" si="165"/>
        <v>0</v>
      </c>
      <c r="AN111" s="292">
        <f t="shared" si="166"/>
        <v>0</v>
      </c>
      <c r="AO111" s="292">
        <f t="shared" si="167"/>
        <v>0</v>
      </c>
    </row>
    <row r="112" spans="1:41" ht="30" x14ac:dyDescent="0.25">
      <c r="A112" s="75"/>
      <c r="B112" s="77"/>
      <c r="C112" s="76"/>
      <c r="D112" s="78">
        <v>24901</v>
      </c>
      <c r="E112" s="79" t="s">
        <v>341</v>
      </c>
      <c r="F112" s="184">
        <f t="shared" si="150"/>
        <v>417900</v>
      </c>
      <c r="G112" s="184">
        <f t="shared" si="151"/>
        <v>60000</v>
      </c>
      <c r="H112" s="184">
        <f t="shared" si="152"/>
        <v>477900</v>
      </c>
      <c r="I112" s="184">
        <f t="shared" si="153"/>
        <v>472093.51</v>
      </c>
      <c r="J112" s="184">
        <f t="shared" si="154"/>
        <v>466880.03</v>
      </c>
      <c r="K112" s="316">
        <f t="shared" si="155"/>
        <v>5806.4899999999907</v>
      </c>
      <c r="O112" s="184">
        <v>417900</v>
      </c>
      <c r="P112" s="184">
        <v>60000</v>
      </c>
      <c r="Q112" s="184">
        <f>O112+P112</f>
        <v>477900</v>
      </c>
      <c r="R112" s="184">
        <v>472093.51</v>
      </c>
      <c r="S112" s="184">
        <v>466880.03</v>
      </c>
      <c r="T112" s="270">
        <f t="shared" si="187"/>
        <v>5806.4899999999907</v>
      </c>
      <c r="V112" s="287"/>
      <c r="W112" s="287">
        <v>0</v>
      </c>
      <c r="X112" s="261">
        <f t="shared" si="188"/>
        <v>0</v>
      </c>
      <c r="Y112" s="287">
        <v>0</v>
      </c>
      <c r="Z112" s="287">
        <v>0</v>
      </c>
      <c r="AA112" s="261">
        <f t="shared" si="189"/>
        <v>0</v>
      </c>
      <c r="AC112" s="292">
        <f t="shared" si="156"/>
        <v>417900</v>
      </c>
      <c r="AD112" s="292">
        <f t="shared" si="157"/>
        <v>60000</v>
      </c>
      <c r="AE112" s="292">
        <f t="shared" si="158"/>
        <v>477900</v>
      </c>
      <c r="AF112" s="292">
        <f t="shared" si="159"/>
        <v>472093.51</v>
      </c>
      <c r="AG112" s="292">
        <f t="shared" si="160"/>
        <v>466880.03</v>
      </c>
      <c r="AH112" s="292">
        <f t="shared" si="161"/>
        <v>5806.4899999999907</v>
      </c>
      <c r="AI112" s="66"/>
      <c r="AJ112" s="292">
        <f t="shared" si="162"/>
        <v>0</v>
      </c>
      <c r="AK112" s="292">
        <f t="shared" si="163"/>
        <v>0</v>
      </c>
      <c r="AL112" s="292">
        <f t="shared" si="164"/>
        <v>0</v>
      </c>
      <c r="AM112" s="292">
        <f t="shared" si="165"/>
        <v>0</v>
      </c>
      <c r="AN112" s="292">
        <f t="shared" si="166"/>
        <v>0</v>
      </c>
      <c r="AO112" s="292">
        <f t="shared" si="167"/>
        <v>0</v>
      </c>
    </row>
    <row r="113" spans="1:41" x14ac:dyDescent="0.25">
      <c r="A113" s="75"/>
      <c r="B113" s="179">
        <v>25000</v>
      </c>
      <c r="C113" s="180" t="s">
        <v>342</v>
      </c>
      <c r="D113" s="181"/>
      <c r="E113" s="182"/>
      <c r="F113" s="141">
        <f>SUM(F114,F116,F118,F120)</f>
        <v>1227750</v>
      </c>
      <c r="G113" s="141">
        <f t="shared" ref="G113:J113" si="221">SUM(G114,G116,G118,G120)</f>
        <v>-200000</v>
      </c>
      <c r="H113" s="141">
        <f t="shared" si="221"/>
        <v>1027750</v>
      </c>
      <c r="I113" s="141">
        <f t="shared" si="221"/>
        <v>989181.88</v>
      </c>
      <c r="J113" s="141">
        <f t="shared" si="221"/>
        <v>912795.57000000007</v>
      </c>
      <c r="K113" s="271">
        <f t="shared" si="155"/>
        <v>38568.119999999995</v>
      </c>
      <c r="O113" s="141">
        <f>SUM(O114,O116,O118,O120)</f>
        <v>1201500</v>
      </c>
      <c r="P113" s="141">
        <f t="shared" ref="P113:T113" si="222">SUM(P114,P116,P118,P120)</f>
        <v>-200000</v>
      </c>
      <c r="Q113" s="141">
        <f t="shared" si="222"/>
        <v>1001500</v>
      </c>
      <c r="R113" s="141">
        <f t="shared" si="222"/>
        <v>989181.88</v>
      </c>
      <c r="S113" s="141">
        <f t="shared" si="222"/>
        <v>912795.57000000007</v>
      </c>
      <c r="T113" s="141">
        <f t="shared" si="222"/>
        <v>12318.119999999984</v>
      </c>
      <c r="V113" s="285">
        <f>SUM(V114,V116,V118,V120)</f>
        <v>26250</v>
      </c>
      <c r="W113" s="285">
        <f t="shared" ref="W113:AA113" si="223">SUM(W114,W116,W118,W120)</f>
        <v>0</v>
      </c>
      <c r="X113" s="285">
        <f t="shared" si="223"/>
        <v>26250</v>
      </c>
      <c r="Y113" s="285">
        <f t="shared" si="223"/>
        <v>0</v>
      </c>
      <c r="Z113" s="285">
        <f t="shared" si="223"/>
        <v>0</v>
      </c>
      <c r="AA113" s="285">
        <f t="shared" si="223"/>
        <v>26250</v>
      </c>
      <c r="AC113" s="292">
        <f t="shared" si="156"/>
        <v>1227750</v>
      </c>
      <c r="AD113" s="292">
        <f t="shared" si="157"/>
        <v>-200000</v>
      </c>
      <c r="AE113" s="292">
        <f t="shared" si="158"/>
        <v>1027750</v>
      </c>
      <c r="AF113" s="292">
        <f t="shared" si="159"/>
        <v>989181.88</v>
      </c>
      <c r="AG113" s="292">
        <f t="shared" si="160"/>
        <v>912795.57000000007</v>
      </c>
      <c r="AH113" s="292">
        <f t="shared" si="161"/>
        <v>38568.119999999981</v>
      </c>
      <c r="AI113" s="66"/>
      <c r="AJ113" s="292">
        <f t="shared" si="162"/>
        <v>0</v>
      </c>
      <c r="AK113" s="292">
        <f t="shared" si="163"/>
        <v>0</v>
      </c>
      <c r="AL113" s="292">
        <f t="shared" si="164"/>
        <v>0</v>
      </c>
      <c r="AM113" s="292">
        <f t="shared" si="165"/>
        <v>0</v>
      </c>
      <c r="AN113" s="292">
        <f t="shared" si="166"/>
        <v>0</v>
      </c>
      <c r="AO113" s="292">
        <f t="shared" si="167"/>
        <v>0</v>
      </c>
    </row>
    <row r="114" spans="1:41" x14ac:dyDescent="0.25">
      <c r="A114" s="75"/>
      <c r="B114" s="76"/>
      <c r="C114" s="105">
        <v>25300</v>
      </c>
      <c r="D114" s="177" t="s">
        <v>343</v>
      </c>
      <c r="E114" s="178"/>
      <c r="F114" s="142">
        <f>SUM(F115)</f>
        <v>172500</v>
      </c>
      <c r="G114" s="142">
        <f t="shared" ref="G114:J114" si="224">SUM(G115)</f>
        <v>0</v>
      </c>
      <c r="H114" s="142">
        <f t="shared" si="224"/>
        <v>172500</v>
      </c>
      <c r="I114" s="142">
        <f t="shared" si="224"/>
        <v>171044.23</v>
      </c>
      <c r="J114" s="142">
        <f t="shared" si="224"/>
        <v>116446.38</v>
      </c>
      <c r="K114" s="272">
        <f t="shared" si="155"/>
        <v>1455.7699999999895</v>
      </c>
      <c r="O114" s="142">
        <f t="shared" ref="O114:T114" si="225">SUM(O115)</f>
        <v>172500</v>
      </c>
      <c r="P114" s="142">
        <f t="shared" si="225"/>
        <v>0</v>
      </c>
      <c r="Q114" s="142">
        <f t="shared" si="225"/>
        <v>172500</v>
      </c>
      <c r="R114" s="142">
        <f t="shared" si="225"/>
        <v>171044.23</v>
      </c>
      <c r="S114" s="142">
        <f t="shared" si="225"/>
        <v>116446.38</v>
      </c>
      <c r="T114" s="272">
        <f t="shared" si="225"/>
        <v>1455.7699999999895</v>
      </c>
      <c r="V114" s="286">
        <f t="shared" ref="V114:AA114" si="226">SUM(V115)</f>
        <v>0</v>
      </c>
      <c r="W114" s="286">
        <f t="shared" si="226"/>
        <v>0</v>
      </c>
      <c r="X114" s="286">
        <f t="shared" si="226"/>
        <v>0</v>
      </c>
      <c r="Y114" s="286">
        <f t="shared" si="226"/>
        <v>0</v>
      </c>
      <c r="Z114" s="286">
        <f t="shared" si="226"/>
        <v>0</v>
      </c>
      <c r="AA114" s="286">
        <f t="shared" si="226"/>
        <v>0</v>
      </c>
      <c r="AC114" s="292">
        <f t="shared" si="156"/>
        <v>172500</v>
      </c>
      <c r="AD114" s="292">
        <f t="shared" si="157"/>
        <v>0</v>
      </c>
      <c r="AE114" s="292">
        <f t="shared" si="158"/>
        <v>172500</v>
      </c>
      <c r="AF114" s="292">
        <f t="shared" si="159"/>
        <v>171044.23</v>
      </c>
      <c r="AG114" s="292">
        <f t="shared" si="160"/>
        <v>116446.38</v>
      </c>
      <c r="AH114" s="292">
        <f t="shared" si="161"/>
        <v>1455.7699999999895</v>
      </c>
      <c r="AI114" s="66"/>
      <c r="AJ114" s="292">
        <f t="shared" si="162"/>
        <v>0</v>
      </c>
      <c r="AK114" s="292">
        <f t="shared" si="163"/>
        <v>0</v>
      </c>
      <c r="AL114" s="292">
        <f t="shared" si="164"/>
        <v>0</v>
      </c>
      <c r="AM114" s="292">
        <f t="shared" si="165"/>
        <v>0</v>
      </c>
      <c r="AN114" s="292">
        <f t="shared" si="166"/>
        <v>0</v>
      </c>
      <c r="AO114" s="292">
        <f t="shared" si="167"/>
        <v>0</v>
      </c>
    </row>
    <row r="115" spans="1:41" x14ac:dyDescent="0.25">
      <c r="A115" s="75"/>
      <c r="B115" s="77"/>
      <c r="C115" s="76"/>
      <c r="D115" s="78">
        <v>25301</v>
      </c>
      <c r="E115" s="79" t="s">
        <v>343</v>
      </c>
      <c r="F115" s="184">
        <f t="shared" si="150"/>
        <v>172500</v>
      </c>
      <c r="G115" s="184">
        <f t="shared" si="151"/>
        <v>0</v>
      </c>
      <c r="H115" s="184">
        <f t="shared" si="152"/>
        <v>172500</v>
      </c>
      <c r="I115" s="184">
        <f t="shared" si="153"/>
        <v>171044.23</v>
      </c>
      <c r="J115" s="184">
        <f t="shared" si="154"/>
        <v>116446.38</v>
      </c>
      <c r="K115" s="316">
        <f t="shared" si="155"/>
        <v>1455.7699999999895</v>
      </c>
      <c r="O115" s="184">
        <v>172500</v>
      </c>
      <c r="P115" s="184"/>
      <c r="Q115" s="184">
        <f>O115+P115</f>
        <v>172500</v>
      </c>
      <c r="R115" s="184">
        <v>171044.23</v>
      </c>
      <c r="S115" s="184">
        <v>116446.38</v>
      </c>
      <c r="T115" s="270">
        <f t="shared" si="187"/>
        <v>1455.7699999999895</v>
      </c>
      <c r="V115" s="287"/>
      <c r="W115" s="287"/>
      <c r="X115" s="261">
        <f t="shared" si="188"/>
        <v>0</v>
      </c>
      <c r="Y115" s="287"/>
      <c r="Z115" s="287"/>
      <c r="AA115" s="261">
        <f t="shared" si="189"/>
        <v>0</v>
      </c>
      <c r="AC115" s="292">
        <f t="shared" si="156"/>
        <v>172500</v>
      </c>
      <c r="AD115" s="292">
        <f t="shared" si="157"/>
        <v>0</v>
      </c>
      <c r="AE115" s="292">
        <f t="shared" si="158"/>
        <v>172500</v>
      </c>
      <c r="AF115" s="292">
        <f t="shared" si="159"/>
        <v>171044.23</v>
      </c>
      <c r="AG115" s="292">
        <f t="shared" si="160"/>
        <v>116446.38</v>
      </c>
      <c r="AH115" s="292">
        <f t="shared" si="161"/>
        <v>1455.7699999999895</v>
      </c>
      <c r="AI115" s="66"/>
      <c r="AJ115" s="292">
        <f t="shared" si="162"/>
        <v>0</v>
      </c>
      <c r="AK115" s="292">
        <f t="shared" si="163"/>
        <v>0</v>
      </c>
      <c r="AL115" s="292">
        <f t="shared" si="164"/>
        <v>0</v>
      </c>
      <c r="AM115" s="292">
        <f t="shared" si="165"/>
        <v>0</v>
      </c>
      <c r="AN115" s="292">
        <f t="shared" si="166"/>
        <v>0</v>
      </c>
      <c r="AO115" s="292">
        <f t="shared" si="167"/>
        <v>0</v>
      </c>
    </row>
    <row r="116" spans="1:41" x14ac:dyDescent="0.25">
      <c r="A116" s="75"/>
      <c r="B116" s="76"/>
      <c r="C116" s="105">
        <v>25400</v>
      </c>
      <c r="D116" s="177" t="s">
        <v>344</v>
      </c>
      <c r="E116" s="178"/>
      <c r="F116" s="142">
        <f>SUM(F117)</f>
        <v>1005000</v>
      </c>
      <c r="G116" s="142">
        <f t="shared" ref="G116:J116" si="227">SUM(G117)</f>
        <v>-200000</v>
      </c>
      <c r="H116" s="142">
        <f t="shared" si="227"/>
        <v>805000</v>
      </c>
      <c r="I116" s="142">
        <f t="shared" si="227"/>
        <v>796787.63</v>
      </c>
      <c r="J116" s="142">
        <f t="shared" si="227"/>
        <v>774999.17</v>
      </c>
      <c r="K116" s="272">
        <f t="shared" si="155"/>
        <v>8212.3699999999953</v>
      </c>
      <c r="O116" s="142">
        <f t="shared" ref="O116:T116" si="228">SUM(O117)</f>
        <v>1005000</v>
      </c>
      <c r="P116" s="142">
        <f t="shared" si="228"/>
        <v>-200000</v>
      </c>
      <c r="Q116" s="142">
        <f t="shared" si="228"/>
        <v>805000</v>
      </c>
      <c r="R116" s="142">
        <f t="shared" si="228"/>
        <v>796787.63</v>
      </c>
      <c r="S116" s="142">
        <f t="shared" si="228"/>
        <v>774999.17</v>
      </c>
      <c r="T116" s="272">
        <f t="shared" si="228"/>
        <v>8212.3699999999953</v>
      </c>
      <c r="V116" s="286">
        <f t="shared" ref="V116:AA116" si="229">SUM(V117)</f>
        <v>0</v>
      </c>
      <c r="W116" s="286">
        <f t="shared" si="229"/>
        <v>0</v>
      </c>
      <c r="X116" s="286">
        <f t="shared" si="229"/>
        <v>0</v>
      </c>
      <c r="Y116" s="286">
        <f t="shared" si="229"/>
        <v>0</v>
      </c>
      <c r="Z116" s="286">
        <f t="shared" si="229"/>
        <v>0</v>
      </c>
      <c r="AA116" s="286">
        <f t="shared" si="229"/>
        <v>0</v>
      </c>
      <c r="AC116" s="292">
        <f t="shared" si="156"/>
        <v>1005000</v>
      </c>
      <c r="AD116" s="292">
        <f t="shared" si="157"/>
        <v>-200000</v>
      </c>
      <c r="AE116" s="292">
        <f t="shared" si="158"/>
        <v>805000</v>
      </c>
      <c r="AF116" s="292">
        <f t="shared" si="159"/>
        <v>796787.63</v>
      </c>
      <c r="AG116" s="292">
        <f t="shared" si="160"/>
        <v>774999.17</v>
      </c>
      <c r="AH116" s="292">
        <f t="shared" si="161"/>
        <v>8212.3699999999953</v>
      </c>
      <c r="AI116" s="66"/>
      <c r="AJ116" s="292">
        <f t="shared" si="162"/>
        <v>0</v>
      </c>
      <c r="AK116" s="292">
        <f t="shared" si="163"/>
        <v>0</v>
      </c>
      <c r="AL116" s="292">
        <f t="shared" si="164"/>
        <v>0</v>
      </c>
      <c r="AM116" s="292">
        <f t="shared" si="165"/>
        <v>0</v>
      </c>
      <c r="AN116" s="292">
        <f t="shared" si="166"/>
        <v>0</v>
      </c>
      <c r="AO116" s="292">
        <f t="shared" si="167"/>
        <v>0</v>
      </c>
    </row>
    <row r="117" spans="1:41" ht="30" x14ac:dyDescent="0.25">
      <c r="A117" s="75"/>
      <c r="B117" s="77"/>
      <c r="C117" s="76"/>
      <c r="D117" s="78">
        <v>25401</v>
      </c>
      <c r="E117" s="79" t="s">
        <v>344</v>
      </c>
      <c r="F117" s="184">
        <f t="shared" si="150"/>
        <v>1005000</v>
      </c>
      <c r="G117" s="184">
        <f t="shared" si="151"/>
        <v>-200000</v>
      </c>
      <c r="H117" s="184">
        <f t="shared" si="152"/>
        <v>805000</v>
      </c>
      <c r="I117" s="184">
        <f t="shared" si="153"/>
        <v>796787.63</v>
      </c>
      <c r="J117" s="184">
        <f t="shared" si="154"/>
        <v>774999.17</v>
      </c>
      <c r="K117" s="316">
        <f t="shared" si="155"/>
        <v>8212.3699999999953</v>
      </c>
      <c r="O117" s="184">
        <v>1005000</v>
      </c>
      <c r="P117" s="184">
        <v>-200000</v>
      </c>
      <c r="Q117" s="184">
        <f>O117+P117</f>
        <v>805000</v>
      </c>
      <c r="R117" s="184">
        <v>796787.63</v>
      </c>
      <c r="S117" s="184">
        <v>774999.17</v>
      </c>
      <c r="T117" s="270">
        <f t="shared" si="187"/>
        <v>8212.3699999999953</v>
      </c>
      <c r="V117" s="287"/>
      <c r="W117" s="287"/>
      <c r="X117" s="261">
        <f t="shared" si="188"/>
        <v>0</v>
      </c>
      <c r="Y117" s="287"/>
      <c r="Z117" s="287"/>
      <c r="AA117" s="261">
        <f t="shared" si="189"/>
        <v>0</v>
      </c>
      <c r="AC117" s="292">
        <f t="shared" si="156"/>
        <v>1005000</v>
      </c>
      <c r="AD117" s="292">
        <f t="shared" si="157"/>
        <v>-200000</v>
      </c>
      <c r="AE117" s="292">
        <f t="shared" si="158"/>
        <v>805000</v>
      </c>
      <c r="AF117" s="292">
        <f t="shared" si="159"/>
        <v>796787.63</v>
      </c>
      <c r="AG117" s="292">
        <f t="shared" si="160"/>
        <v>774999.17</v>
      </c>
      <c r="AH117" s="292">
        <f t="shared" si="161"/>
        <v>8212.3699999999953</v>
      </c>
      <c r="AI117" s="66"/>
      <c r="AJ117" s="292">
        <f t="shared" si="162"/>
        <v>0</v>
      </c>
      <c r="AK117" s="292">
        <f t="shared" si="163"/>
        <v>0</v>
      </c>
      <c r="AL117" s="292">
        <f t="shared" si="164"/>
        <v>0</v>
      </c>
      <c r="AM117" s="292">
        <f t="shared" si="165"/>
        <v>0</v>
      </c>
      <c r="AN117" s="292">
        <f t="shared" si="166"/>
        <v>0</v>
      </c>
      <c r="AO117" s="292">
        <f t="shared" si="167"/>
        <v>0</v>
      </c>
    </row>
    <row r="118" spans="1:41" x14ac:dyDescent="0.25">
      <c r="A118" s="75"/>
      <c r="B118" s="76"/>
      <c r="C118" s="105">
        <v>25500</v>
      </c>
      <c r="D118" s="177" t="s">
        <v>345</v>
      </c>
      <c r="E118" s="178"/>
      <c r="F118" s="142">
        <f>SUM(F119)</f>
        <v>24000</v>
      </c>
      <c r="G118" s="142">
        <f t="shared" ref="G118:J118" si="230">SUM(G119)</f>
        <v>0</v>
      </c>
      <c r="H118" s="142">
        <f t="shared" si="230"/>
        <v>24000</v>
      </c>
      <c r="I118" s="142">
        <f t="shared" si="230"/>
        <v>21350.02</v>
      </c>
      <c r="J118" s="142">
        <f t="shared" si="230"/>
        <v>21350.02</v>
      </c>
      <c r="K118" s="272">
        <f t="shared" si="155"/>
        <v>2649.9799999999996</v>
      </c>
      <c r="O118" s="142">
        <f t="shared" ref="O118:T118" si="231">SUM(O119)</f>
        <v>24000</v>
      </c>
      <c r="P118" s="142">
        <f t="shared" si="231"/>
        <v>0</v>
      </c>
      <c r="Q118" s="142">
        <f t="shared" si="231"/>
        <v>24000</v>
      </c>
      <c r="R118" s="142">
        <f t="shared" si="231"/>
        <v>21350.02</v>
      </c>
      <c r="S118" s="142">
        <f t="shared" si="231"/>
        <v>21350.02</v>
      </c>
      <c r="T118" s="272">
        <f t="shared" si="231"/>
        <v>2649.9799999999996</v>
      </c>
      <c r="V118" s="286">
        <f t="shared" ref="V118:AA118" si="232">SUM(V119)</f>
        <v>0</v>
      </c>
      <c r="W118" s="286">
        <f t="shared" si="232"/>
        <v>0</v>
      </c>
      <c r="X118" s="286">
        <f t="shared" si="232"/>
        <v>0</v>
      </c>
      <c r="Y118" s="286">
        <f t="shared" si="232"/>
        <v>0</v>
      </c>
      <c r="Z118" s="286">
        <f t="shared" si="232"/>
        <v>0</v>
      </c>
      <c r="AA118" s="286">
        <f t="shared" si="232"/>
        <v>0</v>
      </c>
      <c r="AC118" s="292">
        <f t="shared" ref="AC118:AC181" si="233">O118+V118</f>
        <v>24000</v>
      </c>
      <c r="AD118" s="292">
        <f t="shared" ref="AD118:AD181" si="234">P118+W118</f>
        <v>0</v>
      </c>
      <c r="AE118" s="292">
        <f t="shared" ref="AE118:AE181" si="235">Q118+X118</f>
        <v>24000</v>
      </c>
      <c r="AF118" s="292">
        <f t="shared" ref="AF118:AF181" si="236">R118+Y118</f>
        <v>21350.02</v>
      </c>
      <c r="AG118" s="292">
        <f t="shared" ref="AG118:AG181" si="237">S118+Z118</f>
        <v>21350.02</v>
      </c>
      <c r="AH118" s="292">
        <f t="shared" ref="AH118:AH181" si="238">T118+AA118</f>
        <v>2649.9799999999996</v>
      </c>
      <c r="AI118" s="66"/>
      <c r="AJ118" s="292">
        <f t="shared" ref="AJ118:AJ181" si="239">F118-AC118</f>
        <v>0</v>
      </c>
      <c r="AK118" s="292">
        <f t="shared" ref="AK118:AK181" si="240">G118-AD118</f>
        <v>0</v>
      </c>
      <c r="AL118" s="292">
        <f t="shared" ref="AL118:AL181" si="241">H118-AE118</f>
        <v>0</v>
      </c>
      <c r="AM118" s="292">
        <f t="shared" ref="AM118:AM181" si="242">I118-AF118</f>
        <v>0</v>
      </c>
      <c r="AN118" s="292">
        <f t="shared" ref="AN118:AN181" si="243">J118-AG118</f>
        <v>0</v>
      </c>
      <c r="AO118" s="292">
        <f t="shared" ref="AO118:AO181" si="244">K118-AH118</f>
        <v>0</v>
      </c>
    </row>
    <row r="119" spans="1:41" ht="30" x14ac:dyDescent="0.25">
      <c r="A119" s="75"/>
      <c r="B119" s="77"/>
      <c r="C119" s="76"/>
      <c r="D119" s="78">
        <v>25501</v>
      </c>
      <c r="E119" s="79" t="s">
        <v>345</v>
      </c>
      <c r="F119" s="184">
        <f t="shared" si="150"/>
        <v>24000</v>
      </c>
      <c r="G119" s="184">
        <f t="shared" si="151"/>
        <v>0</v>
      </c>
      <c r="H119" s="184">
        <f t="shared" si="152"/>
        <v>24000</v>
      </c>
      <c r="I119" s="184">
        <f t="shared" si="153"/>
        <v>21350.02</v>
      </c>
      <c r="J119" s="184">
        <f t="shared" si="154"/>
        <v>21350.02</v>
      </c>
      <c r="K119" s="316">
        <f t="shared" si="155"/>
        <v>2649.9799999999996</v>
      </c>
      <c r="O119" s="184">
        <v>24000</v>
      </c>
      <c r="P119" s="184"/>
      <c r="Q119" s="184">
        <f>O119+P119</f>
        <v>24000</v>
      </c>
      <c r="R119" s="184">
        <v>21350.02</v>
      </c>
      <c r="S119" s="184">
        <v>21350.02</v>
      </c>
      <c r="T119" s="270">
        <f t="shared" si="187"/>
        <v>2649.9799999999996</v>
      </c>
      <c r="V119" s="287"/>
      <c r="W119" s="287"/>
      <c r="X119" s="261">
        <f t="shared" si="188"/>
        <v>0</v>
      </c>
      <c r="Y119" s="287"/>
      <c r="Z119" s="287"/>
      <c r="AA119" s="261">
        <f t="shared" si="189"/>
        <v>0</v>
      </c>
      <c r="AC119" s="292">
        <f t="shared" si="233"/>
        <v>24000</v>
      </c>
      <c r="AD119" s="292">
        <f t="shared" si="234"/>
        <v>0</v>
      </c>
      <c r="AE119" s="292">
        <f t="shared" si="235"/>
        <v>24000</v>
      </c>
      <c r="AF119" s="292">
        <f t="shared" si="236"/>
        <v>21350.02</v>
      </c>
      <c r="AG119" s="292">
        <f t="shared" si="237"/>
        <v>21350.02</v>
      </c>
      <c r="AH119" s="292">
        <f t="shared" si="238"/>
        <v>2649.9799999999996</v>
      </c>
      <c r="AI119" s="66"/>
      <c r="AJ119" s="292">
        <f t="shared" si="239"/>
        <v>0</v>
      </c>
      <c r="AK119" s="292">
        <f t="shared" si="240"/>
        <v>0</v>
      </c>
      <c r="AL119" s="292">
        <f t="shared" si="241"/>
        <v>0</v>
      </c>
      <c r="AM119" s="292">
        <f t="shared" si="242"/>
        <v>0</v>
      </c>
      <c r="AN119" s="292">
        <f t="shared" si="243"/>
        <v>0</v>
      </c>
      <c r="AO119" s="292">
        <f t="shared" si="244"/>
        <v>0</v>
      </c>
    </row>
    <row r="120" spans="1:41" x14ac:dyDescent="0.25">
      <c r="A120" s="75"/>
      <c r="B120" s="76"/>
      <c r="C120" s="105">
        <v>25600</v>
      </c>
      <c r="D120" s="177" t="s">
        <v>579</v>
      </c>
      <c r="E120" s="178"/>
      <c r="F120" s="142">
        <f>SUM(F121)</f>
        <v>26250</v>
      </c>
      <c r="G120" s="142">
        <f t="shared" ref="G120:J120" si="245">SUM(G121)</f>
        <v>0</v>
      </c>
      <c r="H120" s="142">
        <f t="shared" si="245"/>
        <v>26250</v>
      </c>
      <c r="I120" s="142">
        <f t="shared" si="245"/>
        <v>0</v>
      </c>
      <c r="J120" s="142">
        <f t="shared" si="245"/>
        <v>0</v>
      </c>
      <c r="K120" s="272">
        <f t="shared" si="155"/>
        <v>26250</v>
      </c>
      <c r="O120" s="142">
        <f>SUM(O121)</f>
        <v>0</v>
      </c>
      <c r="P120" s="142">
        <f t="shared" ref="P120:T120" si="246">SUM(P121)</f>
        <v>0</v>
      </c>
      <c r="Q120" s="142">
        <f t="shared" si="246"/>
        <v>0</v>
      </c>
      <c r="R120" s="142">
        <f t="shared" si="246"/>
        <v>0</v>
      </c>
      <c r="S120" s="142">
        <f t="shared" si="246"/>
        <v>0</v>
      </c>
      <c r="T120" s="142">
        <f t="shared" si="246"/>
        <v>0</v>
      </c>
      <c r="V120" s="286">
        <f>SUM(V121)</f>
        <v>26250</v>
      </c>
      <c r="W120" s="286">
        <f t="shared" ref="W120:AA120" si="247">SUM(W121)</f>
        <v>0</v>
      </c>
      <c r="X120" s="286">
        <f t="shared" si="247"/>
        <v>26250</v>
      </c>
      <c r="Y120" s="286">
        <f t="shared" si="247"/>
        <v>0</v>
      </c>
      <c r="Z120" s="286">
        <f t="shared" si="247"/>
        <v>0</v>
      </c>
      <c r="AA120" s="286">
        <f t="shared" si="247"/>
        <v>26250</v>
      </c>
      <c r="AC120" s="292">
        <f t="shared" si="233"/>
        <v>26250</v>
      </c>
      <c r="AD120" s="292">
        <f t="shared" si="234"/>
        <v>0</v>
      </c>
      <c r="AE120" s="292">
        <f t="shared" si="235"/>
        <v>26250</v>
      </c>
      <c r="AF120" s="292">
        <f t="shared" si="236"/>
        <v>0</v>
      </c>
      <c r="AG120" s="292">
        <f t="shared" si="237"/>
        <v>0</v>
      </c>
      <c r="AH120" s="292">
        <f t="shared" si="238"/>
        <v>26250</v>
      </c>
      <c r="AI120" s="66"/>
      <c r="AJ120" s="292">
        <f t="shared" si="239"/>
        <v>0</v>
      </c>
      <c r="AK120" s="292">
        <f t="shared" si="240"/>
        <v>0</v>
      </c>
      <c r="AL120" s="292">
        <f t="shared" si="241"/>
        <v>0</v>
      </c>
      <c r="AM120" s="292">
        <f t="shared" si="242"/>
        <v>0</v>
      </c>
      <c r="AN120" s="292">
        <f t="shared" si="243"/>
        <v>0</v>
      </c>
      <c r="AO120" s="292">
        <f t="shared" si="244"/>
        <v>0</v>
      </c>
    </row>
    <row r="121" spans="1:41" x14ac:dyDescent="0.25">
      <c r="A121" s="75"/>
      <c r="B121" s="77"/>
      <c r="C121" s="80"/>
      <c r="D121" s="83">
        <v>25601</v>
      </c>
      <c r="E121" s="238" t="s">
        <v>579</v>
      </c>
      <c r="F121" s="184">
        <f t="shared" si="150"/>
        <v>26250</v>
      </c>
      <c r="G121" s="184">
        <f t="shared" si="151"/>
        <v>0</v>
      </c>
      <c r="H121" s="184">
        <f t="shared" si="152"/>
        <v>26250</v>
      </c>
      <c r="I121" s="184">
        <f t="shared" si="153"/>
        <v>0</v>
      </c>
      <c r="J121" s="184">
        <f t="shared" si="154"/>
        <v>0</v>
      </c>
      <c r="K121" s="316">
        <f t="shared" si="155"/>
        <v>26250</v>
      </c>
      <c r="O121" s="184"/>
      <c r="P121" s="184"/>
      <c r="Q121" s="184">
        <f>O121+P121</f>
        <v>0</v>
      </c>
      <c r="R121" s="184"/>
      <c r="S121" s="184"/>
      <c r="T121" s="270"/>
      <c r="V121" s="287">
        <v>26250</v>
      </c>
      <c r="W121" s="287">
        <v>0</v>
      </c>
      <c r="X121" s="261">
        <f t="shared" si="188"/>
        <v>26250</v>
      </c>
      <c r="Y121" s="287"/>
      <c r="Z121" s="287"/>
      <c r="AA121" s="261">
        <f t="shared" si="189"/>
        <v>26250</v>
      </c>
      <c r="AC121" s="292">
        <f t="shared" si="233"/>
        <v>26250</v>
      </c>
      <c r="AD121" s="292">
        <f t="shared" si="234"/>
        <v>0</v>
      </c>
      <c r="AE121" s="292">
        <f t="shared" si="235"/>
        <v>26250</v>
      </c>
      <c r="AF121" s="292">
        <f t="shared" si="236"/>
        <v>0</v>
      </c>
      <c r="AG121" s="292">
        <f t="shared" si="237"/>
        <v>0</v>
      </c>
      <c r="AH121" s="292">
        <f t="shared" si="238"/>
        <v>26250</v>
      </c>
      <c r="AI121" s="66"/>
      <c r="AJ121" s="292">
        <f t="shared" si="239"/>
        <v>0</v>
      </c>
      <c r="AK121" s="292">
        <f t="shared" si="240"/>
        <v>0</v>
      </c>
      <c r="AL121" s="292">
        <f t="shared" si="241"/>
        <v>0</v>
      </c>
      <c r="AM121" s="292">
        <f t="shared" si="242"/>
        <v>0</v>
      </c>
      <c r="AN121" s="292">
        <f t="shared" si="243"/>
        <v>0</v>
      </c>
      <c r="AO121" s="292">
        <f t="shared" si="244"/>
        <v>0</v>
      </c>
    </row>
    <row r="122" spans="1:41" x14ac:dyDescent="0.25">
      <c r="A122" s="75"/>
      <c r="B122" s="179">
        <v>26000</v>
      </c>
      <c r="C122" s="180" t="s">
        <v>346</v>
      </c>
      <c r="D122" s="181"/>
      <c r="E122" s="182"/>
      <c r="F122" s="141">
        <f>SUM(F123)</f>
        <v>7878300</v>
      </c>
      <c r="G122" s="141">
        <f t="shared" ref="G122:J122" si="248">SUM(G123)</f>
        <v>1858957</v>
      </c>
      <c r="H122" s="141">
        <f t="shared" si="248"/>
        <v>9737257</v>
      </c>
      <c r="I122" s="141">
        <f t="shared" si="248"/>
        <v>9310586.6699999999</v>
      </c>
      <c r="J122" s="141">
        <f t="shared" si="248"/>
        <v>8958804.040000001</v>
      </c>
      <c r="K122" s="271">
        <f t="shared" si="155"/>
        <v>426670.33000000007</v>
      </c>
      <c r="O122" s="141">
        <f t="shared" ref="O122:T122" si="249">SUM(O123)</f>
        <v>7790300</v>
      </c>
      <c r="P122" s="141">
        <f t="shared" si="249"/>
        <v>1858957</v>
      </c>
      <c r="Q122" s="141">
        <f t="shared" si="249"/>
        <v>9649257</v>
      </c>
      <c r="R122" s="141">
        <f t="shared" si="249"/>
        <v>9223326.7400000002</v>
      </c>
      <c r="S122" s="141">
        <f t="shared" si="249"/>
        <v>8871544.1100000013</v>
      </c>
      <c r="T122" s="271">
        <f t="shared" si="249"/>
        <v>425930.26000000024</v>
      </c>
      <c r="V122" s="285">
        <f t="shared" ref="V122:AA122" si="250">SUM(V123)</f>
        <v>88000</v>
      </c>
      <c r="W122" s="285">
        <f t="shared" si="250"/>
        <v>0</v>
      </c>
      <c r="X122" s="285">
        <f t="shared" si="250"/>
        <v>88000</v>
      </c>
      <c r="Y122" s="285">
        <f t="shared" si="250"/>
        <v>87259.93</v>
      </c>
      <c r="Z122" s="285">
        <f t="shared" si="250"/>
        <v>87259.93</v>
      </c>
      <c r="AA122" s="285">
        <f t="shared" si="250"/>
        <v>740.07000000000698</v>
      </c>
      <c r="AC122" s="292">
        <f t="shared" si="233"/>
        <v>7878300</v>
      </c>
      <c r="AD122" s="292">
        <f t="shared" si="234"/>
        <v>1858957</v>
      </c>
      <c r="AE122" s="292">
        <f t="shared" si="235"/>
        <v>9737257</v>
      </c>
      <c r="AF122" s="292">
        <f t="shared" si="236"/>
        <v>9310586.6699999999</v>
      </c>
      <c r="AG122" s="292">
        <f t="shared" si="237"/>
        <v>8958804.040000001</v>
      </c>
      <c r="AH122" s="292">
        <f t="shared" si="238"/>
        <v>426670.33000000025</v>
      </c>
      <c r="AI122" s="66"/>
      <c r="AJ122" s="292">
        <f t="shared" si="239"/>
        <v>0</v>
      </c>
      <c r="AK122" s="292">
        <f t="shared" si="240"/>
        <v>0</v>
      </c>
      <c r="AL122" s="292">
        <f t="shared" si="241"/>
        <v>0</v>
      </c>
      <c r="AM122" s="292">
        <f t="shared" si="242"/>
        <v>0</v>
      </c>
      <c r="AN122" s="292">
        <f t="shared" si="243"/>
        <v>0</v>
      </c>
      <c r="AO122" s="292">
        <f t="shared" si="244"/>
        <v>0</v>
      </c>
    </row>
    <row r="123" spans="1:41" x14ac:dyDescent="0.25">
      <c r="A123" s="75"/>
      <c r="B123" s="76"/>
      <c r="C123" s="105">
        <v>26100</v>
      </c>
      <c r="D123" s="177" t="s">
        <v>346</v>
      </c>
      <c r="E123" s="178"/>
      <c r="F123" s="142">
        <f>SUM(F124:F125)</f>
        <v>7878300</v>
      </c>
      <c r="G123" s="142">
        <f t="shared" ref="G123:J123" si="251">SUM(G124:G125)</f>
        <v>1858957</v>
      </c>
      <c r="H123" s="142">
        <f t="shared" si="251"/>
        <v>9737257</v>
      </c>
      <c r="I123" s="142">
        <f t="shared" si="251"/>
        <v>9310586.6699999999</v>
      </c>
      <c r="J123" s="142">
        <f t="shared" si="251"/>
        <v>8958804.040000001</v>
      </c>
      <c r="K123" s="272">
        <f t="shared" si="155"/>
        <v>426670.33000000007</v>
      </c>
      <c r="O123" s="142">
        <f t="shared" ref="O123:T123" si="252">SUM(O124:O125)</f>
        <v>7790300</v>
      </c>
      <c r="P123" s="142">
        <f t="shared" si="252"/>
        <v>1858957</v>
      </c>
      <c r="Q123" s="142">
        <f t="shared" si="252"/>
        <v>9649257</v>
      </c>
      <c r="R123" s="142">
        <f t="shared" si="252"/>
        <v>9223326.7400000002</v>
      </c>
      <c r="S123" s="142">
        <f t="shared" si="252"/>
        <v>8871544.1100000013</v>
      </c>
      <c r="T123" s="272">
        <f t="shared" si="252"/>
        <v>425930.26000000024</v>
      </c>
      <c r="V123" s="286">
        <f t="shared" ref="V123:AA123" si="253">SUM(V124:V125)</f>
        <v>88000</v>
      </c>
      <c r="W123" s="286">
        <f t="shared" si="253"/>
        <v>0</v>
      </c>
      <c r="X123" s="286">
        <f t="shared" si="253"/>
        <v>88000</v>
      </c>
      <c r="Y123" s="286">
        <f t="shared" si="253"/>
        <v>87259.93</v>
      </c>
      <c r="Z123" s="286">
        <f t="shared" si="253"/>
        <v>87259.93</v>
      </c>
      <c r="AA123" s="286">
        <f t="shared" si="253"/>
        <v>740.07000000000698</v>
      </c>
      <c r="AC123" s="292">
        <f t="shared" si="233"/>
        <v>7878300</v>
      </c>
      <c r="AD123" s="292">
        <f t="shared" si="234"/>
        <v>1858957</v>
      </c>
      <c r="AE123" s="292">
        <f t="shared" si="235"/>
        <v>9737257</v>
      </c>
      <c r="AF123" s="292">
        <f t="shared" si="236"/>
        <v>9310586.6699999999</v>
      </c>
      <c r="AG123" s="292">
        <f t="shared" si="237"/>
        <v>8958804.040000001</v>
      </c>
      <c r="AH123" s="292">
        <f t="shared" si="238"/>
        <v>426670.33000000025</v>
      </c>
      <c r="AI123" s="66"/>
      <c r="AJ123" s="292">
        <f t="shared" si="239"/>
        <v>0</v>
      </c>
      <c r="AK123" s="292">
        <f t="shared" si="240"/>
        <v>0</v>
      </c>
      <c r="AL123" s="292">
        <f t="shared" si="241"/>
        <v>0</v>
      </c>
      <c r="AM123" s="292">
        <f t="shared" si="242"/>
        <v>0</v>
      </c>
      <c r="AN123" s="292">
        <f t="shared" si="243"/>
        <v>0</v>
      </c>
      <c r="AO123" s="292">
        <f t="shared" si="244"/>
        <v>0</v>
      </c>
    </row>
    <row r="124" spans="1:41" x14ac:dyDescent="0.25">
      <c r="A124" s="75"/>
      <c r="B124" s="77"/>
      <c r="C124" s="76"/>
      <c r="D124" s="78">
        <v>26101</v>
      </c>
      <c r="E124" s="79" t="s">
        <v>347</v>
      </c>
      <c r="F124" s="184">
        <f t="shared" si="150"/>
        <v>7788000</v>
      </c>
      <c r="G124" s="184">
        <f t="shared" si="151"/>
        <v>1918957</v>
      </c>
      <c r="H124" s="184">
        <f t="shared" si="152"/>
        <v>9706957</v>
      </c>
      <c r="I124" s="184">
        <f t="shared" si="153"/>
        <v>9280364.6899999995</v>
      </c>
      <c r="J124" s="184">
        <f t="shared" si="154"/>
        <v>8928582.0600000005</v>
      </c>
      <c r="K124" s="316">
        <f t="shared" si="155"/>
        <v>426592.31000000052</v>
      </c>
      <c r="O124" s="184">
        <v>7700000</v>
      </c>
      <c r="P124" s="184">
        <v>1918957</v>
      </c>
      <c r="Q124" s="184">
        <f t="shared" ref="Q124:Q125" si="254">O124+P124</f>
        <v>9618957</v>
      </c>
      <c r="R124" s="184">
        <v>9193104.7599999998</v>
      </c>
      <c r="S124" s="184">
        <v>8841322.1300000008</v>
      </c>
      <c r="T124" s="270">
        <f t="shared" si="187"/>
        <v>425852.24000000022</v>
      </c>
      <c r="V124" s="287">
        <v>88000</v>
      </c>
      <c r="W124" s="287">
        <v>0</v>
      </c>
      <c r="X124" s="261">
        <f t="shared" si="188"/>
        <v>88000</v>
      </c>
      <c r="Y124" s="287">
        <v>87259.93</v>
      </c>
      <c r="Z124" s="287">
        <v>87259.93</v>
      </c>
      <c r="AA124" s="261">
        <f t="shared" si="189"/>
        <v>740.07000000000698</v>
      </c>
      <c r="AC124" s="292">
        <f t="shared" si="233"/>
        <v>7788000</v>
      </c>
      <c r="AD124" s="292">
        <f t="shared" si="234"/>
        <v>1918957</v>
      </c>
      <c r="AE124" s="292">
        <f t="shared" si="235"/>
        <v>9706957</v>
      </c>
      <c r="AF124" s="292">
        <f t="shared" si="236"/>
        <v>9280364.6899999995</v>
      </c>
      <c r="AG124" s="292">
        <f t="shared" si="237"/>
        <v>8928582.0600000005</v>
      </c>
      <c r="AH124" s="292">
        <f t="shared" si="238"/>
        <v>426592.31000000023</v>
      </c>
      <c r="AI124" s="66"/>
      <c r="AJ124" s="292">
        <f t="shared" si="239"/>
        <v>0</v>
      </c>
      <c r="AK124" s="292">
        <f t="shared" si="240"/>
        <v>0</v>
      </c>
      <c r="AL124" s="292">
        <f t="shared" si="241"/>
        <v>0</v>
      </c>
      <c r="AM124" s="292">
        <f t="shared" si="242"/>
        <v>0</v>
      </c>
      <c r="AN124" s="292">
        <f t="shared" si="243"/>
        <v>0</v>
      </c>
      <c r="AO124" s="292">
        <f t="shared" si="244"/>
        <v>0</v>
      </c>
    </row>
    <row r="125" spans="1:41" x14ac:dyDescent="0.25">
      <c r="A125" s="75"/>
      <c r="B125" s="77"/>
      <c r="C125" s="76"/>
      <c r="D125" s="78">
        <v>26102</v>
      </c>
      <c r="E125" s="79" t="s">
        <v>348</v>
      </c>
      <c r="F125" s="184">
        <f t="shared" si="150"/>
        <v>90300</v>
      </c>
      <c r="G125" s="184">
        <f t="shared" si="151"/>
        <v>-60000</v>
      </c>
      <c r="H125" s="184">
        <f t="shared" si="152"/>
        <v>30300</v>
      </c>
      <c r="I125" s="184">
        <f t="shared" si="153"/>
        <v>30221.98</v>
      </c>
      <c r="J125" s="184">
        <f t="shared" si="154"/>
        <v>30221.98</v>
      </c>
      <c r="K125" s="316">
        <f t="shared" si="155"/>
        <v>78.020000000000437</v>
      </c>
      <c r="O125" s="184">
        <v>90300</v>
      </c>
      <c r="P125" s="184">
        <v>-60000</v>
      </c>
      <c r="Q125" s="184">
        <f t="shared" si="254"/>
        <v>30300</v>
      </c>
      <c r="R125" s="184">
        <v>30221.98</v>
      </c>
      <c r="S125" s="184">
        <v>30221.98</v>
      </c>
      <c r="T125" s="270">
        <f t="shared" si="187"/>
        <v>78.020000000000437</v>
      </c>
      <c r="V125" s="287"/>
      <c r="W125" s="287"/>
      <c r="X125" s="261">
        <f t="shared" si="188"/>
        <v>0</v>
      </c>
      <c r="Y125" s="287"/>
      <c r="Z125" s="287"/>
      <c r="AA125" s="261">
        <f t="shared" si="189"/>
        <v>0</v>
      </c>
      <c r="AC125" s="292">
        <f t="shared" si="233"/>
        <v>90300</v>
      </c>
      <c r="AD125" s="292">
        <f t="shared" si="234"/>
        <v>-60000</v>
      </c>
      <c r="AE125" s="292">
        <f t="shared" si="235"/>
        <v>30300</v>
      </c>
      <c r="AF125" s="292">
        <f t="shared" si="236"/>
        <v>30221.98</v>
      </c>
      <c r="AG125" s="292">
        <f t="shared" si="237"/>
        <v>30221.98</v>
      </c>
      <c r="AH125" s="292">
        <f t="shared" si="238"/>
        <v>78.020000000000437</v>
      </c>
      <c r="AI125" s="66"/>
      <c r="AJ125" s="292">
        <f t="shared" si="239"/>
        <v>0</v>
      </c>
      <c r="AK125" s="292">
        <f t="shared" si="240"/>
        <v>0</v>
      </c>
      <c r="AL125" s="292">
        <f t="shared" si="241"/>
        <v>0</v>
      </c>
      <c r="AM125" s="292">
        <f t="shared" si="242"/>
        <v>0</v>
      </c>
      <c r="AN125" s="292">
        <f t="shared" si="243"/>
        <v>0</v>
      </c>
      <c r="AO125" s="292">
        <f t="shared" si="244"/>
        <v>0</v>
      </c>
    </row>
    <row r="126" spans="1:41" x14ac:dyDescent="0.25">
      <c r="A126" s="75"/>
      <c r="B126" s="179">
        <v>27000</v>
      </c>
      <c r="C126" s="180" t="s">
        <v>349</v>
      </c>
      <c r="D126" s="181"/>
      <c r="E126" s="182"/>
      <c r="F126" s="141">
        <f>SUM(F127,F130,F132)</f>
        <v>472000</v>
      </c>
      <c r="G126" s="141">
        <f t="shared" ref="G126:J126" si="255">SUM(G127,G130,G132)</f>
        <v>-40000</v>
      </c>
      <c r="H126" s="141">
        <f t="shared" si="255"/>
        <v>432000</v>
      </c>
      <c r="I126" s="141">
        <f t="shared" si="255"/>
        <v>412143.08999999997</v>
      </c>
      <c r="J126" s="141">
        <f t="shared" si="255"/>
        <v>395425.66000000003</v>
      </c>
      <c r="K126" s="271">
        <f t="shared" si="155"/>
        <v>19856.910000000033</v>
      </c>
      <c r="O126" s="141">
        <f t="shared" ref="O126:T126" si="256">SUM(O127,O130,O132)</f>
        <v>472000</v>
      </c>
      <c r="P126" s="141">
        <f t="shared" si="256"/>
        <v>-40000</v>
      </c>
      <c r="Q126" s="141">
        <f t="shared" si="256"/>
        <v>432000</v>
      </c>
      <c r="R126" s="141">
        <f t="shared" si="256"/>
        <v>412143.08999999997</v>
      </c>
      <c r="S126" s="141">
        <f t="shared" si="256"/>
        <v>395425.66000000003</v>
      </c>
      <c r="T126" s="141">
        <f t="shared" si="256"/>
        <v>19856.910000000003</v>
      </c>
      <c r="V126" s="285">
        <f t="shared" ref="V126:AA126" si="257">SUM(V127,V132)</f>
        <v>0</v>
      </c>
      <c r="W126" s="285">
        <f t="shared" si="257"/>
        <v>0</v>
      </c>
      <c r="X126" s="285">
        <f t="shared" si="257"/>
        <v>0</v>
      </c>
      <c r="Y126" s="285">
        <f t="shared" si="257"/>
        <v>0</v>
      </c>
      <c r="Z126" s="285">
        <f t="shared" si="257"/>
        <v>0</v>
      </c>
      <c r="AA126" s="285">
        <f t="shared" si="257"/>
        <v>0</v>
      </c>
      <c r="AC126" s="292">
        <f t="shared" si="233"/>
        <v>472000</v>
      </c>
      <c r="AD126" s="292">
        <f t="shared" si="234"/>
        <v>-40000</v>
      </c>
      <c r="AE126" s="292">
        <f t="shared" si="235"/>
        <v>432000</v>
      </c>
      <c r="AF126" s="292">
        <f t="shared" si="236"/>
        <v>412143.08999999997</v>
      </c>
      <c r="AG126" s="292">
        <f t="shared" si="237"/>
        <v>395425.66000000003</v>
      </c>
      <c r="AH126" s="292">
        <f t="shared" si="238"/>
        <v>19856.910000000003</v>
      </c>
      <c r="AI126" s="66"/>
      <c r="AJ126" s="292">
        <f t="shared" si="239"/>
        <v>0</v>
      </c>
      <c r="AK126" s="292">
        <f t="shared" si="240"/>
        <v>0</v>
      </c>
      <c r="AL126" s="292">
        <f t="shared" si="241"/>
        <v>0</v>
      </c>
      <c r="AM126" s="292">
        <f t="shared" si="242"/>
        <v>0</v>
      </c>
      <c r="AN126" s="292">
        <f t="shared" si="243"/>
        <v>0</v>
      </c>
      <c r="AO126" s="292">
        <f t="shared" si="244"/>
        <v>2.9103830456733704E-11</v>
      </c>
    </row>
    <row r="127" spans="1:41" x14ac:dyDescent="0.25">
      <c r="A127" s="75"/>
      <c r="B127" s="76"/>
      <c r="C127" s="105">
        <v>27100</v>
      </c>
      <c r="D127" s="177" t="s">
        <v>350</v>
      </c>
      <c r="E127" s="178"/>
      <c r="F127" s="142">
        <f>SUM(F128:F129)</f>
        <v>350000</v>
      </c>
      <c r="G127" s="142">
        <f t="shared" ref="G127:J127" si="258">SUM(G128:G129)</f>
        <v>0</v>
      </c>
      <c r="H127" s="142">
        <f t="shared" si="258"/>
        <v>350000</v>
      </c>
      <c r="I127" s="142">
        <f t="shared" si="258"/>
        <v>349650</v>
      </c>
      <c r="J127" s="142">
        <f t="shared" si="258"/>
        <v>349650</v>
      </c>
      <c r="K127" s="272">
        <f t="shared" si="155"/>
        <v>350</v>
      </c>
      <c r="O127" s="142">
        <f>SUM(O128:O129)</f>
        <v>350000</v>
      </c>
      <c r="P127" s="142">
        <f t="shared" ref="P127:T127" si="259">SUM(P128:P129)</f>
        <v>0</v>
      </c>
      <c r="Q127" s="142">
        <f t="shared" si="259"/>
        <v>350000</v>
      </c>
      <c r="R127" s="142">
        <f t="shared" si="259"/>
        <v>349650</v>
      </c>
      <c r="S127" s="142">
        <f t="shared" si="259"/>
        <v>349650</v>
      </c>
      <c r="T127" s="142">
        <f t="shared" si="259"/>
        <v>350</v>
      </c>
      <c r="V127" s="286">
        <f t="shared" ref="V127:AA127" si="260">SUM(V128:V129)</f>
        <v>0</v>
      </c>
      <c r="W127" s="286">
        <f t="shared" si="260"/>
        <v>0</v>
      </c>
      <c r="X127" s="286">
        <f t="shared" si="260"/>
        <v>0</v>
      </c>
      <c r="Y127" s="286">
        <f t="shared" si="260"/>
        <v>0</v>
      </c>
      <c r="Z127" s="286">
        <f t="shared" ref="Z127" si="261">SUM(Z128:Z129)</f>
        <v>0</v>
      </c>
      <c r="AA127" s="286">
        <f t="shared" si="260"/>
        <v>0</v>
      </c>
      <c r="AC127" s="292">
        <f t="shared" si="233"/>
        <v>350000</v>
      </c>
      <c r="AD127" s="292">
        <f t="shared" si="234"/>
        <v>0</v>
      </c>
      <c r="AE127" s="292">
        <f t="shared" si="235"/>
        <v>350000</v>
      </c>
      <c r="AF127" s="292">
        <f t="shared" si="236"/>
        <v>349650</v>
      </c>
      <c r="AG127" s="292">
        <f t="shared" si="237"/>
        <v>349650</v>
      </c>
      <c r="AH127" s="292">
        <f t="shared" si="238"/>
        <v>350</v>
      </c>
      <c r="AI127" s="66"/>
      <c r="AJ127" s="292">
        <f t="shared" si="239"/>
        <v>0</v>
      </c>
      <c r="AK127" s="292">
        <f t="shared" si="240"/>
        <v>0</v>
      </c>
      <c r="AL127" s="292">
        <f t="shared" si="241"/>
        <v>0</v>
      </c>
      <c r="AM127" s="292">
        <f t="shared" si="242"/>
        <v>0</v>
      </c>
      <c r="AN127" s="292">
        <f t="shared" si="243"/>
        <v>0</v>
      </c>
      <c r="AO127" s="292">
        <f t="shared" si="244"/>
        <v>0</v>
      </c>
    </row>
    <row r="128" spans="1:41" x14ac:dyDescent="0.25">
      <c r="A128" s="75"/>
      <c r="B128" s="77"/>
      <c r="C128" s="76"/>
      <c r="D128" s="78">
        <v>27101</v>
      </c>
      <c r="E128" s="79" t="s">
        <v>350</v>
      </c>
      <c r="F128" s="184">
        <f t="shared" si="150"/>
        <v>350000</v>
      </c>
      <c r="G128" s="184">
        <f t="shared" si="151"/>
        <v>0</v>
      </c>
      <c r="H128" s="184">
        <f t="shared" si="152"/>
        <v>350000</v>
      </c>
      <c r="I128" s="184">
        <f t="shared" si="153"/>
        <v>349650</v>
      </c>
      <c r="J128" s="184">
        <f t="shared" si="154"/>
        <v>349650</v>
      </c>
      <c r="K128" s="316">
        <f t="shared" si="155"/>
        <v>350</v>
      </c>
      <c r="O128" s="184">
        <v>350000</v>
      </c>
      <c r="P128" s="184"/>
      <c r="Q128" s="184">
        <f t="shared" ref="Q128:Q129" si="262">O128+P128</f>
        <v>350000</v>
      </c>
      <c r="R128" s="184">
        <v>349650</v>
      </c>
      <c r="S128" s="184">
        <v>349650</v>
      </c>
      <c r="T128" s="270">
        <f t="shared" si="187"/>
        <v>350</v>
      </c>
      <c r="V128" s="287"/>
      <c r="W128" s="287"/>
      <c r="X128" s="261">
        <f t="shared" si="188"/>
        <v>0</v>
      </c>
      <c r="Y128" s="287"/>
      <c r="Z128" s="287"/>
      <c r="AA128" s="261">
        <f t="shared" si="189"/>
        <v>0</v>
      </c>
      <c r="AC128" s="292">
        <f t="shared" si="233"/>
        <v>350000</v>
      </c>
      <c r="AD128" s="292">
        <f t="shared" si="234"/>
        <v>0</v>
      </c>
      <c r="AE128" s="292">
        <f t="shared" si="235"/>
        <v>350000</v>
      </c>
      <c r="AF128" s="292">
        <f t="shared" si="236"/>
        <v>349650</v>
      </c>
      <c r="AG128" s="292">
        <f t="shared" si="237"/>
        <v>349650</v>
      </c>
      <c r="AH128" s="292">
        <f t="shared" si="238"/>
        <v>350</v>
      </c>
      <c r="AI128" s="66"/>
      <c r="AJ128" s="292">
        <f t="shared" si="239"/>
        <v>0</v>
      </c>
      <c r="AK128" s="292">
        <f t="shared" si="240"/>
        <v>0</v>
      </c>
      <c r="AL128" s="292">
        <f t="shared" si="241"/>
        <v>0</v>
      </c>
      <c r="AM128" s="292">
        <f t="shared" si="242"/>
        <v>0</v>
      </c>
      <c r="AN128" s="292">
        <f t="shared" si="243"/>
        <v>0</v>
      </c>
      <c r="AO128" s="292">
        <f t="shared" si="244"/>
        <v>0</v>
      </c>
    </row>
    <row r="129" spans="1:41" ht="30" hidden="1" x14ac:dyDescent="0.25">
      <c r="A129" s="75"/>
      <c r="B129" s="77"/>
      <c r="C129" s="76"/>
      <c r="D129" s="78">
        <v>27102</v>
      </c>
      <c r="E129" s="84" t="s">
        <v>549</v>
      </c>
      <c r="F129" s="184">
        <f t="shared" si="150"/>
        <v>0</v>
      </c>
      <c r="G129" s="184">
        <f t="shared" si="151"/>
        <v>0</v>
      </c>
      <c r="H129" s="184">
        <f t="shared" si="152"/>
        <v>0</v>
      </c>
      <c r="I129" s="184">
        <f t="shared" si="153"/>
        <v>0</v>
      </c>
      <c r="J129" s="184">
        <f t="shared" si="154"/>
        <v>0</v>
      </c>
      <c r="K129" s="316">
        <f t="shared" si="155"/>
        <v>0</v>
      </c>
      <c r="O129" s="184"/>
      <c r="P129" s="184"/>
      <c r="Q129" s="184">
        <f t="shared" si="262"/>
        <v>0</v>
      </c>
      <c r="R129" s="184"/>
      <c r="S129" s="184"/>
      <c r="T129" s="270">
        <f t="shared" si="187"/>
        <v>0</v>
      </c>
      <c r="V129" s="287"/>
      <c r="W129" s="287"/>
      <c r="X129" s="261">
        <f t="shared" si="188"/>
        <v>0</v>
      </c>
      <c r="Y129" s="287"/>
      <c r="Z129" s="287"/>
      <c r="AA129" s="261">
        <f t="shared" si="189"/>
        <v>0</v>
      </c>
      <c r="AC129" s="292">
        <f t="shared" si="233"/>
        <v>0</v>
      </c>
      <c r="AD129" s="292">
        <f t="shared" si="234"/>
        <v>0</v>
      </c>
      <c r="AE129" s="292">
        <f t="shared" si="235"/>
        <v>0</v>
      </c>
      <c r="AF129" s="292">
        <f t="shared" si="236"/>
        <v>0</v>
      </c>
      <c r="AG129" s="292">
        <f t="shared" si="237"/>
        <v>0</v>
      </c>
      <c r="AH129" s="292">
        <f t="shared" si="238"/>
        <v>0</v>
      </c>
      <c r="AI129" s="66"/>
      <c r="AJ129" s="292">
        <f t="shared" si="239"/>
        <v>0</v>
      </c>
      <c r="AK129" s="292">
        <f t="shared" si="240"/>
        <v>0</v>
      </c>
      <c r="AL129" s="292">
        <f t="shared" si="241"/>
        <v>0</v>
      </c>
      <c r="AM129" s="292">
        <f t="shared" si="242"/>
        <v>0</v>
      </c>
      <c r="AN129" s="292">
        <f t="shared" si="243"/>
        <v>0</v>
      </c>
      <c r="AO129" s="292">
        <f t="shared" si="244"/>
        <v>0</v>
      </c>
    </row>
    <row r="130" spans="1:41" hidden="1" x14ac:dyDescent="0.25">
      <c r="A130" s="75"/>
      <c r="B130" s="77"/>
      <c r="C130" s="105">
        <v>27200</v>
      </c>
      <c r="D130" s="177" t="s">
        <v>563</v>
      </c>
      <c r="E130" s="178"/>
      <c r="F130" s="142">
        <f>SUM(F131)</f>
        <v>0</v>
      </c>
      <c r="G130" s="142">
        <f t="shared" ref="G130:J130" si="263">SUM(G131)</f>
        <v>0</v>
      </c>
      <c r="H130" s="142">
        <f t="shared" si="263"/>
        <v>0</v>
      </c>
      <c r="I130" s="142">
        <f t="shared" si="263"/>
        <v>0</v>
      </c>
      <c r="J130" s="142">
        <f t="shared" si="263"/>
        <v>0</v>
      </c>
      <c r="K130" s="272">
        <f t="shared" si="155"/>
        <v>0</v>
      </c>
      <c r="O130" s="142">
        <f>SUM(O131)</f>
        <v>0</v>
      </c>
      <c r="P130" s="142">
        <f t="shared" ref="P130:T130" si="264">SUM(P131)</f>
        <v>0</v>
      </c>
      <c r="Q130" s="142">
        <f t="shared" si="264"/>
        <v>0</v>
      </c>
      <c r="R130" s="142">
        <f t="shared" si="264"/>
        <v>0</v>
      </c>
      <c r="S130" s="142">
        <f t="shared" si="264"/>
        <v>0</v>
      </c>
      <c r="T130" s="142">
        <f t="shared" si="264"/>
        <v>0</v>
      </c>
      <c r="V130" s="287"/>
      <c r="W130" s="287"/>
      <c r="X130" s="261"/>
      <c r="Y130" s="287"/>
      <c r="Z130" s="287"/>
      <c r="AA130" s="261"/>
      <c r="AC130" s="292">
        <f t="shared" si="233"/>
        <v>0</v>
      </c>
      <c r="AD130" s="292">
        <f t="shared" si="234"/>
        <v>0</v>
      </c>
      <c r="AE130" s="292">
        <f t="shared" si="235"/>
        <v>0</v>
      </c>
      <c r="AF130" s="292">
        <f t="shared" si="236"/>
        <v>0</v>
      </c>
      <c r="AG130" s="292">
        <f t="shared" si="237"/>
        <v>0</v>
      </c>
      <c r="AH130" s="292">
        <f t="shared" si="238"/>
        <v>0</v>
      </c>
      <c r="AI130" s="66"/>
      <c r="AJ130" s="292">
        <f t="shared" si="239"/>
        <v>0</v>
      </c>
      <c r="AK130" s="292">
        <f t="shared" si="240"/>
        <v>0</v>
      </c>
      <c r="AL130" s="292">
        <f t="shared" si="241"/>
        <v>0</v>
      </c>
      <c r="AM130" s="292">
        <f t="shared" si="242"/>
        <v>0</v>
      </c>
      <c r="AN130" s="292">
        <f t="shared" si="243"/>
        <v>0</v>
      </c>
      <c r="AO130" s="292">
        <f t="shared" si="244"/>
        <v>0</v>
      </c>
    </row>
    <row r="131" spans="1:41" hidden="1" x14ac:dyDescent="0.25">
      <c r="A131" s="75"/>
      <c r="B131" s="77"/>
      <c r="C131" s="80"/>
      <c r="D131" s="83">
        <v>27201</v>
      </c>
      <c r="E131" s="84" t="s">
        <v>564</v>
      </c>
      <c r="F131" s="184">
        <f t="shared" si="150"/>
        <v>0</v>
      </c>
      <c r="G131" s="184">
        <f t="shared" si="151"/>
        <v>0</v>
      </c>
      <c r="H131" s="184">
        <f t="shared" si="152"/>
        <v>0</v>
      </c>
      <c r="I131" s="184">
        <f t="shared" si="153"/>
        <v>0</v>
      </c>
      <c r="J131" s="184">
        <f t="shared" si="154"/>
        <v>0</v>
      </c>
      <c r="K131" s="316">
        <f t="shared" si="155"/>
        <v>0</v>
      </c>
      <c r="O131" s="184"/>
      <c r="P131" s="184"/>
      <c r="Q131" s="184">
        <f t="shared" ref="Q131" si="265">O131+P131</f>
        <v>0</v>
      </c>
      <c r="R131" s="184"/>
      <c r="S131" s="184"/>
      <c r="T131" s="270">
        <f t="shared" ref="T131" si="266">Q131-R131</f>
        <v>0</v>
      </c>
      <c r="V131" s="287"/>
      <c r="W131" s="287"/>
      <c r="X131" s="261"/>
      <c r="Y131" s="287"/>
      <c r="Z131" s="287"/>
      <c r="AA131" s="261"/>
      <c r="AC131" s="292">
        <f t="shared" si="233"/>
        <v>0</v>
      </c>
      <c r="AD131" s="292">
        <f t="shared" si="234"/>
        <v>0</v>
      </c>
      <c r="AE131" s="292">
        <f t="shared" si="235"/>
        <v>0</v>
      </c>
      <c r="AF131" s="292">
        <f t="shared" si="236"/>
        <v>0</v>
      </c>
      <c r="AG131" s="292">
        <f t="shared" si="237"/>
        <v>0</v>
      </c>
      <c r="AH131" s="292">
        <f t="shared" si="238"/>
        <v>0</v>
      </c>
      <c r="AI131" s="66"/>
      <c r="AJ131" s="292">
        <f t="shared" si="239"/>
        <v>0</v>
      </c>
      <c r="AK131" s="292">
        <f t="shared" si="240"/>
        <v>0</v>
      </c>
      <c r="AL131" s="292">
        <f t="shared" si="241"/>
        <v>0</v>
      </c>
      <c r="AM131" s="292">
        <f t="shared" si="242"/>
        <v>0</v>
      </c>
      <c r="AN131" s="292">
        <f t="shared" si="243"/>
        <v>0</v>
      </c>
      <c r="AO131" s="292">
        <f t="shared" si="244"/>
        <v>0</v>
      </c>
    </row>
    <row r="132" spans="1:41" x14ac:dyDescent="0.25">
      <c r="A132" s="75"/>
      <c r="B132" s="76"/>
      <c r="C132" s="105">
        <v>27300</v>
      </c>
      <c r="D132" s="177" t="s">
        <v>351</v>
      </c>
      <c r="E132" s="178"/>
      <c r="F132" s="142">
        <f>SUM(F133)</f>
        <v>122000</v>
      </c>
      <c r="G132" s="142">
        <f t="shared" ref="G132:J132" si="267">SUM(G133)</f>
        <v>-40000</v>
      </c>
      <c r="H132" s="142">
        <f t="shared" si="267"/>
        <v>82000</v>
      </c>
      <c r="I132" s="142">
        <f t="shared" si="267"/>
        <v>62493.09</v>
      </c>
      <c r="J132" s="142">
        <f t="shared" si="267"/>
        <v>45775.66</v>
      </c>
      <c r="K132" s="272">
        <f t="shared" si="155"/>
        <v>19506.910000000003</v>
      </c>
      <c r="O132" s="142">
        <f>SUM(O133)</f>
        <v>122000</v>
      </c>
      <c r="P132" s="142">
        <f t="shared" ref="P132:T132" si="268">SUM(P133)</f>
        <v>-40000</v>
      </c>
      <c r="Q132" s="142">
        <f t="shared" si="268"/>
        <v>82000</v>
      </c>
      <c r="R132" s="142">
        <f t="shared" si="268"/>
        <v>62493.09</v>
      </c>
      <c r="S132" s="142">
        <f t="shared" si="268"/>
        <v>45775.66</v>
      </c>
      <c r="T132" s="142">
        <f t="shared" si="268"/>
        <v>19506.910000000003</v>
      </c>
      <c r="V132" s="286">
        <f t="shared" ref="V132:AA132" si="269">SUM(V133)</f>
        <v>0</v>
      </c>
      <c r="W132" s="286">
        <f t="shared" si="269"/>
        <v>0</v>
      </c>
      <c r="X132" s="286">
        <f t="shared" si="269"/>
        <v>0</v>
      </c>
      <c r="Y132" s="286">
        <f t="shared" si="269"/>
        <v>0</v>
      </c>
      <c r="Z132" s="286">
        <f t="shared" si="269"/>
        <v>0</v>
      </c>
      <c r="AA132" s="286">
        <f t="shared" si="269"/>
        <v>0</v>
      </c>
      <c r="AC132" s="292">
        <f t="shared" si="233"/>
        <v>122000</v>
      </c>
      <c r="AD132" s="292">
        <f t="shared" si="234"/>
        <v>-40000</v>
      </c>
      <c r="AE132" s="292">
        <f t="shared" si="235"/>
        <v>82000</v>
      </c>
      <c r="AF132" s="292">
        <f t="shared" si="236"/>
        <v>62493.09</v>
      </c>
      <c r="AG132" s="292">
        <f t="shared" si="237"/>
        <v>45775.66</v>
      </c>
      <c r="AH132" s="292">
        <f t="shared" si="238"/>
        <v>19506.910000000003</v>
      </c>
      <c r="AI132" s="66"/>
      <c r="AJ132" s="292">
        <f t="shared" si="239"/>
        <v>0</v>
      </c>
      <c r="AK132" s="292">
        <f t="shared" si="240"/>
        <v>0</v>
      </c>
      <c r="AL132" s="292">
        <f t="shared" si="241"/>
        <v>0</v>
      </c>
      <c r="AM132" s="292">
        <f t="shared" si="242"/>
        <v>0</v>
      </c>
      <c r="AN132" s="292">
        <f t="shared" si="243"/>
        <v>0</v>
      </c>
      <c r="AO132" s="292">
        <f t="shared" si="244"/>
        <v>0</v>
      </c>
    </row>
    <row r="133" spans="1:41" x14ac:dyDescent="0.25">
      <c r="A133" s="75"/>
      <c r="B133" s="77"/>
      <c r="C133" s="76"/>
      <c r="D133" s="78">
        <v>27301</v>
      </c>
      <c r="E133" s="79" t="s">
        <v>351</v>
      </c>
      <c r="F133" s="184">
        <f t="shared" si="150"/>
        <v>122000</v>
      </c>
      <c r="G133" s="184">
        <f t="shared" si="151"/>
        <v>-40000</v>
      </c>
      <c r="H133" s="184">
        <f t="shared" si="152"/>
        <v>82000</v>
      </c>
      <c r="I133" s="184">
        <f t="shared" si="153"/>
        <v>62493.09</v>
      </c>
      <c r="J133" s="184">
        <f t="shared" si="154"/>
        <v>45775.66</v>
      </c>
      <c r="K133" s="316">
        <f t="shared" si="155"/>
        <v>19506.910000000003</v>
      </c>
      <c r="O133" s="184">
        <v>122000</v>
      </c>
      <c r="P133" s="184">
        <v>-40000</v>
      </c>
      <c r="Q133" s="184">
        <f t="shared" ref="Q133" si="270">O133+P133</f>
        <v>82000</v>
      </c>
      <c r="R133" s="184">
        <v>62493.09</v>
      </c>
      <c r="S133" s="184">
        <v>45775.66</v>
      </c>
      <c r="T133" s="270">
        <f t="shared" si="187"/>
        <v>19506.910000000003</v>
      </c>
      <c r="V133" s="287"/>
      <c r="W133" s="287"/>
      <c r="X133" s="261">
        <f t="shared" si="188"/>
        <v>0</v>
      </c>
      <c r="Y133" s="287"/>
      <c r="Z133" s="287"/>
      <c r="AA133" s="261">
        <f t="shared" si="189"/>
        <v>0</v>
      </c>
      <c r="AC133" s="292">
        <f t="shared" si="233"/>
        <v>122000</v>
      </c>
      <c r="AD133" s="292">
        <f t="shared" si="234"/>
        <v>-40000</v>
      </c>
      <c r="AE133" s="292">
        <f t="shared" si="235"/>
        <v>82000</v>
      </c>
      <c r="AF133" s="292">
        <f t="shared" si="236"/>
        <v>62493.09</v>
      </c>
      <c r="AG133" s="292">
        <f t="shared" si="237"/>
        <v>45775.66</v>
      </c>
      <c r="AH133" s="292">
        <f t="shared" si="238"/>
        <v>19506.910000000003</v>
      </c>
      <c r="AI133" s="66"/>
      <c r="AJ133" s="292">
        <f t="shared" si="239"/>
        <v>0</v>
      </c>
      <c r="AK133" s="292">
        <f t="shared" si="240"/>
        <v>0</v>
      </c>
      <c r="AL133" s="292">
        <f t="shared" si="241"/>
        <v>0</v>
      </c>
      <c r="AM133" s="292">
        <f t="shared" si="242"/>
        <v>0</v>
      </c>
      <c r="AN133" s="292">
        <f t="shared" si="243"/>
        <v>0</v>
      </c>
      <c r="AO133" s="292">
        <f t="shared" si="244"/>
        <v>0</v>
      </c>
    </row>
    <row r="134" spans="1:41" x14ac:dyDescent="0.25">
      <c r="A134" s="75"/>
      <c r="B134" s="179">
        <v>29000</v>
      </c>
      <c r="C134" s="180" t="s">
        <v>352</v>
      </c>
      <c r="D134" s="181"/>
      <c r="E134" s="182"/>
      <c r="F134" s="141">
        <f>SUM(F135,F137,F139,F142,F144,F146)</f>
        <v>2019869</v>
      </c>
      <c r="G134" s="141">
        <f t="shared" ref="G134:J134" si="271">SUM(G135,G137,G139,G142,G144,G146)</f>
        <v>66615</v>
      </c>
      <c r="H134" s="141">
        <f t="shared" si="271"/>
        <v>2086484</v>
      </c>
      <c r="I134" s="141">
        <f t="shared" si="271"/>
        <v>2052069.16</v>
      </c>
      <c r="J134" s="141">
        <f t="shared" si="271"/>
        <v>1756346.35</v>
      </c>
      <c r="K134" s="271">
        <f t="shared" si="155"/>
        <v>34414.840000000084</v>
      </c>
      <c r="O134" s="141">
        <f>SUM(O135,O137,O139,O142,O144,O146)</f>
        <v>2005869</v>
      </c>
      <c r="P134" s="141">
        <f t="shared" ref="P134:T134" si="272">SUM(P135,P137,P139,P142,P144,P146)</f>
        <v>-100755</v>
      </c>
      <c r="Q134" s="141">
        <f t="shared" si="272"/>
        <v>1905114</v>
      </c>
      <c r="R134" s="141">
        <f t="shared" si="272"/>
        <v>1879721.36</v>
      </c>
      <c r="S134" s="141">
        <f t="shared" si="272"/>
        <v>1663509.95</v>
      </c>
      <c r="T134" s="271">
        <f t="shared" si="272"/>
        <v>25392.639999999974</v>
      </c>
      <c r="V134" s="285">
        <f t="shared" ref="V134:AA134" si="273">SUM(V135,V137,V139,V142,V144,V146)</f>
        <v>14000</v>
      </c>
      <c r="W134" s="285">
        <f t="shared" si="273"/>
        <v>167370</v>
      </c>
      <c r="X134" s="285">
        <f t="shared" si="273"/>
        <v>181370</v>
      </c>
      <c r="Y134" s="285">
        <f t="shared" si="273"/>
        <v>172347.8</v>
      </c>
      <c r="Z134" s="285">
        <f t="shared" si="273"/>
        <v>92836.4</v>
      </c>
      <c r="AA134" s="285">
        <f t="shared" si="273"/>
        <v>9022.2000000000116</v>
      </c>
      <c r="AC134" s="292">
        <f t="shared" si="233"/>
        <v>2019869</v>
      </c>
      <c r="AD134" s="292">
        <f t="shared" si="234"/>
        <v>66615</v>
      </c>
      <c r="AE134" s="292">
        <f t="shared" si="235"/>
        <v>2086484</v>
      </c>
      <c r="AF134" s="292">
        <f t="shared" si="236"/>
        <v>2052069.1600000001</v>
      </c>
      <c r="AG134" s="292">
        <f t="shared" si="237"/>
        <v>1756346.3499999999</v>
      </c>
      <c r="AH134" s="292">
        <f t="shared" si="238"/>
        <v>34414.839999999982</v>
      </c>
      <c r="AI134" s="66"/>
      <c r="AJ134" s="292">
        <f t="shared" si="239"/>
        <v>0</v>
      </c>
      <c r="AK134" s="292">
        <f t="shared" si="240"/>
        <v>0</v>
      </c>
      <c r="AL134" s="292">
        <f t="shared" si="241"/>
        <v>0</v>
      </c>
      <c r="AM134" s="292">
        <f t="shared" si="242"/>
        <v>0</v>
      </c>
      <c r="AN134" s="292">
        <f t="shared" si="243"/>
        <v>0</v>
      </c>
      <c r="AO134" s="292">
        <f t="shared" si="244"/>
        <v>1.0186340659856796E-10</v>
      </c>
    </row>
    <row r="135" spans="1:41" x14ac:dyDescent="0.25">
      <c r="A135" s="75"/>
      <c r="B135" s="76"/>
      <c r="C135" s="105">
        <v>29100</v>
      </c>
      <c r="D135" s="177" t="s">
        <v>353</v>
      </c>
      <c r="E135" s="178"/>
      <c r="F135" s="142">
        <f>SUM(F136)</f>
        <v>58200</v>
      </c>
      <c r="G135" s="142">
        <f t="shared" ref="G135:J135" si="274">SUM(G136)</f>
        <v>30000</v>
      </c>
      <c r="H135" s="142">
        <f t="shared" si="274"/>
        <v>88200</v>
      </c>
      <c r="I135" s="142">
        <f t="shared" si="274"/>
        <v>78682.27</v>
      </c>
      <c r="J135" s="142">
        <f t="shared" si="274"/>
        <v>77912.77</v>
      </c>
      <c r="K135" s="272">
        <f t="shared" si="155"/>
        <v>9517.7299999999959</v>
      </c>
      <c r="O135" s="142">
        <f t="shared" ref="O135:T135" si="275">SUM(O136)</f>
        <v>52200</v>
      </c>
      <c r="P135" s="142">
        <f t="shared" si="275"/>
        <v>30000</v>
      </c>
      <c r="Q135" s="142">
        <f t="shared" si="275"/>
        <v>82200</v>
      </c>
      <c r="R135" s="142">
        <f t="shared" si="275"/>
        <v>78682.27</v>
      </c>
      <c r="S135" s="142">
        <f t="shared" si="275"/>
        <v>77912.77</v>
      </c>
      <c r="T135" s="272">
        <f t="shared" si="275"/>
        <v>3517.7299999999959</v>
      </c>
      <c r="V135" s="286">
        <f t="shared" ref="V135:AA135" si="276">SUM(V136)</f>
        <v>6000</v>
      </c>
      <c r="W135" s="286">
        <f t="shared" si="276"/>
        <v>0</v>
      </c>
      <c r="X135" s="286">
        <f t="shared" si="276"/>
        <v>6000</v>
      </c>
      <c r="Y135" s="286">
        <f t="shared" si="276"/>
        <v>0</v>
      </c>
      <c r="Z135" s="286">
        <f t="shared" si="276"/>
        <v>0</v>
      </c>
      <c r="AA135" s="286">
        <f t="shared" si="276"/>
        <v>6000</v>
      </c>
      <c r="AC135" s="292">
        <f t="shared" si="233"/>
        <v>58200</v>
      </c>
      <c r="AD135" s="292">
        <f t="shared" si="234"/>
        <v>30000</v>
      </c>
      <c r="AE135" s="292">
        <f t="shared" si="235"/>
        <v>88200</v>
      </c>
      <c r="AF135" s="292">
        <f t="shared" si="236"/>
        <v>78682.27</v>
      </c>
      <c r="AG135" s="292">
        <f t="shared" si="237"/>
        <v>77912.77</v>
      </c>
      <c r="AH135" s="292">
        <f t="shared" si="238"/>
        <v>9517.7299999999959</v>
      </c>
      <c r="AI135" s="66"/>
      <c r="AJ135" s="292">
        <f t="shared" si="239"/>
        <v>0</v>
      </c>
      <c r="AK135" s="292">
        <f t="shared" si="240"/>
        <v>0</v>
      </c>
      <c r="AL135" s="292">
        <f t="shared" si="241"/>
        <v>0</v>
      </c>
      <c r="AM135" s="292">
        <f t="shared" si="242"/>
        <v>0</v>
      </c>
      <c r="AN135" s="292">
        <f t="shared" si="243"/>
        <v>0</v>
      </c>
      <c r="AO135" s="292">
        <f t="shared" si="244"/>
        <v>0</v>
      </c>
    </row>
    <row r="136" spans="1:41" x14ac:dyDescent="0.25">
      <c r="A136" s="75"/>
      <c r="B136" s="77"/>
      <c r="C136" s="76"/>
      <c r="D136" s="78">
        <v>29101</v>
      </c>
      <c r="E136" s="79" t="s">
        <v>354</v>
      </c>
      <c r="F136" s="184">
        <f t="shared" si="150"/>
        <v>58200</v>
      </c>
      <c r="G136" s="184">
        <f t="shared" si="151"/>
        <v>30000</v>
      </c>
      <c r="H136" s="184">
        <f t="shared" si="152"/>
        <v>88200</v>
      </c>
      <c r="I136" s="184">
        <f t="shared" si="153"/>
        <v>78682.27</v>
      </c>
      <c r="J136" s="184">
        <f t="shared" si="154"/>
        <v>77912.77</v>
      </c>
      <c r="K136" s="316">
        <f t="shared" si="155"/>
        <v>9517.7299999999959</v>
      </c>
      <c r="O136" s="184">
        <v>52200</v>
      </c>
      <c r="P136" s="184">
        <v>30000</v>
      </c>
      <c r="Q136" s="184">
        <f>O136+P136</f>
        <v>82200</v>
      </c>
      <c r="R136" s="184">
        <v>78682.27</v>
      </c>
      <c r="S136" s="184">
        <v>77912.77</v>
      </c>
      <c r="T136" s="270">
        <f t="shared" si="187"/>
        <v>3517.7299999999959</v>
      </c>
      <c r="V136" s="287">
        <v>6000</v>
      </c>
      <c r="W136" s="287">
        <v>0</v>
      </c>
      <c r="X136" s="261">
        <f t="shared" si="188"/>
        <v>6000</v>
      </c>
      <c r="Y136" s="287"/>
      <c r="Z136" s="287"/>
      <c r="AA136" s="261">
        <f t="shared" si="189"/>
        <v>6000</v>
      </c>
      <c r="AC136" s="292">
        <f t="shared" si="233"/>
        <v>58200</v>
      </c>
      <c r="AD136" s="292">
        <f t="shared" si="234"/>
        <v>30000</v>
      </c>
      <c r="AE136" s="292">
        <f t="shared" si="235"/>
        <v>88200</v>
      </c>
      <c r="AF136" s="292">
        <f t="shared" si="236"/>
        <v>78682.27</v>
      </c>
      <c r="AG136" s="292">
        <f t="shared" si="237"/>
        <v>77912.77</v>
      </c>
      <c r="AH136" s="292">
        <f t="shared" si="238"/>
        <v>9517.7299999999959</v>
      </c>
      <c r="AI136" s="66"/>
      <c r="AJ136" s="292">
        <f t="shared" si="239"/>
        <v>0</v>
      </c>
      <c r="AK136" s="292">
        <f t="shared" si="240"/>
        <v>0</v>
      </c>
      <c r="AL136" s="292">
        <f t="shared" si="241"/>
        <v>0</v>
      </c>
      <c r="AM136" s="292">
        <f t="shared" si="242"/>
        <v>0</v>
      </c>
      <c r="AN136" s="292">
        <f t="shared" si="243"/>
        <v>0</v>
      </c>
      <c r="AO136" s="292">
        <f t="shared" si="244"/>
        <v>0</v>
      </c>
    </row>
    <row r="137" spans="1:41" x14ac:dyDescent="0.25">
      <c r="A137" s="75"/>
      <c r="B137" s="76"/>
      <c r="C137" s="105">
        <v>29200</v>
      </c>
      <c r="D137" s="177" t="s">
        <v>355</v>
      </c>
      <c r="E137" s="178"/>
      <c r="F137" s="142">
        <f>SUM(F138)</f>
        <v>166000</v>
      </c>
      <c r="G137" s="142">
        <f t="shared" ref="G137:J137" si="277">SUM(G138)</f>
        <v>10000</v>
      </c>
      <c r="H137" s="142">
        <f t="shared" si="277"/>
        <v>176000</v>
      </c>
      <c r="I137" s="142">
        <f t="shared" si="277"/>
        <v>172492.57</v>
      </c>
      <c r="J137" s="142">
        <f t="shared" si="277"/>
        <v>99295.37</v>
      </c>
      <c r="K137" s="272">
        <f t="shared" si="155"/>
        <v>3507.429999999993</v>
      </c>
      <c r="O137" s="142">
        <f t="shared" ref="O137:T137" si="278">SUM(O138)</f>
        <v>166000</v>
      </c>
      <c r="P137" s="142">
        <f t="shared" si="278"/>
        <v>10000</v>
      </c>
      <c r="Q137" s="142">
        <f t="shared" si="278"/>
        <v>176000</v>
      </c>
      <c r="R137" s="142">
        <f t="shared" si="278"/>
        <v>172492.57</v>
      </c>
      <c r="S137" s="142">
        <f t="shared" si="278"/>
        <v>99295.37</v>
      </c>
      <c r="T137" s="272">
        <f t="shared" si="278"/>
        <v>3507.429999999993</v>
      </c>
      <c r="V137" s="286">
        <f t="shared" ref="V137:AA137" si="279">SUM(V138)</f>
        <v>0</v>
      </c>
      <c r="W137" s="286">
        <f t="shared" si="279"/>
        <v>0</v>
      </c>
      <c r="X137" s="286">
        <f t="shared" si="279"/>
        <v>0</v>
      </c>
      <c r="Y137" s="286">
        <f t="shared" si="279"/>
        <v>0</v>
      </c>
      <c r="Z137" s="286">
        <f t="shared" si="279"/>
        <v>0</v>
      </c>
      <c r="AA137" s="286">
        <f t="shared" si="279"/>
        <v>0</v>
      </c>
      <c r="AC137" s="292">
        <f t="shared" si="233"/>
        <v>166000</v>
      </c>
      <c r="AD137" s="292">
        <f t="shared" si="234"/>
        <v>10000</v>
      </c>
      <c r="AE137" s="292">
        <f t="shared" si="235"/>
        <v>176000</v>
      </c>
      <c r="AF137" s="292">
        <f t="shared" si="236"/>
        <v>172492.57</v>
      </c>
      <c r="AG137" s="292">
        <f t="shared" si="237"/>
        <v>99295.37</v>
      </c>
      <c r="AH137" s="292">
        <f t="shared" si="238"/>
        <v>3507.429999999993</v>
      </c>
      <c r="AI137" s="66"/>
      <c r="AJ137" s="292">
        <f t="shared" si="239"/>
        <v>0</v>
      </c>
      <c r="AK137" s="292">
        <f t="shared" si="240"/>
        <v>0</v>
      </c>
      <c r="AL137" s="292">
        <f t="shared" si="241"/>
        <v>0</v>
      </c>
      <c r="AM137" s="292">
        <f t="shared" si="242"/>
        <v>0</v>
      </c>
      <c r="AN137" s="292">
        <f t="shared" si="243"/>
        <v>0</v>
      </c>
      <c r="AO137" s="292">
        <f t="shared" si="244"/>
        <v>0</v>
      </c>
    </row>
    <row r="138" spans="1:41" ht="30" x14ac:dyDescent="0.25">
      <c r="A138" s="75"/>
      <c r="B138" s="77"/>
      <c r="C138" s="76"/>
      <c r="D138" s="78">
        <v>29201</v>
      </c>
      <c r="E138" s="79" t="s">
        <v>355</v>
      </c>
      <c r="F138" s="184">
        <f t="shared" si="150"/>
        <v>166000</v>
      </c>
      <c r="G138" s="184">
        <f t="shared" si="151"/>
        <v>10000</v>
      </c>
      <c r="H138" s="184">
        <f t="shared" si="152"/>
        <v>176000</v>
      </c>
      <c r="I138" s="184">
        <f t="shared" si="153"/>
        <v>172492.57</v>
      </c>
      <c r="J138" s="184">
        <f t="shared" si="154"/>
        <v>99295.37</v>
      </c>
      <c r="K138" s="316">
        <f t="shared" si="155"/>
        <v>3507.429999999993</v>
      </c>
      <c r="O138" s="184">
        <v>166000</v>
      </c>
      <c r="P138" s="184">
        <v>10000</v>
      </c>
      <c r="Q138" s="184">
        <f>O138+P138</f>
        <v>176000</v>
      </c>
      <c r="R138" s="184">
        <v>172492.57</v>
      </c>
      <c r="S138" s="184">
        <v>99295.37</v>
      </c>
      <c r="T138" s="270">
        <f t="shared" si="187"/>
        <v>3507.429999999993</v>
      </c>
      <c r="V138" s="287"/>
      <c r="W138" s="287">
        <v>0</v>
      </c>
      <c r="X138" s="261">
        <f t="shared" si="188"/>
        <v>0</v>
      </c>
      <c r="Y138" s="287">
        <v>0</v>
      </c>
      <c r="Z138" s="287">
        <v>0</v>
      </c>
      <c r="AA138" s="261">
        <f t="shared" si="189"/>
        <v>0</v>
      </c>
      <c r="AC138" s="292">
        <f t="shared" si="233"/>
        <v>166000</v>
      </c>
      <c r="AD138" s="292">
        <f t="shared" si="234"/>
        <v>10000</v>
      </c>
      <c r="AE138" s="292">
        <f t="shared" si="235"/>
        <v>176000</v>
      </c>
      <c r="AF138" s="292">
        <f t="shared" si="236"/>
        <v>172492.57</v>
      </c>
      <c r="AG138" s="292">
        <f t="shared" si="237"/>
        <v>99295.37</v>
      </c>
      <c r="AH138" s="292">
        <f t="shared" si="238"/>
        <v>3507.429999999993</v>
      </c>
      <c r="AI138" s="66"/>
      <c r="AJ138" s="292">
        <f t="shared" si="239"/>
        <v>0</v>
      </c>
      <c r="AK138" s="292">
        <f t="shared" si="240"/>
        <v>0</v>
      </c>
      <c r="AL138" s="292">
        <f t="shared" si="241"/>
        <v>0</v>
      </c>
      <c r="AM138" s="292">
        <f t="shared" si="242"/>
        <v>0</v>
      </c>
      <c r="AN138" s="292">
        <f t="shared" si="243"/>
        <v>0</v>
      </c>
      <c r="AO138" s="292">
        <f t="shared" si="244"/>
        <v>0</v>
      </c>
    </row>
    <row r="139" spans="1:41" x14ac:dyDescent="0.25">
      <c r="A139" s="75"/>
      <c r="B139" s="76"/>
      <c r="C139" s="105">
        <v>29300</v>
      </c>
      <c r="D139" s="177" t="s">
        <v>356</v>
      </c>
      <c r="E139" s="178"/>
      <c r="F139" s="142">
        <f>SUM(F140:F141)</f>
        <v>30000</v>
      </c>
      <c r="G139" s="142">
        <f t="shared" ref="G139:J139" si="280">SUM(G140:G141)</f>
        <v>-15000</v>
      </c>
      <c r="H139" s="142">
        <f t="shared" si="280"/>
        <v>15000</v>
      </c>
      <c r="I139" s="142">
        <f t="shared" si="280"/>
        <v>5530.91</v>
      </c>
      <c r="J139" s="142">
        <f t="shared" si="280"/>
        <v>5530.91</v>
      </c>
      <c r="K139" s="272">
        <f t="shared" si="155"/>
        <v>9469.09</v>
      </c>
      <c r="O139" s="142">
        <f>SUM(O140:O140)</f>
        <v>30000</v>
      </c>
      <c r="P139" s="142">
        <f t="shared" ref="P139:T139" si="281">SUM(P140:P141)</f>
        <v>-15000</v>
      </c>
      <c r="Q139" s="142">
        <f t="shared" si="281"/>
        <v>15000</v>
      </c>
      <c r="R139" s="142">
        <f t="shared" si="281"/>
        <v>5530.91</v>
      </c>
      <c r="S139" s="142">
        <f t="shared" si="281"/>
        <v>5530.91</v>
      </c>
      <c r="T139" s="272">
        <f t="shared" si="281"/>
        <v>9469.09</v>
      </c>
      <c r="V139" s="286">
        <f t="shared" ref="V139:AA139" si="282">SUM(V140:V141)</f>
        <v>0</v>
      </c>
      <c r="W139" s="286">
        <f t="shared" si="282"/>
        <v>0</v>
      </c>
      <c r="X139" s="286">
        <f t="shared" si="282"/>
        <v>0</v>
      </c>
      <c r="Y139" s="286">
        <f t="shared" si="282"/>
        <v>0</v>
      </c>
      <c r="Z139" s="286">
        <f t="shared" si="282"/>
        <v>0</v>
      </c>
      <c r="AA139" s="286">
        <f t="shared" si="282"/>
        <v>0</v>
      </c>
      <c r="AC139" s="292">
        <f t="shared" si="233"/>
        <v>30000</v>
      </c>
      <c r="AD139" s="292">
        <f t="shared" si="234"/>
        <v>-15000</v>
      </c>
      <c r="AE139" s="292">
        <f t="shared" si="235"/>
        <v>15000</v>
      </c>
      <c r="AF139" s="292">
        <f t="shared" si="236"/>
        <v>5530.91</v>
      </c>
      <c r="AG139" s="292">
        <f t="shared" si="237"/>
        <v>5530.91</v>
      </c>
      <c r="AH139" s="292">
        <f t="shared" si="238"/>
        <v>9469.09</v>
      </c>
      <c r="AI139" s="66"/>
      <c r="AJ139" s="292">
        <f t="shared" si="239"/>
        <v>0</v>
      </c>
      <c r="AK139" s="292">
        <f t="shared" si="240"/>
        <v>0</v>
      </c>
      <c r="AL139" s="292">
        <f t="shared" si="241"/>
        <v>0</v>
      </c>
      <c r="AM139" s="292">
        <f t="shared" si="242"/>
        <v>0</v>
      </c>
      <c r="AN139" s="292">
        <f t="shared" si="243"/>
        <v>0</v>
      </c>
      <c r="AO139" s="292">
        <f t="shared" si="244"/>
        <v>0</v>
      </c>
    </row>
    <row r="140" spans="1:41" ht="30" x14ac:dyDescent="0.25">
      <c r="A140" s="75"/>
      <c r="B140" s="77"/>
      <c r="C140" s="76"/>
      <c r="D140" s="78">
        <v>29301</v>
      </c>
      <c r="E140" s="79" t="s">
        <v>357</v>
      </c>
      <c r="F140" s="184">
        <f t="shared" si="150"/>
        <v>30000</v>
      </c>
      <c r="G140" s="184">
        <f t="shared" si="151"/>
        <v>-15000</v>
      </c>
      <c r="H140" s="184">
        <f t="shared" si="152"/>
        <v>15000</v>
      </c>
      <c r="I140" s="184">
        <f t="shared" si="153"/>
        <v>5530.91</v>
      </c>
      <c r="J140" s="184">
        <f t="shared" si="154"/>
        <v>5530.91</v>
      </c>
      <c r="K140" s="316">
        <f t="shared" si="155"/>
        <v>9469.09</v>
      </c>
      <c r="O140" s="184">
        <v>30000</v>
      </c>
      <c r="P140" s="184">
        <v>-15000</v>
      </c>
      <c r="Q140" s="184">
        <f t="shared" ref="Q140:Q141" si="283">O140+P140</f>
        <v>15000</v>
      </c>
      <c r="R140" s="184">
        <v>5530.91</v>
      </c>
      <c r="S140" s="184">
        <v>5530.91</v>
      </c>
      <c r="T140" s="270">
        <f t="shared" si="187"/>
        <v>9469.09</v>
      </c>
      <c r="V140" s="287"/>
      <c r="W140" s="287">
        <v>0</v>
      </c>
      <c r="X140" s="261">
        <f t="shared" si="188"/>
        <v>0</v>
      </c>
      <c r="Y140" s="287">
        <v>0</v>
      </c>
      <c r="Z140" s="287">
        <v>0</v>
      </c>
      <c r="AA140" s="261">
        <f t="shared" si="189"/>
        <v>0</v>
      </c>
      <c r="AC140" s="292">
        <f t="shared" si="233"/>
        <v>30000</v>
      </c>
      <c r="AD140" s="292">
        <f t="shared" si="234"/>
        <v>-15000</v>
      </c>
      <c r="AE140" s="292">
        <f t="shared" si="235"/>
        <v>15000</v>
      </c>
      <c r="AF140" s="292">
        <f t="shared" si="236"/>
        <v>5530.91</v>
      </c>
      <c r="AG140" s="292">
        <f t="shared" si="237"/>
        <v>5530.91</v>
      </c>
      <c r="AH140" s="292">
        <f t="shared" si="238"/>
        <v>9469.09</v>
      </c>
      <c r="AI140" s="66"/>
      <c r="AJ140" s="292">
        <f t="shared" si="239"/>
        <v>0</v>
      </c>
      <c r="AK140" s="292">
        <f t="shared" si="240"/>
        <v>0</v>
      </c>
      <c r="AL140" s="292">
        <f t="shared" si="241"/>
        <v>0</v>
      </c>
      <c r="AM140" s="292">
        <f t="shared" si="242"/>
        <v>0</v>
      </c>
      <c r="AN140" s="292">
        <f t="shared" si="243"/>
        <v>0</v>
      </c>
      <c r="AO140" s="292">
        <f t="shared" si="244"/>
        <v>0</v>
      </c>
    </row>
    <row r="141" spans="1:41" ht="30" hidden="1" x14ac:dyDescent="0.25">
      <c r="A141" s="75"/>
      <c r="B141" s="77"/>
      <c r="C141" s="76"/>
      <c r="D141" s="78">
        <v>29302</v>
      </c>
      <c r="E141" s="79" t="s">
        <v>358</v>
      </c>
      <c r="F141" s="184">
        <f t="shared" si="150"/>
        <v>0</v>
      </c>
      <c r="G141" s="184">
        <f t="shared" si="151"/>
        <v>0</v>
      </c>
      <c r="H141" s="184">
        <f t="shared" si="152"/>
        <v>0</v>
      </c>
      <c r="I141" s="184">
        <f t="shared" si="153"/>
        <v>0</v>
      </c>
      <c r="J141" s="184">
        <f t="shared" si="154"/>
        <v>0</v>
      </c>
      <c r="K141" s="316">
        <f t="shared" si="155"/>
        <v>0</v>
      </c>
      <c r="O141" s="184"/>
      <c r="P141" s="184">
        <v>0</v>
      </c>
      <c r="Q141" s="184">
        <f t="shared" si="283"/>
        <v>0</v>
      </c>
      <c r="R141" s="184"/>
      <c r="S141" s="184"/>
      <c r="T141" s="270">
        <f t="shared" si="187"/>
        <v>0</v>
      </c>
      <c r="V141" s="287"/>
      <c r="W141" s="287"/>
      <c r="X141" s="261">
        <f t="shared" si="188"/>
        <v>0</v>
      </c>
      <c r="Y141" s="287"/>
      <c r="Z141" s="287"/>
      <c r="AA141" s="261">
        <f t="shared" si="189"/>
        <v>0</v>
      </c>
      <c r="AC141" s="292">
        <f t="shared" si="233"/>
        <v>0</v>
      </c>
      <c r="AD141" s="292">
        <f t="shared" si="234"/>
        <v>0</v>
      </c>
      <c r="AE141" s="292">
        <f t="shared" si="235"/>
        <v>0</v>
      </c>
      <c r="AF141" s="292">
        <f t="shared" si="236"/>
        <v>0</v>
      </c>
      <c r="AG141" s="292">
        <f t="shared" si="237"/>
        <v>0</v>
      </c>
      <c r="AH141" s="292">
        <f t="shared" si="238"/>
        <v>0</v>
      </c>
      <c r="AI141" s="66"/>
      <c r="AJ141" s="292">
        <f t="shared" si="239"/>
        <v>0</v>
      </c>
      <c r="AK141" s="292">
        <f t="shared" si="240"/>
        <v>0</v>
      </c>
      <c r="AL141" s="292">
        <f t="shared" si="241"/>
        <v>0</v>
      </c>
      <c r="AM141" s="292">
        <f t="shared" si="242"/>
        <v>0</v>
      </c>
      <c r="AN141" s="292">
        <f t="shared" si="243"/>
        <v>0</v>
      </c>
      <c r="AO141" s="292">
        <f t="shared" si="244"/>
        <v>0</v>
      </c>
    </row>
    <row r="142" spans="1:41" x14ac:dyDescent="0.25">
      <c r="A142" s="75"/>
      <c r="B142" s="76"/>
      <c r="C142" s="105">
        <v>29400</v>
      </c>
      <c r="D142" s="177" t="s">
        <v>359</v>
      </c>
      <c r="E142" s="178"/>
      <c r="F142" s="142">
        <f>SUM(F143)</f>
        <v>269042</v>
      </c>
      <c r="G142" s="142">
        <f t="shared" ref="G142:J142" si="284">SUM(G143)</f>
        <v>365611</v>
      </c>
      <c r="H142" s="142">
        <f t="shared" si="284"/>
        <v>634653</v>
      </c>
      <c r="I142" s="142">
        <f t="shared" si="284"/>
        <v>629097.11</v>
      </c>
      <c r="J142" s="142">
        <f t="shared" si="284"/>
        <v>430027.70999999996</v>
      </c>
      <c r="K142" s="272">
        <f t="shared" si="155"/>
        <v>5555.890000000014</v>
      </c>
      <c r="O142" s="142">
        <f t="shared" ref="O142:T142" si="285">SUM(O143)</f>
        <v>261042</v>
      </c>
      <c r="P142" s="142">
        <f t="shared" si="285"/>
        <v>198241</v>
      </c>
      <c r="Q142" s="142">
        <f t="shared" si="285"/>
        <v>459283</v>
      </c>
      <c r="R142" s="142">
        <f t="shared" si="285"/>
        <v>456749.31</v>
      </c>
      <c r="S142" s="142">
        <f t="shared" si="285"/>
        <v>337191.31</v>
      </c>
      <c r="T142" s="272">
        <f t="shared" si="285"/>
        <v>2533.6900000000023</v>
      </c>
      <c r="V142" s="286">
        <f t="shared" ref="V142:AA142" si="286">SUM(V143)</f>
        <v>8000</v>
      </c>
      <c r="W142" s="286">
        <f t="shared" si="286"/>
        <v>167370</v>
      </c>
      <c r="X142" s="286">
        <f t="shared" si="286"/>
        <v>175370</v>
      </c>
      <c r="Y142" s="286">
        <f t="shared" si="286"/>
        <v>172347.8</v>
      </c>
      <c r="Z142" s="286">
        <f t="shared" si="286"/>
        <v>92836.4</v>
      </c>
      <c r="AA142" s="286">
        <f t="shared" si="286"/>
        <v>3022.2000000000116</v>
      </c>
      <c r="AC142" s="292">
        <f t="shared" si="233"/>
        <v>269042</v>
      </c>
      <c r="AD142" s="292">
        <f t="shared" si="234"/>
        <v>365611</v>
      </c>
      <c r="AE142" s="292">
        <f t="shared" si="235"/>
        <v>634653</v>
      </c>
      <c r="AF142" s="292">
        <f t="shared" si="236"/>
        <v>629097.11</v>
      </c>
      <c r="AG142" s="292">
        <f t="shared" si="237"/>
        <v>430027.70999999996</v>
      </c>
      <c r="AH142" s="292">
        <f t="shared" si="238"/>
        <v>5555.890000000014</v>
      </c>
      <c r="AI142" s="66"/>
      <c r="AJ142" s="292">
        <f t="shared" si="239"/>
        <v>0</v>
      </c>
      <c r="AK142" s="292">
        <f t="shared" si="240"/>
        <v>0</v>
      </c>
      <c r="AL142" s="292">
        <f t="shared" si="241"/>
        <v>0</v>
      </c>
      <c r="AM142" s="292">
        <f t="shared" si="242"/>
        <v>0</v>
      </c>
      <c r="AN142" s="292">
        <f t="shared" si="243"/>
        <v>0</v>
      </c>
      <c r="AO142" s="292">
        <f t="shared" si="244"/>
        <v>0</v>
      </c>
    </row>
    <row r="143" spans="1:41" ht="45" x14ac:dyDescent="0.25">
      <c r="A143" s="75"/>
      <c r="B143" s="77"/>
      <c r="C143" s="76"/>
      <c r="D143" s="78">
        <v>29401</v>
      </c>
      <c r="E143" s="79" t="s">
        <v>359</v>
      </c>
      <c r="F143" s="184">
        <f t="shared" si="150"/>
        <v>269042</v>
      </c>
      <c r="G143" s="184">
        <f t="shared" si="151"/>
        <v>365611</v>
      </c>
      <c r="H143" s="184">
        <f t="shared" si="152"/>
        <v>634653</v>
      </c>
      <c r="I143" s="184">
        <f t="shared" si="153"/>
        <v>629097.11</v>
      </c>
      <c r="J143" s="184">
        <f t="shared" si="154"/>
        <v>430027.70999999996</v>
      </c>
      <c r="K143" s="316">
        <f t="shared" si="155"/>
        <v>5555.890000000014</v>
      </c>
      <c r="O143" s="184">
        <v>261042</v>
      </c>
      <c r="P143" s="184">
        <v>198241</v>
      </c>
      <c r="Q143" s="184">
        <f>O143+P143</f>
        <v>459283</v>
      </c>
      <c r="R143" s="184">
        <v>456749.31</v>
      </c>
      <c r="S143" s="184">
        <v>337191.31</v>
      </c>
      <c r="T143" s="270">
        <f t="shared" si="187"/>
        <v>2533.6900000000023</v>
      </c>
      <c r="V143" s="287">
        <v>8000</v>
      </c>
      <c r="W143" s="287">
        <v>167370</v>
      </c>
      <c r="X143" s="261">
        <f t="shared" si="188"/>
        <v>175370</v>
      </c>
      <c r="Y143" s="287">
        <v>172347.8</v>
      </c>
      <c r="Z143" s="287">
        <v>92836.4</v>
      </c>
      <c r="AA143" s="261">
        <f t="shared" si="189"/>
        <v>3022.2000000000116</v>
      </c>
      <c r="AC143" s="292">
        <f t="shared" si="233"/>
        <v>269042</v>
      </c>
      <c r="AD143" s="292">
        <f t="shared" si="234"/>
        <v>365611</v>
      </c>
      <c r="AE143" s="292">
        <f t="shared" si="235"/>
        <v>634653</v>
      </c>
      <c r="AF143" s="292">
        <f t="shared" si="236"/>
        <v>629097.11</v>
      </c>
      <c r="AG143" s="292">
        <f t="shared" si="237"/>
        <v>430027.70999999996</v>
      </c>
      <c r="AH143" s="292">
        <f t="shared" si="238"/>
        <v>5555.890000000014</v>
      </c>
      <c r="AI143" s="66"/>
      <c r="AJ143" s="292">
        <f t="shared" si="239"/>
        <v>0</v>
      </c>
      <c r="AK143" s="292">
        <f t="shared" si="240"/>
        <v>0</v>
      </c>
      <c r="AL143" s="292">
        <f t="shared" si="241"/>
        <v>0</v>
      </c>
      <c r="AM143" s="292">
        <f t="shared" si="242"/>
        <v>0</v>
      </c>
      <c r="AN143" s="292">
        <f t="shared" si="243"/>
        <v>0</v>
      </c>
      <c r="AO143" s="292">
        <f t="shared" si="244"/>
        <v>0</v>
      </c>
    </row>
    <row r="144" spans="1:41" x14ac:dyDescent="0.25">
      <c r="A144" s="75"/>
      <c r="B144" s="76"/>
      <c r="C144" s="105">
        <v>29600</v>
      </c>
      <c r="D144" s="177" t="s">
        <v>360</v>
      </c>
      <c r="E144" s="178"/>
      <c r="F144" s="142">
        <f>SUM(F145)</f>
        <v>1084000</v>
      </c>
      <c r="G144" s="142">
        <f t="shared" ref="G144:J144" si="287">SUM(G145)</f>
        <v>-360000</v>
      </c>
      <c r="H144" s="142">
        <f t="shared" si="287"/>
        <v>724000</v>
      </c>
      <c r="I144" s="142">
        <f t="shared" si="287"/>
        <v>723825.77</v>
      </c>
      <c r="J144" s="142">
        <f t="shared" si="287"/>
        <v>723825.77</v>
      </c>
      <c r="K144" s="272">
        <f t="shared" ref="K144:K207" si="288">H144-I144</f>
        <v>174.22999999998137</v>
      </c>
      <c r="O144" s="142">
        <f t="shared" ref="O144:T144" si="289">SUM(O145)</f>
        <v>1084000</v>
      </c>
      <c r="P144" s="142">
        <f t="shared" si="289"/>
        <v>-360000</v>
      </c>
      <c r="Q144" s="142">
        <f t="shared" si="289"/>
        <v>724000</v>
      </c>
      <c r="R144" s="142">
        <f t="shared" si="289"/>
        <v>723825.77</v>
      </c>
      <c r="S144" s="142">
        <f t="shared" si="289"/>
        <v>723825.77</v>
      </c>
      <c r="T144" s="272">
        <f t="shared" si="289"/>
        <v>174.22999999998137</v>
      </c>
      <c r="V144" s="286">
        <f t="shared" ref="V144:AA144" si="290">SUM(V145)</f>
        <v>0</v>
      </c>
      <c r="W144" s="286">
        <f t="shared" si="290"/>
        <v>0</v>
      </c>
      <c r="X144" s="286">
        <f t="shared" si="290"/>
        <v>0</v>
      </c>
      <c r="Y144" s="286">
        <f t="shared" si="290"/>
        <v>0</v>
      </c>
      <c r="Z144" s="286">
        <f t="shared" si="290"/>
        <v>0</v>
      </c>
      <c r="AA144" s="286">
        <f t="shared" si="290"/>
        <v>0</v>
      </c>
      <c r="AC144" s="292">
        <f t="shared" si="233"/>
        <v>1084000</v>
      </c>
      <c r="AD144" s="292">
        <f t="shared" si="234"/>
        <v>-360000</v>
      </c>
      <c r="AE144" s="292">
        <f t="shared" si="235"/>
        <v>724000</v>
      </c>
      <c r="AF144" s="292">
        <f t="shared" si="236"/>
        <v>723825.77</v>
      </c>
      <c r="AG144" s="292">
        <f t="shared" si="237"/>
        <v>723825.77</v>
      </c>
      <c r="AH144" s="292">
        <f t="shared" si="238"/>
        <v>174.22999999998137</v>
      </c>
      <c r="AI144" s="66"/>
      <c r="AJ144" s="292">
        <f t="shared" si="239"/>
        <v>0</v>
      </c>
      <c r="AK144" s="292">
        <f t="shared" si="240"/>
        <v>0</v>
      </c>
      <c r="AL144" s="292">
        <f t="shared" si="241"/>
        <v>0</v>
      </c>
      <c r="AM144" s="292">
        <f t="shared" si="242"/>
        <v>0</v>
      </c>
      <c r="AN144" s="292">
        <f t="shared" si="243"/>
        <v>0</v>
      </c>
      <c r="AO144" s="292">
        <f t="shared" si="244"/>
        <v>0</v>
      </c>
    </row>
    <row r="145" spans="1:41" ht="30" x14ac:dyDescent="0.25">
      <c r="A145" s="75"/>
      <c r="B145" s="77"/>
      <c r="C145" s="76"/>
      <c r="D145" s="78">
        <v>29601</v>
      </c>
      <c r="E145" s="79" t="s">
        <v>360</v>
      </c>
      <c r="F145" s="184">
        <f t="shared" ref="F145:F207" si="291">O145+V145</f>
        <v>1084000</v>
      </c>
      <c r="G145" s="184">
        <f t="shared" ref="G145:G207" si="292">P145+W145</f>
        <v>-360000</v>
      </c>
      <c r="H145" s="184">
        <f t="shared" ref="H145:H207" si="293">F145+G145</f>
        <v>724000</v>
      </c>
      <c r="I145" s="184">
        <f t="shared" ref="I145:I207" si="294">R145+Y145</f>
        <v>723825.77</v>
      </c>
      <c r="J145" s="184">
        <f t="shared" ref="J145:J207" si="295">S145+Z145</f>
        <v>723825.77</v>
      </c>
      <c r="K145" s="316">
        <f t="shared" si="288"/>
        <v>174.22999999998137</v>
      </c>
      <c r="O145" s="184">
        <v>1084000</v>
      </c>
      <c r="P145" s="184">
        <v>-360000</v>
      </c>
      <c r="Q145" s="184">
        <f>O145+P145</f>
        <v>724000</v>
      </c>
      <c r="R145" s="184">
        <v>723825.77</v>
      </c>
      <c r="S145" s="184">
        <v>723825.77</v>
      </c>
      <c r="T145" s="270">
        <f t="shared" si="187"/>
        <v>174.22999999998137</v>
      </c>
      <c r="V145" s="287"/>
      <c r="W145" s="287"/>
      <c r="X145" s="261">
        <f t="shared" si="188"/>
        <v>0</v>
      </c>
      <c r="Y145" s="287"/>
      <c r="Z145" s="287"/>
      <c r="AA145" s="261">
        <f t="shared" si="189"/>
        <v>0</v>
      </c>
      <c r="AC145" s="292">
        <f t="shared" si="233"/>
        <v>1084000</v>
      </c>
      <c r="AD145" s="292">
        <f t="shared" si="234"/>
        <v>-360000</v>
      </c>
      <c r="AE145" s="292">
        <f t="shared" si="235"/>
        <v>724000</v>
      </c>
      <c r="AF145" s="292">
        <f t="shared" si="236"/>
        <v>723825.77</v>
      </c>
      <c r="AG145" s="292">
        <f t="shared" si="237"/>
        <v>723825.77</v>
      </c>
      <c r="AH145" s="292">
        <f t="shared" si="238"/>
        <v>174.22999999998137</v>
      </c>
      <c r="AI145" s="66"/>
      <c r="AJ145" s="292">
        <f t="shared" si="239"/>
        <v>0</v>
      </c>
      <c r="AK145" s="292">
        <f t="shared" si="240"/>
        <v>0</v>
      </c>
      <c r="AL145" s="292">
        <f t="shared" si="241"/>
        <v>0</v>
      </c>
      <c r="AM145" s="292">
        <f t="shared" si="242"/>
        <v>0</v>
      </c>
      <c r="AN145" s="292">
        <f t="shared" si="243"/>
        <v>0</v>
      </c>
      <c r="AO145" s="292">
        <f t="shared" si="244"/>
        <v>0</v>
      </c>
    </row>
    <row r="146" spans="1:41" x14ac:dyDescent="0.25">
      <c r="A146" s="75"/>
      <c r="B146" s="76"/>
      <c r="C146" s="105">
        <v>29800</v>
      </c>
      <c r="D146" s="177" t="s">
        <v>361</v>
      </c>
      <c r="E146" s="178"/>
      <c r="F146" s="142">
        <f>SUM(F147:F148)</f>
        <v>412627</v>
      </c>
      <c r="G146" s="142">
        <f t="shared" ref="G146:J146" si="296">SUM(G147:G148)</f>
        <v>36004</v>
      </c>
      <c r="H146" s="142">
        <f t="shared" si="296"/>
        <v>448631</v>
      </c>
      <c r="I146" s="142">
        <f t="shared" si="296"/>
        <v>442440.53</v>
      </c>
      <c r="J146" s="142">
        <f t="shared" si="296"/>
        <v>419753.82</v>
      </c>
      <c r="K146" s="272">
        <f t="shared" si="288"/>
        <v>6190.4699999999721</v>
      </c>
      <c r="O146" s="142">
        <f t="shared" ref="O146:T146" si="297">SUM(O147:O148)</f>
        <v>412627</v>
      </c>
      <c r="P146" s="142">
        <f t="shared" si="297"/>
        <v>36004</v>
      </c>
      <c r="Q146" s="142">
        <f t="shared" si="297"/>
        <v>448631</v>
      </c>
      <c r="R146" s="142">
        <f t="shared" si="297"/>
        <v>442440.53</v>
      </c>
      <c r="S146" s="142">
        <f t="shared" si="297"/>
        <v>419753.82</v>
      </c>
      <c r="T146" s="272">
        <f t="shared" si="297"/>
        <v>6190.4700000000012</v>
      </c>
      <c r="V146" s="286">
        <f t="shared" ref="V146:AA146" si="298">SUM(V147:V148)</f>
        <v>0</v>
      </c>
      <c r="W146" s="286">
        <f t="shared" si="298"/>
        <v>0</v>
      </c>
      <c r="X146" s="286">
        <f t="shared" si="298"/>
        <v>0</v>
      </c>
      <c r="Y146" s="286">
        <f t="shared" si="298"/>
        <v>0</v>
      </c>
      <c r="Z146" s="286">
        <f t="shared" si="298"/>
        <v>0</v>
      </c>
      <c r="AA146" s="286">
        <f t="shared" si="298"/>
        <v>0</v>
      </c>
      <c r="AC146" s="292">
        <f t="shared" si="233"/>
        <v>412627</v>
      </c>
      <c r="AD146" s="292">
        <f t="shared" si="234"/>
        <v>36004</v>
      </c>
      <c r="AE146" s="292">
        <f t="shared" si="235"/>
        <v>448631</v>
      </c>
      <c r="AF146" s="292">
        <f t="shared" si="236"/>
        <v>442440.53</v>
      </c>
      <c r="AG146" s="292">
        <f t="shared" si="237"/>
        <v>419753.82</v>
      </c>
      <c r="AH146" s="292">
        <f t="shared" si="238"/>
        <v>6190.4700000000012</v>
      </c>
      <c r="AI146" s="66"/>
      <c r="AJ146" s="292">
        <f t="shared" si="239"/>
        <v>0</v>
      </c>
      <c r="AK146" s="292">
        <f t="shared" si="240"/>
        <v>0</v>
      </c>
      <c r="AL146" s="292">
        <f t="shared" si="241"/>
        <v>0</v>
      </c>
      <c r="AM146" s="292">
        <f t="shared" si="242"/>
        <v>0</v>
      </c>
      <c r="AN146" s="292">
        <f t="shared" si="243"/>
        <v>0</v>
      </c>
      <c r="AO146" s="292">
        <f t="shared" si="244"/>
        <v>-2.9103830456733704E-11</v>
      </c>
    </row>
    <row r="147" spans="1:41" ht="45" x14ac:dyDescent="0.25">
      <c r="A147" s="75"/>
      <c r="B147" s="77"/>
      <c r="C147" s="76"/>
      <c r="D147" s="78">
        <v>29804</v>
      </c>
      <c r="E147" s="79" t="s">
        <v>362</v>
      </c>
      <c r="F147" s="184">
        <f t="shared" si="291"/>
        <v>367000</v>
      </c>
      <c r="G147" s="184">
        <f t="shared" si="292"/>
        <v>10000</v>
      </c>
      <c r="H147" s="184">
        <f t="shared" si="293"/>
        <v>377000</v>
      </c>
      <c r="I147" s="184">
        <f t="shared" si="294"/>
        <v>374544.94</v>
      </c>
      <c r="J147" s="184">
        <f t="shared" si="295"/>
        <v>357144.94</v>
      </c>
      <c r="K147" s="316">
        <f t="shared" si="288"/>
        <v>2455.0599999999977</v>
      </c>
      <c r="O147" s="184">
        <v>367000</v>
      </c>
      <c r="P147" s="184">
        <v>10000</v>
      </c>
      <c r="Q147" s="184">
        <f t="shared" ref="Q147:Q148" si="299">O147+P147</f>
        <v>377000</v>
      </c>
      <c r="R147" s="184">
        <v>374544.94</v>
      </c>
      <c r="S147" s="184">
        <v>357144.94</v>
      </c>
      <c r="T147" s="270">
        <f t="shared" si="187"/>
        <v>2455.0599999999977</v>
      </c>
      <c r="V147" s="287"/>
      <c r="W147" s="287"/>
      <c r="X147" s="261">
        <f t="shared" si="188"/>
        <v>0</v>
      </c>
      <c r="Y147" s="287"/>
      <c r="Z147" s="287"/>
      <c r="AA147" s="261">
        <f t="shared" si="189"/>
        <v>0</v>
      </c>
      <c r="AC147" s="292">
        <f t="shared" si="233"/>
        <v>367000</v>
      </c>
      <c r="AD147" s="292">
        <f t="shared" si="234"/>
        <v>10000</v>
      </c>
      <c r="AE147" s="292">
        <f t="shared" si="235"/>
        <v>377000</v>
      </c>
      <c r="AF147" s="292">
        <f t="shared" si="236"/>
        <v>374544.94</v>
      </c>
      <c r="AG147" s="292">
        <f t="shared" si="237"/>
        <v>357144.94</v>
      </c>
      <c r="AH147" s="292">
        <f t="shared" si="238"/>
        <v>2455.0599999999977</v>
      </c>
      <c r="AI147" s="66"/>
      <c r="AJ147" s="292">
        <f t="shared" si="239"/>
        <v>0</v>
      </c>
      <c r="AK147" s="292">
        <f t="shared" si="240"/>
        <v>0</v>
      </c>
      <c r="AL147" s="292">
        <f t="shared" si="241"/>
        <v>0</v>
      </c>
      <c r="AM147" s="292">
        <f t="shared" si="242"/>
        <v>0</v>
      </c>
      <c r="AN147" s="292">
        <f t="shared" si="243"/>
        <v>0</v>
      </c>
      <c r="AO147" s="292">
        <f t="shared" si="244"/>
        <v>0</v>
      </c>
    </row>
    <row r="148" spans="1:41" ht="45" x14ac:dyDescent="0.25">
      <c r="A148" s="75"/>
      <c r="B148" s="77"/>
      <c r="C148" s="76"/>
      <c r="D148" s="78">
        <v>29805</v>
      </c>
      <c r="E148" s="79" t="s">
        <v>550</v>
      </c>
      <c r="F148" s="184">
        <f t="shared" si="291"/>
        <v>45627</v>
      </c>
      <c r="G148" s="184">
        <f t="shared" si="292"/>
        <v>26004</v>
      </c>
      <c r="H148" s="184">
        <f t="shared" si="293"/>
        <v>71631</v>
      </c>
      <c r="I148" s="184">
        <f t="shared" si="294"/>
        <v>67895.59</v>
      </c>
      <c r="J148" s="184">
        <f t="shared" si="295"/>
        <v>62608.88</v>
      </c>
      <c r="K148" s="316">
        <f t="shared" si="288"/>
        <v>3735.4100000000035</v>
      </c>
      <c r="O148" s="184">
        <v>45627</v>
      </c>
      <c r="P148" s="184">
        <v>26004</v>
      </c>
      <c r="Q148" s="184">
        <f t="shared" si="299"/>
        <v>71631</v>
      </c>
      <c r="R148" s="184">
        <v>67895.59</v>
      </c>
      <c r="S148" s="184">
        <v>62608.88</v>
      </c>
      <c r="T148" s="270">
        <f t="shared" si="187"/>
        <v>3735.4100000000035</v>
      </c>
      <c r="V148" s="287"/>
      <c r="W148" s="287"/>
      <c r="X148" s="261">
        <f t="shared" si="188"/>
        <v>0</v>
      </c>
      <c r="Y148" s="287"/>
      <c r="Z148" s="287"/>
      <c r="AA148" s="261">
        <f t="shared" si="189"/>
        <v>0</v>
      </c>
      <c r="AC148" s="292">
        <f t="shared" si="233"/>
        <v>45627</v>
      </c>
      <c r="AD148" s="292">
        <f t="shared" si="234"/>
        <v>26004</v>
      </c>
      <c r="AE148" s="292">
        <f t="shared" si="235"/>
        <v>71631</v>
      </c>
      <c r="AF148" s="292">
        <f t="shared" si="236"/>
        <v>67895.59</v>
      </c>
      <c r="AG148" s="292">
        <f t="shared" si="237"/>
        <v>62608.88</v>
      </c>
      <c r="AH148" s="292">
        <f t="shared" si="238"/>
        <v>3735.4100000000035</v>
      </c>
      <c r="AI148" s="66"/>
      <c r="AJ148" s="292">
        <f t="shared" si="239"/>
        <v>0</v>
      </c>
      <c r="AK148" s="292">
        <f t="shared" si="240"/>
        <v>0</v>
      </c>
      <c r="AL148" s="292">
        <f t="shared" si="241"/>
        <v>0</v>
      </c>
      <c r="AM148" s="292">
        <f t="shared" si="242"/>
        <v>0</v>
      </c>
      <c r="AN148" s="292">
        <f t="shared" si="243"/>
        <v>0</v>
      </c>
      <c r="AO148" s="292">
        <f t="shared" si="244"/>
        <v>0</v>
      </c>
    </row>
    <row r="149" spans="1:41" x14ac:dyDescent="0.25">
      <c r="A149" s="75"/>
      <c r="B149" s="77"/>
      <c r="C149" s="76"/>
      <c r="D149" s="78"/>
      <c r="E149" s="79"/>
      <c r="F149" s="184"/>
      <c r="G149" s="184"/>
      <c r="H149" s="184"/>
      <c r="I149" s="184"/>
      <c r="J149" s="184"/>
      <c r="K149" s="316"/>
      <c r="O149" s="184"/>
      <c r="P149" s="184"/>
      <c r="Q149" s="184"/>
      <c r="R149" s="184"/>
      <c r="S149" s="184"/>
      <c r="T149" s="270"/>
      <c r="V149" s="287"/>
      <c r="W149" s="287"/>
      <c r="X149" s="261"/>
      <c r="Y149" s="287"/>
      <c r="Z149" s="287"/>
      <c r="AA149" s="261"/>
      <c r="AC149" s="292">
        <f t="shared" si="233"/>
        <v>0</v>
      </c>
      <c r="AD149" s="292">
        <f t="shared" si="234"/>
        <v>0</v>
      </c>
      <c r="AE149" s="292">
        <f t="shared" si="235"/>
        <v>0</v>
      </c>
      <c r="AF149" s="292">
        <f t="shared" si="236"/>
        <v>0</v>
      </c>
      <c r="AG149" s="292">
        <f t="shared" si="237"/>
        <v>0</v>
      </c>
      <c r="AH149" s="292">
        <f t="shared" si="238"/>
        <v>0</v>
      </c>
      <c r="AI149" s="66"/>
      <c r="AJ149" s="292">
        <f t="shared" si="239"/>
        <v>0</v>
      </c>
      <c r="AK149" s="292">
        <f t="shared" si="240"/>
        <v>0</v>
      </c>
      <c r="AL149" s="292">
        <f t="shared" si="241"/>
        <v>0</v>
      </c>
      <c r="AM149" s="292">
        <f t="shared" si="242"/>
        <v>0</v>
      </c>
      <c r="AN149" s="292">
        <f t="shared" si="243"/>
        <v>0</v>
      </c>
      <c r="AO149" s="292">
        <f t="shared" si="244"/>
        <v>0</v>
      </c>
    </row>
    <row r="150" spans="1:41" x14ac:dyDescent="0.25">
      <c r="A150" s="67">
        <v>30000</v>
      </c>
      <c r="B150" s="68" t="s">
        <v>363</v>
      </c>
      <c r="C150" s="69"/>
      <c r="D150" s="69"/>
      <c r="E150" s="70"/>
      <c r="F150" s="184">
        <f>SUM(F151,F168,F179,F195,F205,F228,F231,F248,F254)</f>
        <v>70257706</v>
      </c>
      <c r="G150" s="184">
        <f t="shared" ref="G150:J150" si="300">SUM(G151,G168,G179,G195,G205,G228,G231,G248,G254)</f>
        <v>13675496.460000001</v>
      </c>
      <c r="H150" s="184">
        <f t="shared" si="300"/>
        <v>83933202.459999993</v>
      </c>
      <c r="I150" s="184">
        <f t="shared" si="300"/>
        <v>79236508.180000007</v>
      </c>
      <c r="J150" s="184">
        <f t="shared" si="300"/>
        <v>69883364.989999995</v>
      </c>
      <c r="K150" s="316">
        <f t="shared" si="288"/>
        <v>4696694.2799999863</v>
      </c>
      <c r="O150" s="140">
        <f t="shared" ref="O150:T150" si="301">SUM(O151,O168,O179,O195,O205,O231,O248,O254)</f>
        <v>56423602</v>
      </c>
      <c r="P150" s="140">
        <f t="shared" si="301"/>
        <v>13997492.460000001</v>
      </c>
      <c r="Q150" s="140">
        <f t="shared" si="301"/>
        <v>70421094.459999993</v>
      </c>
      <c r="R150" s="140">
        <f t="shared" si="301"/>
        <v>67015498.450000003</v>
      </c>
      <c r="S150" s="140">
        <f t="shared" si="301"/>
        <v>58598756.859999992</v>
      </c>
      <c r="T150" s="140">
        <f t="shared" si="301"/>
        <v>3405596.0099999984</v>
      </c>
      <c r="V150" s="261">
        <f t="shared" ref="V150:AA150" si="302">SUM(V151,V168,V179,V195,V205,V228,V231,V248,V254)</f>
        <v>13834104</v>
      </c>
      <c r="W150" s="261">
        <f t="shared" si="302"/>
        <v>-321996</v>
      </c>
      <c r="X150" s="261">
        <f t="shared" si="302"/>
        <v>13512108</v>
      </c>
      <c r="Y150" s="261">
        <f t="shared" si="302"/>
        <v>12221009.730000002</v>
      </c>
      <c r="Z150" s="261">
        <f t="shared" si="302"/>
        <v>11284608.130000001</v>
      </c>
      <c r="AA150" s="261">
        <f t="shared" si="302"/>
        <v>1291098.27</v>
      </c>
      <c r="AC150" s="292">
        <f t="shared" si="233"/>
        <v>70257706</v>
      </c>
      <c r="AD150" s="292">
        <f t="shared" si="234"/>
        <v>13675496.460000001</v>
      </c>
      <c r="AE150" s="292">
        <f t="shared" si="235"/>
        <v>83933202.459999993</v>
      </c>
      <c r="AF150" s="292">
        <f t="shared" si="236"/>
        <v>79236508.180000007</v>
      </c>
      <c r="AG150" s="292">
        <f t="shared" si="237"/>
        <v>69883364.989999995</v>
      </c>
      <c r="AH150" s="292">
        <f t="shared" si="238"/>
        <v>4696694.2799999984</v>
      </c>
      <c r="AI150" s="66"/>
      <c r="AJ150" s="292">
        <f t="shared" si="239"/>
        <v>0</v>
      </c>
      <c r="AK150" s="292">
        <f t="shared" si="240"/>
        <v>0</v>
      </c>
      <c r="AL150" s="292">
        <f t="shared" si="241"/>
        <v>0</v>
      </c>
      <c r="AM150" s="292">
        <f t="shared" si="242"/>
        <v>0</v>
      </c>
      <c r="AN150" s="292">
        <f t="shared" si="243"/>
        <v>0</v>
      </c>
      <c r="AO150" s="292">
        <f t="shared" si="244"/>
        <v>-1.2107193470001221E-8</v>
      </c>
    </row>
    <row r="151" spans="1:41" x14ac:dyDescent="0.25">
      <c r="A151" s="75"/>
      <c r="B151" s="179">
        <v>31000</v>
      </c>
      <c r="C151" s="180" t="s">
        <v>364</v>
      </c>
      <c r="D151" s="181"/>
      <c r="E151" s="182"/>
      <c r="F151" s="141">
        <f>SUM(F152,F154,F156,F158,F160,F162,F164,F166)</f>
        <v>17826840</v>
      </c>
      <c r="G151" s="141">
        <f t="shared" ref="G151:J151" si="303">SUM(G152,G154,G156,G158,G160,G162,G164,G166)</f>
        <v>3066165</v>
      </c>
      <c r="H151" s="141">
        <f t="shared" si="303"/>
        <v>20893005</v>
      </c>
      <c r="I151" s="141">
        <f t="shared" si="303"/>
        <v>19098329.680000003</v>
      </c>
      <c r="J151" s="141">
        <f t="shared" si="303"/>
        <v>17449873.889999997</v>
      </c>
      <c r="K151" s="271">
        <f t="shared" si="288"/>
        <v>1794675.3199999966</v>
      </c>
      <c r="O151" s="141">
        <f>SUM(O152,O154,O156,O158,O160,O164,O166)</f>
        <v>17826840</v>
      </c>
      <c r="P151" s="141">
        <f t="shared" ref="P151:T151" si="304">SUM(P152,P154,P156,P158,P160,P164,P166)</f>
        <v>3066165</v>
      </c>
      <c r="Q151" s="141">
        <f t="shared" si="304"/>
        <v>20893005</v>
      </c>
      <c r="R151" s="141">
        <f t="shared" si="304"/>
        <v>19098329.680000003</v>
      </c>
      <c r="S151" s="141">
        <f t="shared" si="304"/>
        <v>17449873.889999997</v>
      </c>
      <c r="T151" s="141">
        <f t="shared" si="304"/>
        <v>1794675.3199999989</v>
      </c>
      <c r="V151" s="285">
        <f t="shared" ref="V151:AA151" si="305">SUM(V152,V156,V158,V160,V162,V164,V166)</f>
        <v>0</v>
      </c>
      <c r="W151" s="285">
        <f t="shared" si="305"/>
        <v>0</v>
      </c>
      <c r="X151" s="285">
        <f t="shared" si="305"/>
        <v>0</v>
      </c>
      <c r="Y151" s="285">
        <f t="shared" si="305"/>
        <v>0</v>
      </c>
      <c r="Z151" s="285">
        <f t="shared" si="305"/>
        <v>0</v>
      </c>
      <c r="AA151" s="285">
        <f t="shared" si="305"/>
        <v>0</v>
      </c>
      <c r="AC151" s="292">
        <f t="shared" si="233"/>
        <v>17826840</v>
      </c>
      <c r="AD151" s="292">
        <f t="shared" si="234"/>
        <v>3066165</v>
      </c>
      <c r="AE151" s="292">
        <f t="shared" si="235"/>
        <v>20893005</v>
      </c>
      <c r="AF151" s="292">
        <f t="shared" si="236"/>
        <v>19098329.680000003</v>
      </c>
      <c r="AG151" s="292">
        <f t="shared" si="237"/>
        <v>17449873.889999997</v>
      </c>
      <c r="AH151" s="292">
        <f t="shared" si="238"/>
        <v>1794675.3199999989</v>
      </c>
      <c r="AI151" s="66"/>
      <c r="AJ151" s="292">
        <f t="shared" si="239"/>
        <v>0</v>
      </c>
      <c r="AK151" s="292">
        <f t="shared" si="240"/>
        <v>0</v>
      </c>
      <c r="AL151" s="292">
        <f t="shared" si="241"/>
        <v>0</v>
      </c>
      <c r="AM151" s="292">
        <f t="shared" si="242"/>
        <v>0</v>
      </c>
      <c r="AN151" s="292">
        <f t="shared" si="243"/>
        <v>0</v>
      </c>
      <c r="AO151" s="292">
        <f t="shared" si="244"/>
        <v>-2.3283064365386963E-9</v>
      </c>
    </row>
    <row r="152" spans="1:41" x14ac:dyDescent="0.25">
      <c r="A152" s="75"/>
      <c r="B152" s="76"/>
      <c r="C152" s="105">
        <v>31100</v>
      </c>
      <c r="D152" s="177" t="s">
        <v>365</v>
      </c>
      <c r="E152" s="178"/>
      <c r="F152" s="142">
        <f>SUM(F153)</f>
        <v>10660000</v>
      </c>
      <c r="G152" s="142">
        <f t="shared" ref="G152:J152" si="306">SUM(G153)</f>
        <v>2253552</v>
      </c>
      <c r="H152" s="142">
        <f t="shared" si="306"/>
        <v>12913552</v>
      </c>
      <c r="I152" s="142">
        <f t="shared" si="306"/>
        <v>11934288.710000001</v>
      </c>
      <c r="J152" s="142">
        <f t="shared" si="306"/>
        <v>11386408.189999999</v>
      </c>
      <c r="K152" s="272">
        <f t="shared" si="288"/>
        <v>979263.28999999911</v>
      </c>
      <c r="O152" s="142">
        <f t="shared" ref="O152:T152" si="307">SUM(O153)</f>
        <v>10660000</v>
      </c>
      <c r="P152" s="142">
        <f t="shared" si="307"/>
        <v>2253552</v>
      </c>
      <c r="Q152" s="142">
        <f t="shared" si="307"/>
        <v>12913552</v>
      </c>
      <c r="R152" s="142">
        <f t="shared" si="307"/>
        <v>11934288.710000001</v>
      </c>
      <c r="S152" s="142">
        <f t="shared" si="307"/>
        <v>11386408.189999999</v>
      </c>
      <c r="T152" s="272">
        <f t="shared" si="307"/>
        <v>979263.28999999911</v>
      </c>
      <c r="V152" s="286">
        <f t="shared" ref="V152:AA152" si="308">SUM(V153)</f>
        <v>0</v>
      </c>
      <c r="W152" s="286">
        <f t="shared" si="308"/>
        <v>0</v>
      </c>
      <c r="X152" s="286">
        <f t="shared" si="308"/>
        <v>0</v>
      </c>
      <c r="Y152" s="286">
        <f t="shared" si="308"/>
        <v>0</v>
      </c>
      <c r="Z152" s="286">
        <f t="shared" si="308"/>
        <v>0</v>
      </c>
      <c r="AA152" s="286">
        <f t="shared" si="308"/>
        <v>0</v>
      </c>
      <c r="AC152" s="292">
        <f t="shared" si="233"/>
        <v>10660000</v>
      </c>
      <c r="AD152" s="292">
        <f t="shared" si="234"/>
        <v>2253552</v>
      </c>
      <c r="AE152" s="292">
        <f t="shared" si="235"/>
        <v>12913552</v>
      </c>
      <c r="AF152" s="292">
        <f t="shared" si="236"/>
        <v>11934288.710000001</v>
      </c>
      <c r="AG152" s="292">
        <f t="shared" si="237"/>
        <v>11386408.189999999</v>
      </c>
      <c r="AH152" s="292">
        <f t="shared" si="238"/>
        <v>979263.28999999911</v>
      </c>
      <c r="AI152" s="66"/>
      <c r="AJ152" s="292">
        <f t="shared" si="239"/>
        <v>0</v>
      </c>
      <c r="AK152" s="292">
        <f t="shared" si="240"/>
        <v>0</v>
      </c>
      <c r="AL152" s="292">
        <f t="shared" si="241"/>
        <v>0</v>
      </c>
      <c r="AM152" s="292">
        <f t="shared" si="242"/>
        <v>0</v>
      </c>
      <c r="AN152" s="292">
        <f t="shared" si="243"/>
        <v>0</v>
      </c>
      <c r="AO152" s="292">
        <f t="shared" si="244"/>
        <v>0</v>
      </c>
    </row>
    <row r="153" spans="1:41" x14ac:dyDescent="0.25">
      <c r="A153" s="75"/>
      <c r="B153" s="77"/>
      <c r="C153" s="76"/>
      <c r="D153" s="78">
        <v>31101</v>
      </c>
      <c r="E153" s="79" t="s">
        <v>366</v>
      </c>
      <c r="F153" s="184">
        <f t="shared" si="291"/>
        <v>10660000</v>
      </c>
      <c r="G153" s="184">
        <f t="shared" si="292"/>
        <v>2253552</v>
      </c>
      <c r="H153" s="184">
        <f t="shared" si="293"/>
        <v>12913552</v>
      </c>
      <c r="I153" s="184">
        <f t="shared" si="294"/>
        <v>11934288.710000001</v>
      </c>
      <c r="J153" s="184">
        <f t="shared" si="295"/>
        <v>11386408.189999999</v>
      </c>
      <c r="K153" s="316">
        <f t="shared" si="288"/>
        <v>979263.28999999911</v>
      </c>
      <c r="O153" s="184">
        <v>10660000</v>
      </c>
      <c r="P153" s="184">
        <v>2253552</v>
      </c>
      <c r="Q153" s="184">
        <f>O153+P153</f>
        <v>12913552</v>
      </c>
      <c r="R153" s="184">
        <v>11934288.710000001</v>
      </c>
      <c r="S153" s="184">
        <v>11386408.189999999</v>
      </c>
      <c r="T153" s="270">
        <f t="shared" si="187"/>
        <v>979263.28999999911</v>
      </c>
      <c r="V153" s="287"/>
      <c r="W153" s="287">
        <v>0</v>
      </c>
      <c r="X153" s="261">
        <f t="shared" si="188"/>
        <v>0</v>
      </c>
      <c r="Y153" s="287"/>
      <c r="Z153" s="287"/>
      <c r="AA153" s="261">
        <f t="shared" si="189"/>
        <v>0</v>
      </c>
      <c r="AC153" s="292">
        <f t="shared" si="233"/>
        <v>10660000</v>
      </c>
      <c r="AD153" s="292">
        <f t="shared" si="234"/>
        <v>2253552</v>
      </c>
      <c r="AE153" s="292">
        <f t="shared" si="235"/>
        <v>12913552</v>
      </c>
      <c r="AF153" s="292">
        <f t="shared" si="236"/>
        <v>11934288.710000001</v>
      </c>
      <c r="AG153" s="292">
        <f t="shared" si="237"/>
        <v>11386408.189999999</v>
      </c>
      <c r="AH153" s="292">
        <f t="shared" si="238"/>
        <v>979263.28999999911</v>
      </c>
      <c r="AI153" s="66"/>
      <c r="AJ153" s="292">
        <f t="shared" si="239"/>
        <v>0</v>
      </c>
      <c r="AK153" s="292">
        <f t="shared" si="240"/>
        <v>0</v>
      </c>
      <c r="AL153" s="292">
        <f t="shared" si="241"/>
        <v>0</v>
      </c>
      <c r="AM153" s="292">
        <f t="shared" si="242"/>
        <v>0</v>
      </c>
      <c r="AN153" s="292">
        <f t="shared" si="243"/>
        <v>0</v>
      </c>
      <c r="AO153" s="292">
        <f t="shared" si="244"/>
        <v>0</v>
      </c>
    </row>
    <row r="154" spans="1:41" x14ac:dyDescent="0.25">
      <c r="A154" s="75"/>
      <c r="B154" s="76"/>
      <c r="C154" s="105">
        <v>31200</v>
      </c>
      <c r="D154" s="177" t="s">
        <v>580</v>
      </c>
      <c r="E154" s="178"/>
      <c r="F154" s="142">
        <f>SUM(F155)</f>
        <v>2200</v>
      </c>
      <c r="G154" s="142">
        <f t="shared" ref="G154:J154" si="309">SUM(G155)</f>
        <v>2200</v>
      </c>
      <c r="H154" s="142">
        <f t="shared" si="309"/>
        <v>4400</v>
      </c>
      <c r="I154" s="142">
        <f t="shared" si="309"/>
        <v>4029.65</v>
      </c>
      <c r="J154" s="142">
        <f t="shared" si="309"/>
        <v>4029.65</v>
      </c>
      <c r="K154" s="272">
        <f t="shared" si="288"/>
        <v>370.34999999999991</v>
      </c>
      <c r="O154" s="142">
        <f>SUM(O155)</f>
        <v>2200</v>
      </c>
      <c r="P154" s="142">
        <f t="shared" ref="P154:T154" si="310">SUM(P155)</f>
        <v>2200</v>
      </c>
      <c r="Q154" s="142">
        <f t="shared" si="310"/>
        <v>4400</v>
      </c>
      <c r="R154" s="142">
        <f t="shared" si="310"/>
        <v>4029.65</v>
      </c>
      <c r="S154" s="142">
        <f t="shared" si="310"/>
        <v>4029.65</v>
      </c>
      <c r="T154" s="142">
        <f t="shared" si="310"/>
        <v>370.34999999999991</v>
      </c>
      <c r="V154" s="287"/>
      <c r="W154" s="287"/>
      <c r="X154" s="261"/>
      <c r="Y154" s="287"/>
      <c r="Z154" s="287"/>
      <c r="AA154" s="261"/>
      <c r="AC154" s="292">
        <f t="shared" si="233"/>
        <v>2200</v>
      </c>
      <c r="AD154" s="292">
        <f t="shared" si="234"/>
        <v>2200</v>
      </c>
      <c r="AE154" s="292">
        <f t="shared" si="235"/>
        <v>4400</v>
      </c>
      <c r="AF154" s="292">
        <f t="shared" si="236"/>
        <v>4029.65</v>
      </c>
      <c r="AG154" s="292">
        <f t="shared" si="237"/>
        <v>4029.65</v>
      </c>
      <c r="AH154" s="292">
        <f t="shared" si="238"/>
        <v>370.34999999999991</v>
      </c>
      <c r="AI154" s="66"/>
      <c r="AJ154" s="292">
        <f t="shared" si="239"/>
        <v>0</v>
      </c>
      <c r="AK154" s="292">
        <f t="shared" si="240"/>
        <v>0</v>
      </c>
      <c r="AL154" s="292">
        <f t="shared" si="241"/>
        <v>0</v>
      </c>
      <c r="AM154" s="292">
        <f t="shared" si="242"/>
        <v>0</v>
      </c>
      <c r="AN154" s="292">
        <f t="shared" si="243"/>
        <v>0</v>
      </c>
      <c r="AO154" s="292">
        <f t="shared" si="244"/>
        <v>0</v>
      </c>
    </row>
    <row r="155" spans="1:41" x14ac:dyDescent="0.25">
      <c r="A155" s="75"/>
      <c r="B155" s="77"/>
      <c r="C155" s="76"/>
      <c r="D155" s="85">
        <v>31201</v>
      </c>
      <c r="E155" s="84" t="s">
        <v>587</v>
      </c>
      <c r="F155" s="184">
        <f t="shared" si="291"/>
        <v>2200</v>
      </c>
      <c r="G155" s="184">
        <f t="shared" si="292"/>
        <v>2200</v>
      </c>
      <c r="H155" s="184">
        <f t="shared" si="293"/>
        <v>4400</v>
      </c>
      <c r="I155" s="184">
        <f t="shared" si="294"/>
        <v>4029.65</v>
      </c>
      <c r="J155" s="184">
        <f t="shared" si="295"/>
        <v>4029.65</v>
      </c>
      <c r="K155" s="316">
        <f t="shared" si="288"/>
        <v>370.34999999999991</v>
      </c>
      <c r="O155" s="184">
        <v>2200</v>
      </c>
      <c r="P155" s="184">
        <v>2200</v>
      </c>
      <c r="Q155" s="184">
        <f>O155+P155</f>
        <v>4400</v>
      </c>
      <c r="R155" s="184">
        <v>4029.65</v>
      </c>
      <c r="S155" s="184">
        <v>4029.65</v>
      </c>
      <c r="T155" s="270">
        <f t="shared" si="187"/>
        <v>370.34999999999991</v>
      </c>
      <c r="V155" s="287"/>
      <c r="W155" s="287"/>
      <c r="X155" s="261"/>
      <c r="Y155" s="287"/>
      <c r="Z155" s="287"/>
      <c r="AA155" s="261"/>
      <c r="AC155" s="292">
        <f t="shared" si="233"/>
        <v>2200</v>
      </c>
      <c r="AD155" s="292">
        <f t="shared" si="234"/>
        <v>2200</v>
      </c>
      <c r="AE155" s="292">
        <f t="shared" si="235"/>
        <v>4400</v>
      </c>
      <c r="AF155" s="292">
        <f t="shared" si="236"/>
        <v>4029.65</v>
      </c>
      <c r="AG155" s="292">
        <f t="shared" si="237"/>
        <v>4029.65</v>
      </c>
      <c r="AH155" s="292">
        <f t="shared" si="238"/>
        <v>370.34999999999991</v>
      </c>
      <c r="AI155" s="66"/>
      <c r="AJ155" s="292">
        <f t="shared" si="239"/>
        <v>0</v>
      </c>
      <c r="AK155" s="292">
        <f t="shared" si="240"/>
        <v>0</v>
      </c>
      <c r="AL155" s="292">
        <f t="shared" si="241"/>
        <v>0</v>
      </c>
      <c r="AM155" s="292">
        <f t="shared" si="242"/>
        <v>0</v>
      </c>
      <c r="AN155" s="292">
        <f t="shared" si="243"/>
        <v>0</v>
      </c>
      <c r="AO155" s="292">
        <f t="shared" si="244"/>
        <v>0</v>
      </c>
    </row>
    <row r="156" spans="1:41" x14ac:dyDescent="0.25">
      <c r="A156" s="75"/>
      <c r="B156" s="76"/>
      <c r="C156" s="105">
        <v>31300</v>
      </c>
      <c r="D156" s="177" t="s">
        <v>367</v>
      </c>
      <c r="E156" s="178"/>
      <c r="F156" s="142">
        <f>SUM(F157)</f>
        <v>2052000</v>
      </c>
      <c r="G156" s="142">
        <f t="shared" ref="G156:J156" si="311">SUM(G157)</f>
        <v>1095281</v>
      </c>
      <c r="H156" s="142">
        <f t="shared" si="311"/>
        <v>3147281</v>
      </c>
      <c r="I156" s="142">
        <f t="shared" si="311"/>
        <v>3039005.97</v>
      </c>
      <c r="J156" s="142">
        <f t="shared" si="311"/>
        <v>2250565.17</v>
      </c>
      <c r="K156" s="272">
        <f t="shared" si="288"/>
        <v>108275.0299999998</v>
      </c>
      <c r="O156" s="142">
        <f t="shared" ref="O156:T156" si="312">SUM(O157)</f>
        <v>2052000</v>
      </c>
      <c r="P156" s="142">
        <f t="shared" si="312"/>
        <v>1095281</v>
      </c>
      <c r="Q156" s="142">
        <f t="shared" si="312"/>
        <v>3147281</v>
      </c>
      <c r="R156" s="142">
        <f t="shared" si="312"/>
        <v>3039005.97</v>
      </c>
      <c r="S156" s="142">
        <f t="shared" si="312"/>
        <v>2250565.17</v>
      </c>
      <c r="T156" s="272">
        <f t="shared" si="312"/>
        <v>108275.0299999998</v>
      </c>
      <c r="V156" s="286">
        <f t="shared" ref="V156:AA156" si="313">SUM(V157)</f>
        <v>0</v>
      </c>
      <c r="W156" s="286">
        <f t="shared" si="313"/>
        <v>0</v>
      </c>
      <c r="X156" s="286">
        <f t="shared" si="313"/>
        <v>0</v>
      </c>
      <c r="Y156" s="286">
        <f t="shared" si="313"/>
        <v>0</v>
      </c>
      <c r="Z156" s="286">
        <f t="shared" si="313"/>
        <v>0</v>
      </c>
      <c r="AA156" s="286">
        <f t="shared" si="313"/>
        <v>0</v>
      </c>
      <c r="AC156" s="292">
        <f t="shared" si="233"/>
        <v>2052000</v>
      </c>
      <c r="AD156" s="292">
        <f t="shared" si="234"/>
        <v>1095281</v>
      </c>
      <c r="AE156" s="292">
        <f t="shared" si="235"/>
        <v>3147281</v>
      </c>
      <c r="AF156" s="292">
        <f t="shared" si="236"/>
        <v>3039005.97</v>
      </c>
      <c r="AG156" s="292">
        <f t="shared" si="237"/>
        <v>2250565.17</v>
      </c>
      <c r="AH156" s="292">
        <f t="shared" si="238"/>
        <v>108275.0299999998</v>
      </c>
      <c r="AI156" s="66"/>
      <c r="AJ156" s="292">
        <f t="shared" si="239"/>
        <v>0</v>
      </c>
      <c r="AK156" s="292">
        <f t="shared" si="240"/>
        <v>0</v>
      </c>
      <c r="AL156" s="292">
        <f t="shared" si="241"/>
        <v>0</v>
      </c>
      <c r="AM156" s="292">
        <f t="shared" si="242"/>
        <v>0</v>
      </c>
      <c r="AN156" s="292">
        <f t="shared" si="243"/>
        <v>0</v>
      </c>
      <c r="AO156" s="292">
        <f t="shared" si="244"/>
        <v>0</v>
      </c>
    </row>
    <row r="157" spans="1:41" x14ac:dyDescent="0.25">
      <c r="A157" s="75"/>
      <c r="B157" s="77"/>
      <c r="C157" s="76"/>
      <c r="D157" s="78">
        <v>31301</v>
      </c>
      <c r="E157" s="79" t="s">
        <v>368</v>
      </c>
      <c r="F157" s="184">
        <f t="shared" si="291"/>
        <v>2052000</v>
      </c>
      <c r="G157" s="184">
        <f t="shared" si="292"/>
        <v>1095281</v>
      </c>
      <c r="H157" s="184">
        <f t="shared" si="293"/>
        <v>3147281</v>
      </c>
      <c r="I157" s="184">
        <f t="shared" si="294"/>
        <v>3039005.97</v>
      </c>
      <c r="J157" s="184">
        <f t="shared" si="295"/>
        <v>2250565.17</v>
      </c>
      <c r="K157" s="316">
        <f t="shared" si="288"/>
        <v>108275.0299999998</v>
      </c>
      <c r="O157" s="184">
        <v>2052000</v>
      </c>
      <c r="P157" s="184">
        <v>1095281</v>
      </c>
      <c r="Q157" s="184">
        <f>O157+P157</f>
        <v>3147281</v>
      </c>
      <c r="R157" s="184">
        <v>3039005.97</v>
      </c>
      <c r="S157" s="184">
        <v>2250565.17</v>
      </c>
      <c r="T157" s="270">
        <f t="shared" si="187"/>
        <v>108275.0299999998</v>
      </c>
      <c r="V157" s="287"/>
      <c r="W157" s="287"/>
      <c r="X157" s="261">
        <f t="shared" si="188"/>
        <v>0</v>
      </c>
      <c r="Y157" s="287"/>
      <c r="Z157" s="287"/>
      <c r="AA157" s="261">
        <f t="shared" si="189"/>
        <v>0</v>
      </c>
      <c r="AC157" s="292">
        <f t="shared" si="233"/>
        <v>2052000</v>
      </c>
      <c r="AD157" s="292">
        <f t="shared" si="234"/>
        <v>1095281</v>
      </c>
      <c r="AE157" s="292">
        <f t="shared" si="235"/>
        <v>3147281</v>
      </c>
      <c r="AF157" s="292">
        <f t="shared" si="236"/>
        <v>3039005.97</v>
      </c>
      <c r="AG157" s="292">
        <f t="shared" si="237"/>
        <v>2250565.17</v>
      </c>
      <c r="AH157" s="292">
        <f t="shared" si="238"/>
        <v>108275.0299999998</v>
      </c>
      <c r="AI157" s="66"/>
      <c r="AJ157" s="292">
        <f t="shared" si="239"/>
        <v>0</v>
      </c>
      <c r="AK157" s="292">
        <f t="shared" si="240"/>
        <v>0</v>
      </c>
      <c r="AL157" s="292">
        <f t="shared" si="241"/>
        <v>0</v>
      </c>
      <c r="AM157" s="292">
        <f t="shared" si="242"/>
        <v>0</v>
      </c>
      <c r="AN157" s="292">
        <f t="shared" si="243"/>
        <v>0</v>
      </c>
      <c r="AO157" s="292">
        <f t="shared" si="244"/>
        <v>0</v>
      </c>
    </row>
    <row r="158" spans="1:41" x14ac:dyDescent="0.25">
      <c r="A158" s="75"/>
      <c r="B158" s="76"/>
      <c r="C158" s="105">
        <v>31400</v>
      </c>
      <c r="D158" s="177" t="s">
        <v>369</v>
      </c>
      <c r="E158" s="178"/>
      <c r="F158" s="142">
        <f>SUM(F159)</f>
        <v>781000</v>
      </c>
      <c r="G158" s="142">
        <f t="shared" ref="G158:J158" si="314">SUM(G159)</f>
        <v>165132</v>
      </c>
      <c r="H158" s="142">
        <f t="shared" si="314"/>
        <v>946132</v>
      </c>
      <c r="I158" s="142">
        <f t="shared" si="314"/>
        <v>866398.46</v>
      </c>
      <c r="J158" s="142">
        <f t="shared" si="314"/>
        <v>866398.46</v>
      </c>
      <c r="K158" s="272">
        <f t="shared" si="288"/>
        <v>79733.540000000037</v>
      </c>
      <c r="O158" s="142">
        <f t="shared" ref="O158:T158" si="315">SUM(O159)</f>
        <v>781000</v>
      </c>
      <c r="P158" s="142">
        <f t="shared" si="315"/>
        <v>165132</v>
      </c>
      <c r="Q158" s="142">
        <f t="shared" si="315"/>
        <v>946132</v>
      </c>
      <c r="R158" s="142">
        <f t="shared" si="315"/>
        <v>866398.46</v>
      </c>
      <c r="S158" s="142">
        <f t="shared" si="315"/>
        <v>866398.46</v>
      </c>
      <c r="T158" s="272">
        <f t="shared" si="315"/>
        <v>79733.540000000037</v>
      </c>
      <c r="V158" s="286">
        <f t="shared" ref="V158:AA158" si="316">SUM(V159)</f>
        <v>0</v>
      </c>
      <c r="W158" s="286">
        <f t="shared" si="316"/>
        <v>0</v>
      </c>
      <c r="X158" s="286">
        <f t="shared" si="316"/>
        <v>0</v>
      </c>
      <c r="Y158" s="286">
        <f t="shared" si="316"/>
        <v>0</v>
      </c>
      <c r="Z158" s="286">
        <f t="shared" si="316"/>
        <v>0</v>
      </c>
      <c r="AA158" s="286">
        <f t="shared" si="316"/>
        <v>0</v>
      </c>
      <c r="AC158" s="292">
        <f t="shared" si="233"/>
        <v>781000</v>
      </c>
      <c r="AD158" s="292">
        <f t="shared" si="234"/>
        <v>165132</v>
      </c>
      <c r="AE158" s="292">
        <f t="shared" si="235"/>
        <v>946132</v>
      </c>
      <c r="AF158" s="292">
        <f t="shared" si="236"/>
        <v>866398.46</v>
      </c>
      <c r="AG158" s="292">
        <f t="shared" si="237"/>
        <v>866398.46</v>
      </c>
      <c r="AH158" s="292">
        <f t="shared" si="238"/>
        <v>79733.540000000037</v>
      </c>
      <c r="AI158" s="66"/>
      <c r="AJ158" s="292">
        <f t="shared" si="239"/>
        <v>0</v>
      </c>
      <c r="AK158" s="292">
        <f t="shared" si="240"/>
        <v>0</v>
      </c>
      <c r="AL158" s="292">
        <f t="shared" si="241"/>
        <v>0</v>
      </c>
      <c r="AM158" s="292">
        <f t="shared" si="242"/>
        <v>0</v>
      </c>
      <c r="AN158" s="292">
        <f t="shared" si="243"/>
        <v>0</v>
      </c>
      <c r="AO158" s="292">
        <f t="shared" si="244"/>
        <v>0</v>
      </c>
    </row>
    <row r="159" spans="1:41" x14ac:dyDescent="0.25">
      <c r="A159" s="75"/>
      <c r="B159" s="77"/>
      <c r="C159" s="76"/>
      <c r="D159" s="78">
        <v>31401</v>
      </c>
      <c r="E159" s="79" t="s">
        <v>370</v>
      </c>
      <c r="F159" s="184">
        <f t="shared" si="291"/>
        <v>781000</v>
      </c>
      <c r="G159" s="184">
        <f t="shared" si="292"/>
        <v>165132</v>
      </c>
      <c r="H159" s="184">
        <f t="shared" si="293"/>
        <v>946132</v>
      </c>
      <c r="I159" s="184">
        <f t="shared" si="294"/>
        <v>866398.46</v>
      </c>
      <c r="J159" s="184">
        <f t="shared" si="295"/>
        <v>866398.46</v>
      </c>
      <c r="K159" s="316">
        <f t="shared" si="288"/>
        <v>79733.540000000037</v>
      </c>
      <c r="O159" s="184">
        <v>781000</v>
      </c>
      <c r="P159" s="184">
        <v>165132</v>
      </c>
      <c r="Q159" s="184">
        <f>O159+P159</f>
        <v>946132</v>
      </c>
      <c r="R159" s="184">
        <v>866398.46</v>
      </c>
      <c r="S159" s="184">
        <v>866398.46</v>
      </c>
      <c r="T159" s="270">
        <f t="shared" ref="T159:T227" si="317">Q159-R159</f>
        <v>79733.540000000037</v>
      </c>
      <c r="V159" s="287"/>
      <c r="W159" s="287">
        <v>0</v>
      </c>
      <c r="X159" s="261">
        <f t="shared" ref="X159:X227" si="318">V159+W159</f>
        <v>0</v>
      </c>
      <c r="Y159" s="287">
        <v>0</v>
      </c>
      <c r="Z159" s="287">
        <v>0</v>
      </c>
      <c r="AA159" s="261">
        <f t="shared" ref="AA159:AA227" si="319">X159-Y159</f>
        <v>0</v>
      </c>
      <c r="AC159" s="292">
        <f t="shared" si="233"/>
        <v>781000</v>
      </c>
      <c r="AD159" s="292">
        <f t="shared" si="234"/>
        <v>165132</v>
      </c>
      <c r="AE159" s="292">
        <f t="shared" si="235"/>
        <v>946132</v>
      </c>
      <c r="AF159" s="292">
        <f t="shared" si="236"/>
        <v>866398.46</v>
      </c>
      <c r="AG159" s="292">
        <f t="shared" si="237"/>
        <v>866398.46</v>
      </c>
      <c r="AH159" s="292">
        <f t="shared" si="238"/>
        <v>79733.540000000037</v>
      </c>
      <c r="AI159" s="66"/>
      <c r="AJ159" s="292">
        <f t="shared" si="239"/>
        <v>0</v>
      </c>
      <c r="AK159" s="292">
        <f t="shared" si="240"/>
        <v>0</v>
      </c>
      <c r="AL159" s="292">
        <f t="shared" si="241"/>
        <v>0</v>
      </c>
      <c r="AM159" s="292">
        <f t="shared" si="242"/>
        <v>0</v>
      </c>
      <c r="AN159" s="292">
        <f t="shared" si="243"/>
        <v>0</v>
      </c>
      <c r="AO159" s="292">
        <f t="shared" si="244"/>
        <v>0</v>
      </c>
    </row>
    <row r="160" spans="1:41" x14ac:dyDescent="0.25">
      <c r="A160" s="75"/>
      <c r="B160" s="76"/>
      <c r="C160" s="105">
        <v>31500</v>
      </c>
      <c r="D160" s="177" t="s">
        <v>371</v>
      </c>
      <c r="E160" s="178"/>
      <c r="F160" s="142">
        <f>SUM(F161)</f>
        <v>273000</v>
      </c>
      <c r="G160" s="142">
        <f t="shared" ref="G160:J160" si="320">SUM(G161)</f>
        <v>0</v>
      </c>
      <c r="H160" s="142">
        <f t="shared" si="320"/>
        <v>273000</v>
      </c>
      <c r="I160" s="142">
        <f t="shared" si="320"/>
        <v>218121.82</v>
      </c>
      <c r="J160" s="142">
        <f t="shared" si="320"/>
        <v>199459.82</v>
      </c>
      <c r="K160" s="272">
        <f t="shared" si="288"/>
        <v>54878.179999999993</v>
      </c>
      <c r="O160" s="142">
        <f t="shared" ref="O160:T160" si="321">SUM(O161)</f>
        <v>273000</v>
      </c>
      <c r="P160" s="142">
        <f t="shared" si="321"/>
        <v>0</v>
      </c>
      <c r="Q160" s="142">
        <f t="shared" si="321"/>
        <v>273000</v>
      </c>
      <c r="R160" s="142">
        <f t="shared" si="321"/>
        <v>218121.82</v>
      </c>
      <c r="S160" s="142">
        <f t="shared" si="321"/>
        <v>199459.82</v>
      </c>
      <c r="T160" s="272">
        <f t="shared" si="321"/>
        <v>54878.179999999993</v>
      </c>
      <c r="V160" s="286">
        <f t="shared" ref="V160:AA160" si="322">SUM(V161)</f>
        <v>0</v>
      </c>
      <c r="W160" s="286">
        <f t="shared" si="322"/>
        <v>0</v>
      </c>
      <c r="X160" s="286">
        <f t="shared" si="322"/>
        <v>0</v>
      </c>
      <c r="Y160" s="286">
        <f t="shared" si="322"/>
        <v>0</v>
      </c>
      <c r="Z160" s="286">
        <f t="shared" si="322"/>
        <v>0</v>
      </c>
      <c r="AA160" s="286">
        <f t="shared" si="322"/>
        <v>0</v>
      </c>
      <c r="AC160" s="292">
        <f t="shared" si="233"/>
        <v>273000</v>
      </c>
      <c r="AD160" s="292">
        <f t="shared" si="234"/>
        <v>0</v>
      </c>
      <c r="AE160" s="292">
        <f t="shared" si="235"/>
        <v>273000</v>
      </c>
      <c r="AF160" s="292">
        <f t="shared" si="236"/>
        <v>218121.82</v>
      </c>
      <c r="AG160" s="292">
        <f t="shared" si="237"/>
        <v>199459.82</v>
      </c>
      <c r="AH160" s="292">
        <f t="shared" si="238"/>
        <v>54878.179999999993</v>
      </c>
      <c r="AI160" s="66"/>
      <c r="AJ160" s="292">
        <f t="shared" si="239"/>
        <v>0</v>
      </c>
      <c r="AK160" s="292">
        <f t="shared" si="240"/>
        <v>0</v>
      </c>
      <c r="AL160" s="292">
        <f t="shared" si="241"/>
        <v>0</v>
      </c>
      <c r="AM160" s="292">
        <f t="shared" si="242"/>
        <v>0</v>
      </c>
      <c r="AN160" s="292">
        <f t="shared" si="243"/>
        <v>0</v>
      </c>
      <c r="AO160" s="292">
        <f t="shared" si="244"/>
        <v>0</v>
      </c>
    </row>
    <row r="161" spans="1:41" x14ac:dyDescent="0.25">
      <c r="A161" s="75"/>
      <c r="B161" s="77"/>
      <c r="C161" s="76"/>
      <c r="D161" s="78">
        <v>31501</v>
      </c>
      <c r="E161" s="79" t="s">
        <v>518</v>
      </c>
      <c r="F161" s="184">
        <f t="shared" si="291"/>
        <v>273000</v>
      </c>
      <c r="G161" s="184">
        <f t="shared" si="292"/>
        <v>0</v>
      </c>
      <c r="H161" s="184">
        <f t="shared" si="293"/>
        <v>273000</v>
      </c>
      <c r="I161" s="184">
        <f t="shared" si="294"/>
        <v>218121.82</v>
      </c>
      <c r="J161" s="184">
        <f t="shared" si="295"/>
        <v>199459.82</v>
      </c>
      <c r="K161" s="316">
        <f t="shared" si="288"/>
        <v>54878.179999999993</v>
      </c>
      <c r="O161" s="184">
        <v>273000</v>
      </c>
      <c r="P161" s="184"/>
      <c r="Q161" s="184">
        <f>O161+P161</f>
        <v>273000</v>
      </c>
      <c r="R161" s="184">
        <v>218121.82</v>
      </c>
      <c r="S161" s="184">
        <v>199459.82</v>
      </c>
      <c r="T161" s="270">
        <f t="shared" si="317"/>
        <v>54878.179999999993</v>
      </c>
      <c r="V161" s="287"/>
      <c r="W161" s="287">
        <v>0</v>
      </c>
      <c r="X161" s="261">
        <f t="shared" si="318"/>
        <v>0</v>
      </c>
      <c r="Y161" s="287">
        <v>0</v>
      </c>
      <c r="Z161" s="287">
        <v>0</v>
      </c>
      <c r="AA161" s="261">
        <f t="shared" si="319"/>
        <v>0</v>
      </c>
      <c r="AC161" s="292">
        <f t="shared" si="233"/>
        <v>273000</v>
      </c>
      <c r="AD161" s="292">
        <f t="shared" si="234"/>
        <v>0</v>
      </c>
      <c r="AE161" s="292">
        <f t="shared" si="235"/>
        <v>273000</v>
      </c>
      <c r="AF161" s="292">
        <f t="shared" si="236"/>
        <v>218121.82</v>
      </c>
      <c r="AG161" s="292">
        <f t="shared" si="237"/>
        <v>199459.82</v>
      </c>
      <c r="AH161" s="292">
        <f t="shared" si="238"/>
        <v>54878.179999999993</v>
      </c>
      <c r="AI161" s="66"/>
      <c r="AJ161" s="292">
        <f t="shared" si="239"/>
        <v>0</v>
      </c>
      <c r="AK161" s="292">
        <f t="shared" si="240"/>
        <v>0</v>
      </c>
      <c r="AL161" s="292">
        <f t="shared" si="241"/>
        <v>0</v>
      </c>
      <c r="AM161" s="292">
        <f t="shared" si="242"/>
        <v>0</v>
      </c>
      <c r="AN161" s="292">
        <f t="shared" si="243"/>
        <v>0</v>
      </c>
      <c r="AO161" s="292">
        <f t="shared" si="244"/>
        <v>0</v>
      </c>
    </row>
    <row r="162" spans="1:41" hidden="1" x14ac:dyDescent="0.25">
      <c r="A162" s="75"/>
      <c r="B162" s="76"/>
      <c r="C162" s="105">
        <v>31600</v>
      </c>
      <c r="D162" s="177" t="s">
        <v>372</v>
      </c>
      <c r="E162" s="178"/>
      <c r="F162" s="142">
        <f>SUM(F163)</f>
        <v>0</v>
      </c>
      <c r="G162" s="142">
        <f t="shared" ref="G162:J162" si="323">SUM(G163)</f>
        <v>0</v>
      </c>
      <c r="H162" s="142">
        <f t="shared" si="323"/>
        <v>0</v>
      </c>
      <c r="I162" s="142">
        <f t="shared" si="323"/>
        <v>0</v>
      </c>
      <c r="J162" s="142">
        <f t="shared" si="323"/>
        <v>0</v>
      </c>
      <c r="K162" s="272">
        <f t="shared" si="288"/>
        <v>0</v>
      </c>
      <c r="O162" s="142"/>
      <c r="P162" s="142">
        <f t="shared" ref="P162:T162" si="324">SUM(P163)</f>
        <v>0</v>
      </c>
      <c r="Q162" s="142">
        <f t="shared" si="324"/>
        <v>0</v>
      </c>
      <c r="R162" s="142"/>
      <c r="S162" s="142"/>
      <c r="T162" s="272">
        <f t="shared" si="324"/>
        <v>0</v>
      </c>
      <c r="V162" s="286">
        <f t="shared" ref="V162:AA162" si="325">SUM(V163)</f>
        <v>0</v>
      </c>
      <c r="W162" s="286">
        <f t="shared" si="325"/>
        <v>0</v>
      </c>
      <c r="X162" s="286">
        <f t="shared" si="325"/>
        <v>0</v>
      </c>
      <c r="Y162" s="286">
        <f t="shared" si="325"/>
        <v>0</v>
      </c>
      <c r="Z162" s="286">
        <f t="shared" si="325"/>
        <v>0</v>
      </c>
      <c r="AA162" s="286">
        <f t="shared" si="325"/>
        <v>0</v>
      </c>
      <c r="AC162" s="292">
        <f t="shared" si="233"/>
        <v>0</v>
      </c>
      <c r="AD162" s="292">
        <f t="shared" si="234"/>
        <v>0</v>
      </c>
      <c r="AE162" s="292">
        <f t="shared" si="235"/>
        <v>0</v>
      </c>
      <c r="AF162" s="292">
        <f t="shared" si="236"/>
        <v>0</v>
      </c>
      <c r="AG162" s="292">
        <f t="shared" si="237"/>
        <v>0</v>
      </c>
      <c r="AH162" s="292">
        <f t="shared" si="238"/>
        <v>0</v>
      </c>
      <c r="AI162" s="66"/>
      <c r="AJ162" s="292">
        <f t="shared" si="239"/>
        <v>0</v>
      </c>
      <c r="AK162" s="292">
        <f t="shared" si="240"/>
        <v>0</v>
      </c>
      <c r="AL162" s="292">
        <f t="shared" si="241"/>
        <v>0</v>
      </c>
      <c r="AM162" s="292">
        <f t="shared" si="242"/>
        <v>0</v>
      </c>
      <c r="AN162" s="292">
        <f t="shared" si="243"/>
        <v>0</v>
      </c>
      <c r="AO162" s="292">
        <f t="shared" si="244"/>
        <v>0</v>
      </c>
    </row>
    <row r="163" spans="1:41" ht="30" hidden="1" x14ac:dyDescent="0.25">
      <c r="A163" s="75"/>
      <c r="B163" s="77"/>
      <c r="C163" s="76"/>
      <c r="D163" s="78">
        <v>31601</v>
      </c>
      <c r="E163" s="79" t="s">
        <v>372</v>
      </c>
      <c r="F163" s="184">
        <f t="shared" si="291"/>
        <v>0</v>
      </c>
      <c r="G163" s="184">
        <f t="shared" si="292"/>
        <v>0</v>
      </c>
      <c r="H163" s="184">
        <f t="shared" si="293"/>
        <v>0</v>
      </c>
      <c r="I163" s="184">
        <f t="shared" si="294"/>
        <v>0</v>
      </c>
      <c r="J163" s="184">
        <f t="shared" si="295"/>
        <v>0</v>
      </c>
      <c r="K163" s="316">
        <f t="shared" si="288"/>
        <v>0</v>
      </c>
      <c r="O163" s="184"/>
      <c r="P163" s="184"/>
      <c r="Q163" s="184">
        <f>O163+P163</f>
        <v>0</v>
      </c>
      <c r="R163" s="184"/>
      <c r="S163" s="184"/>
      <c r="T163" s="270">
        <f t="shared" si="317"/>
        <v>0</v>
      </c>
      <c r="V163" s="287"/>
      <c r="W163" s="287"/>
      <c r="X163" s="261">
        <f t="shared" si="318"/>
        <v>0</v>
      </c>
      <c r="Y163" s="287"/>
      <c r="Z163" s="287"/>
      <c r="AA163" s="261">
        <f t="shared" si="319"/>
        <v>0</v>
      </c>
      <c r="AC163" s="292">
        <f t="shared" si="233"/>
        <v>0</v>
      </c>
      <c r="AD163" s="292">
        <f t="shared" si="234"/>
        <v>0</v>
      </c>
      <c r="AE163" s="292">
        <f t="shared" si="235"/>
        <v>0</v>
      </c>
      <c r="AF163" s="292">
        <f t="shared" si="236"/>
        <v>0</v>
      </c>
      <c r="AG163" s="292">
        <f t="shared" si="237"/>
        <v>0</v>
      </c>
      <c r="AH163" s="292">
        <f t="shared" si="238"/>
        <v>0</v>
      </c>
      <c r="AI163" s="66"/>
      <c r="AJ163" s="292">
        <f t="shared" si="239"/>
        <v>0</v>
      </c>
      <c r="AK163" s="292">
        <f t="shared" si="240"/>
        <v>0</v>
      </c>
      <c r="AL163" s="292">
        <f t="shared" si="241"/>
        <v>0</v>
      </c>
      <c r="AM163" s="292">
        <f t="shared" si="242"/>
        <v>0</v>
      </c>
      <c r="AN163" s="292">
        <f t="shared" si="243"/>
        <v>0</v>
      </c>
      <c r="AO163" s="292">
        <f t="shared" si="244"/>
        <v>0</v>
      </c>
    </row>
    <row r="164" spans="1:41" x14ac:dyDescent="0.25">
      <c r="A164" s="75"/>
      <c r="B164" s="76"/>
      <c r="C164" s="105">
        <v>31700</v>
      </c>
      <c r="D164" s="177" t="s">
        <v>373</v>
      </c>
      <c r="E164" s="178"/>
      <c r="F164" s="142">
        <f>SUM(F165)</f>
        <v>2816640</v>
      </c>
      <c r="G164" s="142">
        <f t="shared" ref="G164:J164" si="326">SUM(G165)</f>
        <v>0</v>
      </c>
      <c r="H164" s="142">
        <f t="shared" si="326"/>
        <v>2816640</v>
      </c>
      <c r="I164" s="142">
        <f t="shared" si="326"/>
        <v>2268008.48</v>
      </c>
      <c r="J164" s="142">
        <f t="shared" si="326"/>
        <v>2090076.31</v>
      </c>
      <c r="K164" s="272">
        <f t="shared" si="288"/>
        <v>548631.52</v>
      </c>
      <c r="O164" s="142">
        <f t="shared" ref="O164:T164" si="327">SUM(O165)</f>
        <v>2816640</v>
      </c>
      <c r="P164" s="142">
        <f t="shared" si="327"/>
        <v>0</v>
      </c>
      <c r="Q164" s="142">
        <f t="shared" si="327"/>
        <v>2816640</v>
      </c>
      <c r="R164" s="142">
        <f t="shared" si="327"/>
        <v>2268008.48</v>
      </c>
      <c r="S164" s="142">
        <f t="shared" si="327"/>
        <v>2090076.31</v>
      </c>
      <c r="T164" s="272">
        <f t="shared" si="327"/>
        <v>548631.52</v>
      </c>
      <c r="V164" s="286">
        <f t="shared" ref="V164:AA164" si="328">SUM(V165)</f>
        <v>0</v>
      </c>
      <c r="W164" s="286">
        <f t="shared" si="328"/>
        <v>0</v>
      </c>
      <c r="X164" s="286">
        <f t="shared" si="328"/>
        <v>0</v>
      </c>
      <c r="Y164" s="286">
        <f t="shared" si="328"/>
        <v>0</v>
      </c>
      <c r="Z164" s="286">
        <f t="shared" si="328"/>
        <v>0</v>
      </c>
      <c r="AA164" s="286">
        <f t="shared" si="328"/>
        <v>0</v>
      </c>
      <c r="AC164" s="292">
        <f t="shared" si="233"/>
        <v>2816640</v>
      </c>
      <c r="AD164" s="292">
        <f t="shared" si="234"/>
        <v>0</v>
      </c>
      <c r="AE164" s="292">
        <f t="shared" si="235"/>
        <v>2816640</v>
      </c>
      <c r="AF164" s="292">
        <f t="shared" si="236"/>
        <v>2268008.48</v>
      </c>
      <c r="AG164" s="292">
        <f t="shared" si="237"/>
        <v>2090076.31</v>
      </c>
      <c r="AH164" s="292">
        <f t="shared" si="238"/>
        <v>548631.52</v>
      </c>
      <c r="AI164" s="66"/>
      <c r="AJ164" s="292">
        <f t="shared" si="239"/>
        <v>0</v>
      </c>
      <c r="AK164" s="292">
        <f t="shared" si="240"/>
        <v>0</v>
      </c>
      <c r="AL164" s="292">
        <f t="shared" si="241"/>
        <v>0</v>
      </c>
      <c r="AM164" s="292">
        <f t="shared" si="242"/>
        <v>0</v>
      </c>
      <c r="AN164" s="292">
        <f t="shared" si="243"/>
        <v>0</v>
      </c>
      <c r="AO164" s="292">
        <f t="shared" si="244"/>
        <v>0</v>
      </c>
    </row>
    <row r="165" spans="1:41" ht="30" x14ac:dyDescent="0.25">
      <c r="A165" s="75"/>
      <c r="B165" s="77"/>
      <c r="C165" s="76"/>
      <c r="D165" s="78">
        <v>31701</v>
      </c>
      <c r="E165" s="79" t="s">
        <v>373</v>
      </c>
      <c r="F165" s="184">
        <f t="shared" si="291"/>
        <v>2816640</v>
      </c>
      <c r="G165" s="184">
        <f t="shared" si="292"/>
        <v>0</v>
      </c>
      <c r="H165" s="184">
        <f t="shared" si="293"/>
        <v>2816640</v>
      </c>
      <c r="I165" s="184">
        <f t="shared" si="294"/>
        <v>2268008.48</v>
      </c>
      <c r="J165" s="184">
        <f t="shared" si="295"/>
        <v>2090076.31</v>
      </c>
      <c r="K165" s="316">
        <f t="shared" si="288"/>
        <v>548631.52</v>
      </c>
      <c r="O165" s="184">
        <v>2816640</v>
      </c>
      <c r="P165" s="184"/>
      <c r="Q165" s="184">
        <f>O165+P165</f>
        <v>2816640</v>
      </c>
      <c r="R165" s="184">
        <v>2268008.48</v>
      </c>
      <c r="S165" s="184">
        <v>2090076.31</v>
      </c>
      <c r="T165" s="270">
        <f t="shared" si="317"/>
        <v>548631.52</v>
      </c>
      <c r="V165" s="287"/>
      <c r="W165" s="287"/>
      <c r="X165" s="261">
        <f t="shared" si="318"/>
        <v>0</v>
      </c>
      <c r="Y165" s="287"/>
      <c r="Z165" s="287"/>
      <c r="AA165" s="261">
        <f t="shared" si="319"/>
        <v>0</v>
      </c>
      <c r="AC165" s="292">
        <f t="shared" si="233"/>
        <v>2816640</v>
      </c>
      <c r="AD165" s="292">
        <f t="shared" si="234"/>
        <v>0</v>
      </c>
      <c r="AE165" s="292">
        <f t="shared" si="235"/>
        <v>2816640</v>
      </c>
      <c r="AF165" s="292">
        <f t="shared" si="236"/>
        <v>2268008.48</v>
      </c>
      <c r="AG165" s="292">
        <f t="shared" si="237"/>
        <v>2090076.31</v>
      </c>
      <c r="AH165" s="292">
        <f t="shared" si="238"/>
        <v>548631.52</v>
      </c>
      <c r="AI165" s="66"/>
      <c r="AJ165" s="292">
        <f t="shared" si="239"/>
        <v>0</v>
      </c>
      <c r="AK165" s="292">
        <f t="shared" si="240"/>
        <v>0</v>
      </c>
      <c r="AL165" s="292">
        <f t="shared" si="241"/>
        <v>0</v>
      </c>
      <c r="AM165" s="292">
        <f t="shared" si="242"/>
        <v>0</v>
      </c>
      <c r="AN165" s="292">
        <f t="shared" si="243"/>
        <v>0</v>
      </c>
      <c r="AO165" s="292">
        <f t="shared" si="244"/>
        <v>0</v>
      </c>
    </row>
    <row r="166" spans="1:41" x14ac:dyDescent="0.25">
      <c r="A166" s="75"/>
      <c r="B166" s="76"/>
      <c r="C166" s="105">
        <v>31800</v>
      </c>
      <c r="D166" s="177" t="s">
        <v>374</v>
      </c>
      <c r="E166" s="178"/>
      <c r="F166" s="142">
        <f>SUM(F167)</f>
        <v>1242000</v>
      </c>
      <c r="G166" s="142">
        <f t="shared" ref="G166:J166" si="329">SUM(G167)</f>
        <v>-450000</v>
      </c>
      <c r="H166" s="142">
        <f t="shared" si="329"/>
        <v>792000</v>
      </c>
      <c r="I166" s="142">
        <f t="shared" si="329"/>
        <v>768476.59</v>
      </c>
      <c r="J166" s="142">
        <f t="shared" si="329"/>
        <v>652936.29</v>
      </c>
      <c r="K166" s="272">
        <f t="shared" si="288"/>
        <v>23523.410000000033</v>
      </c>
      <c r="O166" s="142">
        <f t="shared" ref="O166:T166" si="330">SUM(O167)</f>
        <v>1242000</v>
      </c>
      <c r="P166" s="142">
        <f t="shared" si="330"/>
        <v>-450000</v>
      </c>
      <c r="Q166" s="142">
        <f t="shared" si="330"/>
        <v>792000</v>
      </c>
      <c r="R166" s="142">
        <f t="shared" si="330"/>
        <v>768476.59</v>
      </c>
      <c r="S166" s="142">
        <f t="shared" si="330"/>
        <v>652936.29</v>
      </c>
      <c r="T166" s="272">
        <f t="shared" si="330"/>
        <v>23523.410000000033</v>
      </c>
      <c r="V166" s="286">
        <f t="shared" ref="V166:AA166" si="331">SUM(V167)</f>
        <v>0</v>
      </c>
      <c r="W166" s="286">
        <f t="shared" si="331"/>
        <v>0</v>
      </c>
      <c r="X166" s="286">
        <f t="shared" si="331"/>
        <v>0</v>
      </c>
      <c r="Y166" s="286">
        <f t="shared" si="331"/>
        <v>0</v>
      </c>
      <c r="Z166" s="286">
        <f t="shared" si="331"/>
        <v>0</v>
      </c>
      <c r="AA166" s="286">
        <f t="shared" si="331"/>
        <v>0</v>
      </c>
      <c r="AC166" s="292">
        <f t="shared" si="233"/>
        <v>1242000</v>
      </c>
      <c r="AD166" s="292">
        <f t="shared" si="234"/>
        <v>-450000</v>
      </c>
      <c r="AE166" s="292">
        <f t="shared" si="235"/>
        <v>792000</v>
      </c>
      <c r="AF166" s="292">
        <f t="shared" si="236"/>
        <v>768476.59</v>
      </c>
      <c r="AG166" s="292">
        <f t="shared" si="237"/>
        <v>652936.29</v>
      </c>
      <c r="AH166" s="292">
        <f t="shared" si="238"/>
        <v>23523.410000000033</v>
      </c>
      <c r="AI166" s="66"/>
      <c r="AJ166" s="292">
        <f t="shared" si="239"/>
        <v>0</v>
      </c>
      <c r="AK166" s="292">
        <f t="shared" si="240"/>
        <v>0</v>
      </c>
      <c r="AL166" s="292">
        <f t="shared" si="241"/>
        <v>0</v>
      </c>
      <c r="AM166" s="292">
        <f t="shared" si="242"/>
        <v>0</v>
      </c>
      <c r="AN166" s="292">
        <f t="shared" si="243"/>
        <v>0</v>
      </c>
      <c r="AO166" s="292">
        <f t="shared" si="244"/>
        <v>0</v>
      </c>
    </row>
    <row r="167" spans="1:41" x14ac:dyDescent="0.25">
      <c r="A167" s="75"/>
      <c r="B167" s="77"/>
      <c r="C167" s="76"/>
      <c r="D167" s="78">
        <v>31801</v>
      </c>
      <c r="E167" s="79" t="s">
        <v>519</v>
      </c>
      <c r="F167" s="184">
        <f t="shared" si="291"/>
        <v>1242000</v>
      </c>
      <c r="G167" s="184">
        <f t="shared" si="292"/>
        <v>-450000</v>
      </c>
      <c r="H167" s="184">
        <f t="shared" si="293"/>
        <v>792000</v>
      </c>
      <c r="I167" s="184">
        <f t="shared" si="294"/>
        <v>768476.59</v>
      </c>
      <c r="J167" s="184">
        <f t="shared" si="295"/>
        <v>652936.29</v>
      </c>
      <c r="K167" s="316">
        <f t="shared" si="288"/>
        <v>23523.410000000033</v>
      </c>
      <c r="O167" s="184">
        <v>1242000</v>
      </c>
      <c r="P167" s="184">
        <v>-450000</v>
      </c>
      <c r="Q167" s="184">
        <f>O167+P167</f>
        <v>792000</v>
      </c>
      <c r="R167" s="184">
        <v>768476.59</v>
      </c>
      <c r="S167" s="184">
        <v>652936.29</v>
      </c>
      <c r="T167" s="270">
        <f t="shared" si="317"/>
        <v>23523.410000000033</v>
      </c>
      <c r="V167" s="287"/>
      <c r="W167" s="287"/>
      <c r="X167" s="261">
        <f t="shared" si="318"/>
        <v>0</v>
      </c>
      <c r="Y167" s="287"/>
      <c r="Z167" s="287"/>
      <c r="AA167" s="261">
        <f t="shared" si="319"/>
        <v>0</v>
      </c>
      <c r="AC167" s="292">
        <f t="shared" si="233"/>
        <v>1242000</v>
      </c>
      <c r="AD167" s="292">
        <f t="shared" si="234"/>
        <v>-450000</v>
      </c>
      <c r="AE167" s="292">
        <f t="shared" si="235"/>
        <v>792000</v>
      </c>
      <c r="AF167" s="292">
        <f t="shared" si="236"/>
        <v>768476.59</v>
      </c>
      <c r="AG167" s="292">
        <f t="shared" si="237"/>
        <v>652936.29</v>
      </c>
      <c r="AH167" s="292">
        <f t="shared" si="238"/>
        <v>23523.410000000033</v>
      </c>
      <c r="AI167" s="66"/>
      <c r="AJ167" s="292">
        <f t="shared" si="239"/>
        <v>0</v>
      </c>
      <c r="AK167" s="292">
        <f t="shared" si="240"/>
        <v>0</v>
      </c>
      <c r="AL167" s="292">
        <f t="shared" si="241"/>
        <v>0</v>
      </c>
      <c r="AM167" s="292">
        <f t="shared" si="242"/>
        <v>0</v>
      </c>
      <c r="AN167" s="292">
        <f t="shared" si="243"/>
        <v>0</v>
      </c>
      <c r="AO167" s="292">
        <f t="shared" si="244"/>
        <v>0</v>
      </c>
    </row>
    <row r="168" spans="1:41" x14ac:dyDescent="0.25">
      <c r="A168" s="75"/>
      <c r="B168" s="179">
        <v>32000</v>
      </c>
      <c r="C168" s="180" t="s">
        <v>375</v>
      </c>
      <c r="D168" s="181"/>
      <c r="E168" s="182"/>
      <c r="F168" s="141">
        <f>SUM(F169,F171,F173,F175,F177)</f>
        <v>14045000</v>
      </c>
      <c r="G168" s="141">
        <f t="shared" ref="G168:J168" si="332">SUM(G169,G171,G173,G175,G177)</f>
        <v>3257303.44</v>
      </c>
      <c r="H168" s="141">
        <f t="shared" si="332"/>
        <v>17302303.439999998</v>
      </c>
      <c r="I168" s="141">
        <f t="shared" si="332"/>
        <v>17149700.330000002</v>
      </c>
      <c r="J168" s="141">
        <f t="shared" si="332"/>
        <v>16688200.93</v>
      </c>
      <c r="K168" s="271">
        <f t="shared" si="288"/>
        <v>152603.10999999568</v>
      </c>
      <c r="O168" s="141">
        <f>SUM(O169,O171,O173,O175,O177)</f>
        <v>9725000</v>
      </c>
      <c r="P168" s="141">
        <f t="shared" ref="P168:T168" si="333">SUM(P169,P171,P173,P175,P177)</f>
        <v>3166299.44</v>
      </c>
      <c r="Q168" s="141">
        <f t="shared" si="333"/>
        <v>12891299.439999999</v>
      </c>
      <c r="R168" s="141">
        <f t="shared" si="333"/>
        <v>12815475.430000002</v>
      </c>
      <c r="S168" s="141">
        <f t="shared" si="333"/>
        <v>13108615.590000002</v>
      </c>
      <c r="T168" s="141">
        <f t="shared" si="333"/>
        <v>75824.009999999311</v>
      </c>
      <c r="V168" s="285">
        <f t="shared" ref="V168:AA168" si="334">SUM(V169,V171,V175,V177)</f>
        <v>4320000</v>
      </c>
      <c r="W168" s="285">
        <f t="shared" si="334"/>
        <v>91004</v>
      </c>
      <c r="X168" s="285">
        <f t="shared" si="334"/>
        <v>4411004</v>
      </c>
      <c r="Y168" s="285">
        <f t="shared" si="334"/>
        <v>4334224.8999999994</v>
      </c>
      <c r="Z168" s="285">
        <f t="shared" si="334"/>
        <v>3579585.34</v>
      </c>
      <c r="AA168" s="285">
        <f t="shared" si="334"/>
        <v>76779.100000000122</v>
      </c>
      <c r="AC168" s="292">
        <f t="shared" si="233"/>
        <v>14045000</v>
      </c>
      <c r="AD168" s="292">
        <f t="shared" si="234"/>
        <v>3257303.44</v>
      </c>
      <c r="AE168" s="292">
        <f t="shared" si="235"/>
        <v>17302303.439999998</v>
      </c>
      <c r="AF168" s="292">
        <f t="shared" si="236"/>
        <v>17149700.330000002</v>
      </c>
      <c r="AG168" s="292">
        <f t="shared" si="237"/>
        <v>16688200.930000002</v>
      </c>
      <c r="AH168" s="292">
        <f t="shared" si="238"/>
        <v>152603.10999999943</v>
      </c>
      <c r="AI168" s="66"/>
      <c r="AJ168" s="292">
        <f t="shared" si="239"/>
        <v>0</v>
      </c>
      <c r="AK168" s="292">
        <f t="shared" si="240"/>
        <v>0</v>
      </c>
      <c r="AL168" s="292">
        <f t="shared" si="241"/>
        <v>0</v>
      </c>
      <c r="AM168" s="292">
        <f t="shared" si="242"/>
        <v>0</v>
      </c>
      <c r="AN168" s="292">
        <f t="shared" si="243"/>
        <v>0</v>
      </c>
      <c r="AO168" s="292">
        <f t="shared" si="244"/>
        <v>-3.7543941289186478E-9</v>
      </c>
    </row>
    <row r="169" spans="1:41" x14ac:dyDescent="0.25">
      <c r="A169" s="75"/>
      <c r="B169" s="76"/>
      <c r="C169" s="105">
        <v>32200</v>
      </c>
      <c r="D169" s="177" t="s">
        <v>376</v>
      </c>
      <c r="E169" s="178"/>
      <c r="F169" s="142">
        <f>SUM(F170)</f>
        <v>4940000</v>
      </c>
      <c r="G169" s="142">
        <f t="shared" ref="G169:J169" si="335">SUM(G170)</f>
        <v>2882299.44</v>
      </c>
      <c r="H169" s="142">
        <f t="shared" si="335"/>
        <v>7822299.4399999995</v>
      </c>
      <c r="I169" s="142">
        <f t="shared" si="335"/>
        <v>7775590.0800000001</v>
      </c>
      <c r="J169" s="142">
        <f t="shared" si="335"/>
        <v>7775590.0800000001</v>
      </c>
      <c r="K169" s="272">
        <f t="shared" si="288"/>
        <v>46709.359999999404</v>
      </c>
      <c r="O169" s="142">
        <f t="shared" ref="O169:T169" si="336">SUM(O170)</f>
        <v>4620000</v>
      </c>
      <c r="P169" s="142">
        <f t="shared" si="336"/>
        <v>3182299.44</v>
      </c>
      <c r="Q169" s="142">
        <f t="shared" si="336"/>
        <v>7802299.4399999995</v>
      </c>
      <c r="R169" s="142">
        <f t="shared" si="336"/>
        <v>7764490.0800000001</v>
      </c>
      <c r="S169" s="142">
        <f t="shared" si="336"/>
        <v>7764490.0800000001</v>
      </c>
      <c r="T169" s="272">
        <f t="shared" si="336"/>
        <v>37809.359999999404</v>
      </c>
      <c r="V169" s="286">
        <f t="shared" ref="V169:AA169" si="337">SUM(V170)</f>
        <v>320000</v>
      </c>
      <c r="W169" s="286">
        <f t="shared" si="337"/>
        <v>-300000</v>
      </c>
      <c r="X169" s="286">
        <f t="shared" si="337"/>
        <v>20000</v>
      </c>
      <c r="Y169" s="286">
        <f t="shared" si="337"/>
        <v>11100</v>
      </c>
      <c r="Z169" s="286">
        <f t="shared" si="337"/>
        <v>11100</v>
      </c>
      <c r="AA169" s="286">
        <f t="shared" si="337"/>
        <v>8900</v>
      </c>
      <c r="AC169" s="292">
        <f t="shared" si="233"/>
        <v>4940000</v>
      </c>
      <c r="AD169" s="292">
        <f t="shared" si="234"/>
        <v>2882299.44</v>
      </c>
      <c r="AE169" s="292">
        <f t="shared" si="235"/>
        <v>7822299.4399999995</v>
      </c>
      <c r="AF169" s="292">
        <f t="shared" si="236"/>
        <v>7775590.0800000001</v>
      </c>
      <c r="AG169" s="292">
        <f t="shared" si="237"/>
        <v>7775590.0800000001</v>
      </c>
      <c r="AH169" s="292">
        <f t="shared" si="238"/>
        <v>46709.359999999404</v>
      </c>
      <c r="AI169" s="66"/>
      <c r="AJ169" s="292">
        <f t="shared" si="239"/>
        <v>0</v>
      </c>
      <c r="AK169" s="292">
        <f t="shared" si="240"/>
        <v>0</v>
      </c>
      <c r="AL169" s="292">
        <f t="shared" si="241"/>
        <v>0</v>
      </c>
      <c r="AM169" s="292">
        <f t="shared" si="242"/>
        <v>0</v>
      </c>
      <c r="AN169" s="292">
        <f t="shared" si="243"/>
        <v>0</v>
      </c>
      <c r="AO169" s="292">
        <f t="shared" si="244"/>
        <v>0</v>
      </c>
    </row>
    <row r="170" spans="1:41" x14ac:dyDescent="0.25">
      <c r="A170" s="75"/>
      <c r="B170" s="77"/>
      <c r="C170" s="76"/>
      <c r="D170" s="78">
        <v>32201</v>
      </c>
      <c r="E170" s="79" t="s">
        <v>377</v>
      </c>
      <c r="F170" s="184">
        <f t="shared" si="291"/>
        <v>4940000</v>
      </c>
      <c r="G170" s="184">
        <f t="shared" si="292"/>
        <v>2882299.44</v>
      </c>
      <c r="H170" s="184">
        <f t="shared" si="293"/>
        <v>7822299.4399999995</v>
      </c>
      <c r="I170" s="184">
        <f t="shared" si="294"/>
        <v>7775590.0800000001</v>
      </c>
      <c r="J170" s="184">
        <f t="shared" si="295"/>
        <v>7775590.0800000001</v>
      </c>
      <c r="K170" s="316">
        <f t="shared" si="288"/>
        <v>46709.359999999404</v>
      </c>
      <c r="O170" s="184">
        <v>4620000</v>
      </c>
      <c r="P170" s="184">
        <v>3182299.44</v>
      </c>
      <c r="Q170" s="184">
        <f>O170+P170</f>
        <v>7802299.4399999995</v>
      </c>
      <c r="R170" s="184">
        <v>7764490.0800000001</v>
      </c>
      <c r="S170" s="184">
        <v>7764490.0800000001</v>
      </c>
      <c r="T170" s="270">
        <f t="shared" si="317"/>
        <v>37809.359999999404</v>
      </c>
      <c r="V170" s="287">
        <v>320000</v>
      </c>
      <c r="W170" s="287">
        <v>-300000</v>
      </c>
      <c r="X170" s="261">
        <f t="shared" si="318"/>
        <v>20000</v>
      </c>
      <c r="Y170" s="287">
        <v>11100</v>
      </c>
      <c r="Z170" s="287">
        <v>11100</v>
      </c>
      <c r="AA170" s="261">
        <f t="shared" si="319"/>
        <v>8900</v>
      </c>
      <c r="AC170" s="292">
        <f t="shared" si="233"/>
        <v>4940000</v>
      </c>
      <c r="AD170" s="292">
        <f t="shared" si="234"/>
        <v>2882299.44</v>
      </c>
      <c r="AE170" s="292">
        <f t="shared" si="235"/>
        <v>7822299.4399999995</v>
      </c>
      <c r="AF170" s="292">
        <f t="shared" si="236"/>
        <v>7775590.0800000001</v>
      </c>
      <c r="AG170" s="292">
        <f t="shared" si="237"/>
        <v>7775590.0800000001</v>
      </c>
      <c r="AH170" s="292">
        <f t="shared" si="238"/>
        <v>46709.359999999404</v>
      </c>
      <c r="AI170" s="66"/>
      <c r="AJ170" s="292">
        <f t="shared" si="239"/>
        <v>0</v>
      </c>
      <c r="AK170" s="292">
        <f t="shared" si="240"/>
        <v>0</v>
      </c>
      <c r="AL170" s="292">
        <f t="shared" si="241"/>
        <v>0</v>
      </c>
      <c r="AM170" s="292">
        <f t="shared" si="242"/>
        <v>0</v>
      </c>
      <c r="AN170" s="292">
        <f t="shared" si="243"/>
        <v>0</v>
      </c>
      <c r="AO170" s="292">
        <f t="shared" si="244"/>
        <v>0</v>
      </c>
    </row>
    <row r="171" spans="1:41" x14ac:dyDescent="0.25">
      <c r="A171" s="75"/>
      <c r="B171" s="76"/>
      <c r="C171" s="105">
        <v>32300</v>
      </c>
      <c r="D171" s="177" t="s">
        <v>378</v>
      </c>
      <c r="E171" s="178"/>
      <c r="F171" s="142">
        <f>SUM(F172)</f>
        <v>6240000</v>
      </c>
      <c r="G171" s="142">
        <f t="shared" ref="G171:J171" si="338">SUM(G172)</f>
        <v>319356</v>
      </c>
      <c r="H171" s="142">
        <f t="shared" si="338"/>
        <v>6559356</v>
      </c>
      <c r="I171" s="142">
        <f t="shared" si="338"/>
        <v>6468743.2400000002</v>
      </c>
      <c r="J171" s="142">
        <f t="shared" si="338"/>
        <v>6007243.8399999999</v>
      </c>
      <c r="K171" s="272">
        <f t="shared" si="288"/>
        <v>90612.759999999776</v>
      </c>
      <c r="O171" s="142">
        <f t="shared" ref="O171:T171" si="339">SUM(O172)</f>
        <v>2240000</v>
      </c>
      <c r="P171" s="142">
        <f t="shared" si="339"/>
        <v>106000</v>
      </c>
      <c r="Q171" s="142">
        <f t="shared" si="339"/>
        <v>2346000</v>
      </c>
      <c r="R171" s="142">
        <f t="shared" si="339"/>
        <v>2311764.63</v>
      </c>
      <c r="S171" s="142">
        <f t="shared" si="339"/>
        <v>2604904.79</v>
      </c>
      <c r="T171" s="272">
        <f t="shared" si="339"/>
        <v>34235.370000000112</v>
      </c>
      <c r="V171" s="286">
        <f t="shared" ref="V171:AA171" si="340">SUM(V172)</f>
        <v>4000000</v>
      </c>
      <c r="W171" s="286">
        <f t="shared" si="340"/>
        <v>213356</v>
      </c>
      <c r="X171" s="286">
        <f t="shared" si="340"/>
        <v>4213356</v>
      </c>
      <c r="Y171" s="286">
        <f t="shared" si="340"/>
        <v>4156978.61</v>
      </c>
      <c r="Z171" s="286">
        <f t="shared" si="340"/>
        <v>3402339.05</v>
      </c>
      <c r="AA171" s="286">
        <f t="shared" si="340"/>
        <v>56377.39000000013</v>
      </c>
      <c r="AC171" s="292">
        <f t="shared" si="233"/>
        <v>6240000</v>
      </c>
      <c r="AD171" s="292">
        <f t="shared" si="234"/>
        <v>319356</v>
      </c>
      <c r="AE171" s="292">
        <f t="shared" si="235"/>
        <v>6559356</v>
      </c>
      <c r="AF171" s="292">
        <f t="shared" si="236"/>
        <v>6468743.2400000002</v>
      </c>
      <c r="AG171" s="292">
        <f t="shared" si="237"/>
        <v>6007243.8399999999</v>
      </c>
      <c r="AH171" s="292">
        <f t="shared" si="238"/>
        <v>90612.760000000242</v>
      </c>
      <c r="AI171" s="66"/>
      <c r="AJ171" s="292">
        <f t="shared" si="239"/>
        <v>0</v>
      </c>
      <c r="AK171" s="292">
        <f t="shared" si="240"/>
        <v>0</v>
      </c>
      <c r="AL171" s="292">
        <f t="shared" si="241"/>
        <v>0</v>
      </c>
      <c r="AM171" s="292">
        <f t="shared" si="242"/>
        <v>0</v>
      </c>
      <c r="AN171" s="292">
        <f t="shared" si="243"/>
        <v>0</v>
      </c>
      <c r="AO171" s="292">
        <f t="shared" si="244"/>
        <v>-4.6566128730773926E-10</v>
      </c>
    </row>
    <row r="172" spans="1:41" ht="45" x14ac:dyDescent="0.25">
      <c r="A172" s="75"/>
      <c r="B172" s="77"/>
      <c r="C172" s="76"/>
      <c r="D172" s="78">
        <v>32301</v>
      </c>
      <c r="E172" s="79" t="s">
        <v>379</v>
      </c>
      <c r="F172" s="184">
        <f t="shared" si="291"/>
        <v>6240000</v>
      </c>
      <c r="G172" s="184">
        <f t="shared" si="292"/>
        <v>319356</v>
      </c>
      <c r="H172" s="184">
        <f t="shared" si="293"/>
        <v>6559356</v>
      </c>
      <c r="I172" s="184">
        <f t="shared" si="294"/>
        <v>6468743.2400000002</v>
      </c>
      <c r="J172" s="184">
        <f t="shared" si="295"/>
        <v>6007243.8399999999</v>
      </c>
      <c r="K172" s="316">
        <f t="shared" si="288"/>
        <v>90612.759999999776</v>
      </c>
      <c r="O172" s="184">
        <v>2240000</v>
      </c>
      <c r="P172" s="184">
        <v>106000</v>
      </c>
      <c r="Q172" s="184">
        <f>O172+P172</f>
        <v>2346000</v>
      </c>
      <c r="R172" s="184">
        <v>2311764.63</v>
      </c>
      <c r="S172" s="184">
        <v>2604904.79</v>
      </c>
      <c r="T172" s="270">
        <f t="shared" si="317"/>
        <v>34235.370000000112</v>
      </c>
      <c r="V172" s="287">
        <v>4000000</v>
      </c>
      <c r="W172" s="287">
        <v>213356</v>
      </c>
      <c r="X172" s="261">
        <f t="shared" si="318"/>
        <v>4213356</v>
      </c>
      <c r="Y172" s="287">
        <v>4156978.61</v>
      </c>
      <c r="Z172" s="287">
        <v>3402339.05</v>
      </c>
      <c r="AA172" s="261">
        <f t="shared" si="319"/>
        <v>56377.39000000013</v>
      </c>
      <c r="AC172" s="292">
        <f t="shared" si="233"/>
        <v>6240000</v>
      </c>
      <c r="AD172" s="292">
        <f t="shared" si="234"/>
        <v>319356</v>
      </c>
      <c r="AE172" s="292">
        <f t="shared" si="235"/>
        <v>6559356</v>
      </c>
      <c r="AF172" s="292">
        <f t="shared" si="236"/>
        <v>6468743.2400000002</v>
      </c>
      <c r="AG172" s="292">
        <f t="shared" si="237"/>
        <v>6007243.8399999999</v>
      </c>
      <c r="AH172" s="292">
        <f t="shared" si="238"/>
        <v>90612.760000000242</v>
      </c>
      <c r="AI172" s="66"/>
      <c r="AJ172" s="292">
        <f t="shared" si="239"/>
        <v>0</v>
      </c>
      <c r="AK172" s="292">
        <f t="shared" si="240"/>
        <v>0</v>
      </c>
      <c r="AL172" s="292">
        <f t="shared" si="241"/>
        <v>0</v>
      </c>
      <c r="AM172" s="292">
        <f t="shared" si="242"/>
        <v>0</v>
      </c>
      <c r="AN172" s="292">
        <f t="shared" si="243"/>
        <v>0</v>
      </c>
      <c r="AO172" s="292">
        <f t="shared" si="244"/>
        <v>-4.6566128730773926E-10</v>
      </c>
    </row>
    <row r="173" spans="1:41" x14ac:dyDescent="0.25">
      <c r="A173" s="75"/>
      <c r="B173" s="76"/>
      <c r="C173" s="105">
        <v>32600</v>
      </c>
      <c r="D173" s="177" t="s">
        <v>581</v>
      </c>
      <c r="E173" s="178"/>
      <c r="F173" s="142">
        <f>SUM(F174)</f>
        <v>30000</v>
      </c>
      <c r="G173" s="142">
        <f t="shared" ref="G173:J173" si="341">SUM(G174)</f>
        <v>-30000</v>
      </c>
      <c r="H173" s="142">
        <f t="shared" si="341"/>
        <v>0</v>
      </c>
      <c r="I173" s="142">
        <f t="shared" si="341"/>
        <v>0</v>
      </c>
      <c r="J173" s="142">
        <f t="shared" si="341"/>
        <v>0</v>
      </c>
      <c r="K173" s="272">
        <f t="shared" si="288"/>
        <v>0</v>
      </c>
      <c r="O173" s="142">
        <f>SUM(O174)</f>
        <v>30000</v>
      </c>
      <c r="P173" s="142">
        <f t="shared" ref="P173:T173" si="342">SUM(P174)</f>
        <v>-30000</v>
      </c>
      <c r="Q173" s="142">
        <f t="shared" si="342"/>
        <v>0</v>
      </c>
      <c r="R173" s="142">
        <f t="shared" si="342"/>
        <v>0</v>
      </c>
      <c r="S173" s="142">
        <f t="shared" si="342"/>
        <v>0</v>
      </c>
      <c r="T173" s="142">
        <f t="shared" si="342"/>
        <v>0</v>
      </c>
      <c r="V173" s="287"/>
      <c r="W173" s="287"/>
      <c r="X173" s="261"/>
      <c r="Y173" s="287"/>
      <c r="Z173" s="287"/>
      <c r="AA173" s="261"/>
      <c r="AC173" s="292">
        <f t="shared" si="233"/>
        <v>30000</v>
      </c>
      <c r="AD173" s="292">
        <f t="shared" si="234"/>
        <v>-30000</v>
      </c>
      <c r="AE173" s="292">
        <f t="shared" si="235"/>
        <v>0</v>
      </c>
      <c r="AF173" s="292">
        <f t="shared" si="236"/>
        <v>0</v>
      </c>
      <c r="AG173" s="292">
        <f t="shared" si="237"/>
        <v>0</v>
      </c>
      <c r="AH173" s="292">
        <f t="shared" si="238"/>
        <v>0</v>
      </c>
      <c r="AI173" s="66"/>
      <c r="AJ173" s="292">
        <f t="shared" si="239"/>
        <v>0</v>
      </c>
      <c r="AK173" s="292">
        <f t="shared" si="240"/>
        <v>0</v>
      </c>
      <c r="AL173" s="292">
        <f t="shared" si="241"/>
        <v>0</v>
      </c>
      <c r="AM173" s="292">
        <f t="shared" si="242"/>
        <v>0</v>
      </c>
      <c r="AN173" s="292">
        <f t="shared" si="243"/>
        <v>0</v>
      </c>
      <c r="AO173" s="292">
        <f t="shared" si="244"/>
        <v>0</v>
      </c>
    </row>
    <row r="174" spans="1:41" ht="30" x14ac:dyDescent="0.25">
      <c r="A174" s="75"/>
      <c r="B174" s="77"/>
      <c r="C174" s="76"/>
      <c r="D174" s="85">
        <v>32601</v>
      </c>
      <c r="E174" s="84" t="s">
        <v>588</v>
      </c>
      <c r="F174" s="184">
        <f t="shared" si="291"/>
        <v>30000</v>
      </c>
      <c r="G174" s="184">
        <f t="shared" si="292"/>
        <v>-30000</v>
      </c>
      <c r="H174" s="184">
        <f t="shared" si="293"/>
        <v>0</v>
      </c>
      <c r="I174" s="184">
        <f t="shared" si="294"/>
        <v>0</v>
      </c>
      <c r="J174" s="184">
        <f t="shared" si="295"/>
        <v>0</v>
      </c>
      <c r="K174" s="316">
        <f t="shared" si="288"/>
        <v>0</v>
      </c>
      <c r="O174" s="184">
        <v>30000</v>
      </c>
      <c r="P174" s="184">
        <v>-30000</v>
      </c>
      <c r="Q174" s="184">
        <f>O174+P174</f>
        <v>0</v>
      </c>
      <c r="R174" s="184"/>
      <c r="S174" s="184"/>
      <c r="T174" s="270">
        <f t="shared" si="317"/>
        <v>0</v>
      </c>
      <c r="V174" s="287"/>
      <c r="W174" s="287"/>
      <c r="X174" s="261"/>
      <c r="Y174" s="287"/>
      <c r="Z174" s="287"/>
      <c r="AA174" s="261"/>
      <c r="AC174" s="292">
        <f t="shared" si="233"/>
        <v>30000</v>
      </c>
      <c r="AD174" s="292">
        <f t="shared" si="234"/>
        <v>-30000</v>
      </c>
      <c r="AE174" s="292">
        <f t="shared" si="235"/>
        <v>0</v>
      </c>
      <c r="AF174" s="292">
        <f t="shared" si="236"/>
        <v>0</v>
      </c>
      <c r="AG174" s="292">
        <f t="shared" si="237"/>
        <v>0</v>
      </c>
      <c r="AH174" s="292">
        <f t="shared" si="238"/>
        <v>0</v>
      </c>
      <c r="AI174" s="66"/>
      <c r="AJ174" s="292">
        <f t="shared" si="239"/>
        <v>0</v>
      </c>
      <c r="AK174" s="292">
        <f t="shared" si="240"/>
        <v>0</v>
      </c>
      <c r="AL174" s="292">
        <f t="shared" si="241"/>
        <v>0</v>
      </c>
      <c r="AM174" s="292">
        <f t="shared" si="242"/>
        <v>0</v>
      </c>
      <c r="AN174" s="292">
        <f t="shared" si="243"/>
        <v>0</v>
      </c>
      <c r="AO174" s="292">
        <f t="shared" si="244"/>
        <v>0</v>
      </c>
    </row>
    <row r="175" spans="1:41" x14ac:dyDescent="0.25">
      <c r="A175" s="75"/>
      <c r="B175" s="76"/>
      <c r="C175" s="105">
        <v>32700</v>
      </c>
      <c r="D175" s="177" t="s">
        <v>380</v>
      </c>
      <c r="E175" s="178"/>
      <c r="F175" s="142">
        <f>SUM(F176)</f>
        <v>2450000</v>
      </c>
      <c r="G175" s="142">
        <f t="shared" ref="G175:J175" si="343">SUM(G176)</f>
        <v>177648</v>
      </c>
      <c r="H175" s="142">
        <f t="shared" si="343"/>
        <v>2627648</v>
      </c>
      <c r="I175" s="142">
        <f t="shared" si="343"/>
        <v>2614783.0100000002</v>
      </c>
      <c r="J175" s="142">
        <f t="shared" si="343"/>
        <v>2614783.0100000002</v>
      </c>
      <c r="K175" s="272">
        <f t="shared" si="288"/>
        <v>12864.989999999758</v>
      </c>
      <c r="O175" s="142">
        <f t="shared" ref="O175:T175" si="344">SUM(O176)</f>
        <v>2450000</v>
      </c>
      <c r="P175" s="142">
        <f t="shared" si="344"/>
        <v>0</v>
      </c>
      <c r="Q175" s="142">
        <f t="shared" si="344"/>
        <v>2450000</v>
      </c>
      <c r="R175" s="142">
        <f t="shared" si="344"/>
        <v>2448636.7200000002</v>
      </c>
      <c r="S175" s="142">
        <f t="shared" si="344"/>
        <v>2448636.7200000002</v>
      </c>
      <c r="T175" s="272">
        <f t="shared" si="344"/>
        <v>1363.2799999997951</v>
      </c>
      <c r="V175" s="286">
        <f t="shared" ref="V175:AA175" si="345">SUM(V176)</f>
        <v>0</v>
      </c>
      <c r="W175" s="286">
        <f t="shared" si="345"/>
        <v>177648</v>
      </c>
      <c r="X175" s="286">
        <f t="shared" si="345"/>
        <v>177648</v>
      </c>
      <c r="Y175" s="286">
        <f t="shared" si="345"/>
        <v>166146.29</v>
      </c>
      <c r="Z175" s="286">
        <f t="shared" si="345"/>
        <v>166146.29</v>
      </c>
      <c r="AA175" s="286">
        <f t="shared" si="345"/>
        <v>11501.709999999992</v>
      </c>
      <c r="AC175" s="292">
        <f t="shared" si="233"/>
        <v>2450000</v>
      </c>
      <c r="AD175" s="292">
        <f t="shared" si="234"/>
        <v>177648</v>
      </c>
      <c r="AE175" s="292">
        <f t="shared" si="235"/>
        <v>2627648</v>
      </c>
      <c r="AF175" s="292">
        <f t="shared" si="236"/>
        <v>2614783.0100000002</v>
      </c>
      <c r="AG175" s="292">
        <f t="shared" si="237"/>
        <v>2614783.0100000002</v>
      </c>
      <c r="AH175" s="292">
        <f t="shared" si="238"/>
        <v>12864.989999999787</v>
      </c>
      <c r="AI175" s="66"/>
      <c r="AJ175" s="292">
        <f t="shared" si="239"/>
        <v>0</v>
      </c>
      <c r="AK175" s="292">
        <f t="shared" si="240"/>
        <v>0</v>
      </c>
      <c r="AL175" s="292">
        <f t="shared" si="241"/>
        <v>0</v>
      </c>
      <c r="AM175" s="292">
        <f t="shared" si="242"/>
        <v>0</v>
      </c>
      <c r="AN175" s="292">
        <f t="shared" si="243"/>
        <v>0</v>
      </c>
      <c r="AO175" s="292">
        <f t="shared" si="244"/>
        <v>-2.9103830456733704E-11</v>
      </c>
    </row>
    <row r="176" spans="1:41" x14ac:dyDescent="0.25">
      <c r="A176" s="75"/>
      <c r="B176" s="77"/>
      <c r="C176" s="76"/>
      <c r="D176" s="78">
        <v>32701</v>
      </c>
      <c r="E176" s="79" t="s">
        <v>380</v>
      </c>
      <c r="F176" s="184">
        <f t="shared" si="291"/>
        <v>2450000</v>
      </c>
      <c r="G176" s="184">
        <f t="shared" si="292"/>
        <v>177648</v>
      </c>
      <c r="H176" s="184">
        <f t="shared" si="293"/>
        <v>2627648</v>
      </c>
      <c r="I176" s="184">
        <f t="shared" si="294"/>
        <v>2614783.0100000002</v>
      </c>
      <c r="J176" s="184">
        <f t="shared" si="295"/>
        <v>2614783.0100000002</v>
      </c>
      <c r="K176" s="316">
        <f t="shared" si="288"/>
        <v>12864.989999999758</v>
      </c>
      <c r="O176" s="184">
        <v>2450000</v>
      </c>
      <c r="P176" s="184"/>
      <c r="Q176" s="184">
        <f>O176+P176</f>
        <v>2450000</v>
      </c>
      <c r="R176" s="184">
        <v>2448636.7200000002</v>
      </c>
      <c r="S176" s="184">
        <v>2448636.7200000002</v>
      </c>
      <c r="T176" s="270">
        <f t="shared" si="317"/>
        <v>1363.2799999997951</v>
      </c>
      <c r="V176" s="287"/>
      <c r="W176" s="287">
        <v>177648</v>
      </c>
      <c r="X176" s="261">
        <f t="shared" si="318"/>
        <v>177648</v>
      </c>
      <c r="Y176" s="287">
        <v>166146.29</v>
      </c>
      <c r="Z176" s="287">
        <v>166146.29</v>
      </c>
      <c r="AA176" s="261">
        <f t="shared" si="319"/>
        <v>11501.709999999992</v>
      </c>
      <c r="AC176" s="292">
        <f t="shared" si="233"/>
        <v>2450000</v>
      </c>
      <c r="AD176" s="292">
        <f t="shared" si="234"/>
        <v>177648</v>
      </c>
      <c r="AE176" s="292">
        <f t="shared" si="235"/>
        <v>2627648</v>
      </c>
      <c r="AF176" s="292">
        <f t="shared" si="236"/>
        <v>2614783.0100000002</v>
      </c>
      <c r="AG176" s="292">
        <f t="shared" si="237"/>
        <v>2614783.0100000002</v>
      </c>
      <c r="AH176" s="292">
        <f t="shared" si="238"/>
        <v>12864.989999999787</v>
      </c>
      <c r="AI176" s="66"/>
      <c r="AJ176" s="292">
        <f t="shared" si="239"/>
        <v>0</v>
      </c>
      <c r="AK176" s="292">
        <f t="shared" si="240"/>
        <v>0</v>
      </c>
      <c r="AL176" s="292">
        <f t="shared" si="241"/>
        <v>0</v>
      </c>
      <c r="AM176" s="292">
        <f t="shared" si="242"/>
        <v>0</v>
      </c>
      <c r="AN176" s="292">
        <f t="shared" si="243"/>
        <v>0</v>
      </c>
      <c r="AO176" s="292">
        <f t="shared" si="244"/>
        <v>-2.9103830456733704E-11</v>
      </c>
    </row>
    <row r="177" spans="1:41" x14ac:dyDescent="0.25">
      <c r="A177" s="75"/>
      <c r="B177" s="76"/>
      <c r="C177" s="105">
        <v>32900</v>
      </c>
      <c r="D177" s="177" t="s">
        <v>381</v>
      </c>
      <c r="E177" s="178"/>
      <c r="F177" s="142">
        <f>SUM(F178)</f>
        <v>385000</v>
      </c>
      <c r="G177" s="142">
        <f t="shared" ref="G177:J177" si="346">SUM(G178)</f>
        <v>-92000</v>
      </c>
      <c r="H177" s="142">
        <f t="shared" si="346"/>
        <v>293000</v>
      </c>
      <c r="I177" s="142">
        <f t="shared" si="346"/>
        <v>290584</v>
      </c>
      <c r="J177" s="142">
        <f t="shared" si="346"/>
        <v>290584</v>
      </c>
      <c r="K177" s="272">
        <f t="shared" si="288"/>
        <v>2416</v>
      </c>
      <c r="O177" s="142">
        <f t="shared" ref="O177:T177" si="347">SUM(O178)</f>
        <v>385000</v>
      </c>
      <c r="P177" s="142">
        <f t="shared" si="347"/>
        <v>-92000</v>
      </c>
      <c r="Q177" s="142">
        <f t="shared" si="347"/>
        <v>293000</v>
      </c>
      <c r="R177" s="142">
        <f t="shared" si="347"/>
        <v>290584</v>
      </c>
      <c r="S177" s="142">
        <f t="shared" si="347"/>
        <v>290584</v>
      </c>
      <c r="T177" s="272">
        <f t="shared" si="347"/>
        <v>2416</v>
      </c>
      <c r="V177" s="286">
        <f t="shared" ref="V177:AA177" si="348">SUM(V178)</f>
        <v>0</v>
      </c>
      <c r="W177" s="286">
        <f t="shared" si="348"/>
        <v>0</v>
      </c>
      <c r="X177" s="286">
        <f t="shared" si="348"/>
        <v>0</v>
      </c>
      <c r="Y177" s="286">
        <f t="shared" si="348"/>
        <v>0</v>
      </c>
      <c r="Z177" s="286">
        <f t="shared" si="348"/>
        <v>0</v>
      </c>
      <c r="AA177" s="286">
        <f t="shared" si="348"/>
        <v>0</v>
      </c>
      <c r="AC177" s="292">
        <f t="shared" si="233"/>
        <v>385000</v>
      </c>
      <c r="AD177" s="292">
        <f t="shared" si="234"/>
        <v>-92000</v>
      </c>
      <c r="AE177" s="292">
        <f t="shared" si="235"/>
        <v>293000</v>
      </c>
      <c r="AF177" s="292">
        <f t="shared" si="236"/>
        <v>290584</v>
      </c>
      <c r="AG177" s="292">
        <f t="shared" si="237"/>
        <v>290584</v>
      </c>
      <c r="AH177" s="292">
        <f t="shared" si="238"/>
        <v>2416</v>
      </c>
      <c r="AI177" s="66"/>
      <c r="AJ177" s="292">
        <f t="shared" si="239"/>
        <v>0</v>
      </c>
      <c r="AK177" s="292">
        <f t="shared" si="240"/>
        <v>0</v>
      </c>
      <c r="AL177" s="292">
        <f t="shared" si="241"/>
        <v>0</v>
      </c>
      <c r="AM177" s="292">
        <f t="shared" si="242"/>
        <v>0</v>
      </c>
      <c r="AN177" s="292">
        <f t="shared" si="243"/>
        <v>0</v>
      </c>
      <c r="AO177" s="292">
        <f t="shared" si="244"/>
        <v>0</v>
      </c>
    </row>
    <row r="178" spans="1:41" x14ac:dyDescent="0.25">
      <c r="A178" s="75"/>
      <c r="B178" s="77"/>
      <c r="C178" s="76"/>
      <c r="D178" s="78">
        <v>32901</v>
      </c>
      <c r="E178" s="79" t="s">
        <v>381</v>
      </c>
      <c r="F178" s="184">
        <f t="shared" si="291"/>
        <v>385000</v>
      </c>
      <c r="G178" s="184">
        <f t="shared" si="292"/>
        <v>-92000</v>
      </c>
      <c r="H178" s="184">
        <f t="shared" si="293"/>
        <v>293000</v>
      </c>
      <c r="I178" s="184">
        <f t="shared" si="294"/>
        <v>290584</v>
      </c>
      <c r="J178" s="184">
        <f t="shared" si="295"/>
        <v>290584</v>
      </c>
      <c r="K178" s="316">
        <f t="shared" si="288"/>
        <v>2416</v>
      </c>
      <c r="O178" s="184">
        <v>385000</v>
      </c>
      <c r="P178" s="184">
        <v>-92000</v>
      </c>
      <c r="Q178" s="184">
        <f>O178+P178</f>
        <v>293000</v>
      </c>
      <c r="R178" s="184">
        <v>290584</v>
      </c>
      <c r="S178" s="184">
        <v>290584</v>
      </c>
      <c r="T178" s="270">
        <f t="shared" si="317"/>
        <v>2416</v>
      </c>
      <c r="V178" s="287"/>
      <c r="W178" s="287"/>
      <c r="X178" s="261">
        <f t="shared" si="318"/>
        <v>0</v>
      </c>
      <c r="Y178" s="287"/>
      <c r="Z178" s="287"/>
      <c r="AA178" s="261">
        <f t="shared" si="319"/>
        <v>0</v>
      </c>
      <c r="AC178" s="292">
        <f t="shared" si="233"/>
        <v>385000</v>
      </c>
      <c r="AD178" s="292">
        <f t="shared" si="234"/>
        <v>-92000</v>
      </c>
      <c r="AE178" s="292">
        <f t="shared" si="235"/>
        <v>293000</v>
      </c>
      <c r="AF178" s="292">
        <f t="shared" si="236"/>
        <v>290584</v>
      </c>
      <c r="AG178" s="292">
        <f t="shared" si="237"/>
        <v>290584</v>
      </c>
      <c r="AH178" s="292">
        <f t="shared" si="238"/>
        <v>2416</v>
      </c>
      <c r="AI178" s="66"/>
      <c r="AJ178" s="292">
        <f t="shared" si="239"/>
        <v>0</v>
      </c>
      <c r="AK178" s="292">
        <f t="shared" si="240"/>
        <v>0</v>
      </c>
      <c r="AL178" s="292">
        <f t="shared" si="241"/>
        <v>0</v>
      </c>
      <c r="AM178" s="292">
        <f t="shared" si="242"/>
        <v>0</v>
      </c>
      <c r="AN178" s="292">
        <f t="shared" si="243"/>
        <v>0</v>
      </c>
      <c r="AO178" s="292">
        <f t="shared" si="244"/>
        <v>0</v>
      </c>
    </row>
    <row r="179" spans="1:41" x14ac:dyDescent="0.25">
      <c r="A179" s="75"/>
      <c r="B179" s="179">
        <v>33000</v>
      </c>
      <c r="C179" s="180" t="s">
        <v>382</v>
      </c>
      <c r="D179" s="181"/>
      <c r="E179" s="182"/>
      <c r="F179" s="141">
        <f>SUM(F180,F182,F184,F187,F189,F193)</f>
        <v>18254900</v>
      </c>
      <c r="G179" s="141">
        <f t="shared" ref="G179:J179" si="349">SUM(G180,G182,G184,G187,G189,G193)</f>
        <v>1536480.54</v>
      </c>
      <c r="H179" s="141">
        <f t="shared" si="349"/>
        <v>19791380.539999999</v>
      </c>
      <c r="I179" s="141">
        <f t="shared" si="349"/>
        <v>18821595.329999998</v>
      </c>
      <c r="J179" s="141">
        <f t="shared" si="349"/>
        <v>14329669.17</v>
      </c>
      <c r="K179" s="271">
        <f t="shared" si="288"/>
        <v>969785.21000000089</v>
      </c>
      <c r="O179" s="141">
        <f>SUM(O180,O182,O184,O187,O189,O193)</f>
        <v>11034900</v>
      </c>
      <c r="P179" s="141">
        <f t="shared" ref="P179:T179" si="350">SUM(P180,P182,P184,P187,P189,P193)</f>
        <v>2090480.54</v>
      </c>
      <c r="Q179" s="141">
        <f t="shared" si="350"/>
        <v>13125380.539999999</v>
      </c>
      <c r="R179" s="141">
        <f t="shared" si="350"/>
        <v>12870471.16</v>
      </c>
      <c r="S179" s="141">
        <f t="shared" si="350"/>
        <v>8421367</v>
      </c>
      <c r="T179" s="141">
        <f t="shared" si="350"/>
        <v>254909.38000000003</v>
      </c>
      <c r="V179" s="285">
        <f t="shared" ref="V179:AA179" si="351">SUM(V180,V182,V187,V189,V193)</f>
        <v>7220000</v>
      </c>
      <c r="W179" s="285">
        <f t="shared" si="351"/>
        <v>-554000</v>
      </c>
      <c r="X179" s="285">
        <f t="shared" si="351"/>
        <v>6666000</v>
      </c>
      <c r="Y179" s="285">
        <f t="shared" si="351"/>
        <v>5951124.1699999999</v>
      </c>
      <c r="Z179" s="285">
        <f t="shared" si="351"/>
        <v>5908302.1699999999</v>
      </c>
      <c r="AA179" s="285">
        <f t="shared" si="351"/>
        <v>714875.83000000007</v>
      </c>
      <c r="AC179" s="292">
        <f t="shared" si="233"/>
        <v>18254900</v>
      </c>
      <c r="AD179" s="292">
        <f t="shared" si="234"/>
        <v>1536480.54</v>
      </c>
      <c r="AE179" s="292">
        <f t="shared" si="235"/>
        <v>19791380.539999999</v>
      </c>
      <c r="AF179" s="292">
        <f t="shared" si="236"/>
        <v>18821595.329999998</v>
      </c>
      <c r="AG179" s="292">
        <f t="shared" si="237"/>
        <v>14329669.17</v>
      </c>
      <c r="AH179" s="292">
        <f t="shared" si="238"/>
        <v>969785.21000000008</v>
      </c>
      <c r="AI179" s="66"/>
      <c r="AJ179" s="292">
        <f t="shared" si="239"/>
        <v>0</v>
      </c>
      <c r="AK179" s="292">
        <f t="shared" si="240"/>
        <v>0</v>
      </c>
      <c r="AL179" s="292">
        <f t="shared" si="241"/>
        <v>0</v>
      </c>
      <c r="AM179" s="292">
        <f t="shared" si="242"/>
        <v>0</v>
      </c>
      <c r="AN179" s="292">
        <f t="shared" si="243"/>
        <v>0</v>
      </c>
      <c r="AO179" s="292">
        <f t="shared" si="244"/>
        <v>0</v>
      </c>
    </row>
    <row r="180" spans="1:41" x14ac:dyDescent="0.25">
      <c r="A180" s="75"/>
      <c r="B180" s="76"/>
      <c r="C180" s="105">
        <v>33100</v>
      </c>
      <c r="D180" s="177" t="s">
        <v>383</v>
      </c>
      <c r="E180" s="178"/>
      <c r="F180" s="142">
        <f>SUM(F181)</f>
        <v>625000</v>
      </c>
      <c r="G180" s="142">
        <f t="shared" ref="G180:J180" si="352">SUM(G181)</f>
        <v>2663980.54</v>
      </c>
      <c r="H180" s="142">
        <f t="shared" si="352"/>
        <v>3288980.54</v>
      </c>
      <c r="I180" s="142">
        <f t="shared" si="352"/>
        <v>3116032</v>
      </c>
      <c r="J180" s="142">
        <f t="shared" si="352"/>
        <v>294376</v>
      </c>
      <c r="K180" s="272">
        <f t="shared" si="288"/>
        <v>172948.54000000004</v>
      </c>
      <c r="O180" s="142">
        <f t="shared" ref="O180:T180" si="353">SUM(O181)</f>
        <v>625000</v>
      </c>
      <c r="P180" s="142">
        <f t="shared" si="353"/>
        <v>2663980.54</v>
      </c>
      <c r="Q180" s="142">
        <f t="shared" si="353"/>
        <v>3288980.54</v>
      </c>
      <c r="R180" s="142">
        <f t="shared" si="353"/>
        <v>3116032</v>
      </c>
      <c r="S180" s="142">
        <f t="shared" si="353"/>
        <v>294376</v>
      </c>
      <c r="T180" s="272">
        <f t="shared" si="353"/>
        <v>172948.54000000004</v>
      </c>
      <c r="V180" s="286">
        <f t="shared" ref="V180:AA180" si="354">SUM(V181)</f>
        <v>0</v>
      </c>
      <c r="W180" s="286">
        <f t="shared" si="354"/>
        <v>0</v>
      </c>
      <c r="X180" s="286">
        <f t="shared" si="354"/>
        <v>0</v>
      </c>
      <c r="Y180" s="286">
        <f t="shared" si="354"/>
        <v>0</v>
      </c>
      <c r="Z180" s="286">
        <f t="shared" si="354"/>
        <v>0</v>
      </c>
      <c r="AA180" s="286">
        <f t="shared" si="354"/>
        <v>0</v>
      </c>
      <c r="AC180" s="292">
        <f t="shared" si="233"/>
        <v>625000</v>
      </c>
      <c r="AD180" s="292">
        <f t="shared" si="234"/>
        <v>2663980.54</v>
      </c>
      <c r="AE180" s="292">
        <f t="shared" si="235"/>
        <v>3288980.54</v>
      </c>
      <c r="AF180" s="292">
        <f t="shared" si="236"/>
        <v>3116032</v>
      </c>
      <c r="AG180" s="292">
        <f t="shared" si="237"/>
        <v>294376</v>
      </c>
      <c r="AH180" s="292">
        <f t="shared" si="238"/>
        <v>172948.54000000004</v>
      </c>
      <c r="AI180" s="66"/>
      <c r="AJ180" s="292">
        <f t="shared" si="239"/>
        <v>0</v>
      </c>
      <c r="AK180" s="292">
        <f t="shared" si="240"/>
        <v>0</v>
      </c>
      <c r="AL180" s="292">
        <f t="shared" si="241"/>
        <v>0</v>
      </c>
      <c r="AM180" s="292">
        <f t="shared" si="242"/>
        <v>0</v>
      </c>
      <c r="AN180" s="292">
        <f t="shared" si="243"/>
        <v>0</v>
      </c>
      <c r="AO180" s="292">
        <f t="shared" si="244"/>
        <v>0</v>
      </c>
    </row>
    <row r="181" spans="1:41" ht="30" x14ac:dyDescent="0.25">
      <c r="A181" s="75"/>
      <c r="B181" s="77"/>
      <c r="C181" s="76"/>
      <c r="D181" s="78">
        <v>33101</v>
      </c>
      <c r="E181" s="79" t="s">
        <v>384</v>
      </c>
      <c r="F181" s="184">
        <f t="shared" si="291"/>
        <v>625000</v>
      </c>
      <c r="G181" s="184">
        <f t="shared" si="292"/>
        <v>2663980.54</v>
      </c>
      <c r="H181" s="184">
        <f t="shared" si="293"/>
        <v>3288980.54</v>
      </c>
      <c r="I181" s="184">
        <f t="shared" si="294"/>
        <v>3116032</v>
      </c>
      <c r="J181" s="184">
        <f t="shared" si="295"/>
        <v>294376</v>
      </c>
      <c r="K181" s="316">
        <f t="shared" si="288"/>
        <v>172948.54000000004</v>
      </c>
      <c r="O181" s="184">
        <v>625000</v>
      </c>
      <c r="P181" s="184">
        <v>2663980.54</v>
      </c>
      <c r="Q181" s="184">
        <f>O181+P181</f>
        <v>3288980.54</v>
      </c>
      <c r="R181" s="184">
        <v>3116032</v>
      </c>
      <c r="S181" s="184">
        <v>294376</v>
      </c>
      <c r="T181" s="270">
        <f t="shared" si="317"/>
        <v>172948.54000000004</v>
      </c>
      <c r="V181" s="287"/>
      <c r="W181" s="287"/>
      <c r="X181" s="261">
        <f t="shared" si="318"/>
        <v>0</v>
      </c>
      <c r="Y181" s="287"/>
      <c r="Z181" s="287"/>
      <c r="AA181" s="261">
        <f t="shared" si="319"/>
        <v>0</v>
      </c>
      <c r="AC181" s="292">
        <f t="shared" si="233"/>
        <v>625000</v>
      </c>
      <c r="AD181" s="292">
        <f t="shared" si="234"/>
        <v>2663980.54</v>
      </c>
      <c r="AE181" s="292">
        <f t="shared" si="235"/>
        <v>3288980.54</v>
      </c>
      <c r="AF181" s="292">
        <f t="shared" si="236"/>
        <v>3116032</v>
      </c>
      <c r="AG181" s="292">
        <f t="shared" si="237"/>
        <v>294376</v>
      </c>
      <c r="AH181" s="292">
        <f t="shared" si="238"/>
        <v>172948.54000000004</v>
      </c>
      <c r="AI181" s="66"/>
      <c r="AJ181" s="292">
        <f t="shared" si="239"/>
        <v>0</v>
      </c>
      <c r="AK181" s="292">
        <f t="shared" si="240"/>
        <v>0</v>
      </c>
      <c r="AL181" s="292">
        <f t="shared" si="241"/>
        <v>0</v>
      </c>
      <c r="AM181" s="292">
        <f t="shared" si="242"/>
        <v>0</v>
      </c>
      <c r="AN181" s="292">
        <f t="shared" si="243"/>
        <v>0</v>
      </c>
      <c r="AO181" s="292">
        <f t="shared" si="244"/>
        <v>0</v>
      </c>
    </row>
    <row r="182" spans="1:41" x14ac:dyDescent="0.25">
      <c r="A182" s="75"/>
      <c r="B182" s="76"/>
      <c r="C182" s="105">
        <v>33200</v>
      </c>
      <c r="D182" s="177" t="s">
        <v>551</v>
      </c>
      <c r="E182" s="178"/>
      <c r="F182" s="142">
        <f>SUM(F183)</f>
        <v>1551400</v>
      </c>
      <c r="G182" s="142">
        <f t="shared" ref="G182:J182" si="355">SUM(G183)</f>
        <v>0</v>
      </c>
      <c r="H182" s="142">
        <f t="shared" si="355"/>
        <v>1551400</v>
      </c>
      <c r="I182" s="142">
        <f t="shared" si="355"/>
        <v>1551400</v>
      </c>
      <c r="J182" s="142">
        <f t="shared" si="355"/>
        <v>36410</v>
      </c>
      <c r="K182" s="272">
        <f t="shared" si="288"/>
        <v>0</v>
      </c>
      <c r="O182" s="142">
        <f>SUM(O183)</f>
        <v>1551400</v>
      </c>
      <c r="P182" s="142">
        <f t="shared" ref="P182:T182" si="356">SUM(P183)</f>
        <v>0</v>
      </c>
      <c r="Q182" s="142">
        <f t="shared" si="356"/>
        <v>1551400</v>
      </c>
      <c r="R182" s="142">
        <f t="shared" si="356"/>
        <v>1551400</v>
      </c>
      <c r="S182" s="142">
        <f t="shared" si="356"/>
        <v>36410</v>
      </c>
      <c r="T182" s="272">
        <f t="shared" si="356"/>
        <v>0</v>
      </c>
      <c r="V182" s="286">
        <f t="shared" ref="V182:AA182" si="357">SUM(V183)</f>
        <v>0</v>
      </c>
      <c r="W182" s="286">
        <f t="shared" si="357"/>
        <v>0</v>
      </c>
      <c r="X182" s="286">
        <f t="shared" si="357"/>
        <v>0</v>
      </c>
      <c r="Y182" s="286">
        <f t="shared" si="357"/>
        <v>0</v>
      </c>
      <c r="Z182" s="286">
        <f t="shared" si="357"/>
        <v>0</v>
      </c>
      <c r="AA182" s="286">
        <f t="shared" si="357"/>
        <v>0</v>
      </c>
      <c r="AC182" s="292">
        <f t="shared" ref="AC182:AC245" si="358">O182+V182</f>
        <v>1551400</v>
      </c>
      <c r="AD182" s="292">
        <f t="shared" ref="AD182:AD245" si="359">P182+W182</f>
        <v>0</v>
      </c>
      <c r="AE182" s="292">
        <f t="shared" ref="AE182:AE245" si="360">Q182+X182</f>
        <v>1551400</v>
      </c>
      <c r="AF182" s="292">
        <f t="shared" ref="AF182:AF245" si="361">R182+Y182</f>
        <v>1551400</v>
      </c>
      <c r="AG182" s="292">
        <f t="shared" ref="AG182:AG245" si="362">S182+Z182</f>
        <v>36410</v>
      </c>
      <c r="AH182" s="292">
        <f t="shared" ref="AH182:AH245" si="363">T182+AA182</f>
        <v>0</v>
      </c>
      <c r="AI182" s="66"/>
      <c r="AJ182" s="292">
        <f t="shared" ref="AJ182:AJ245" si="364">F182-AC182</f>
        <v>0</v>
      </c>
      <c r="AK182" s="292">
        <f t="shared" ref="AK182:AK245" si="365">G182-AD182</f>
        <v>0</v>
      </c>
      <c r="AL182" s="292">
        <f t="shared" ref="AL182:AL245" si="366">H182-AE182</f>
        <v>0</v>
      </c>
      <c r="AM182" s="292">
        <f t="shared" ref="AM182:AM245" si="367">I182-AF182</f>
        <v>0</v>
      </c>
      <c r="AN182" s="292">
        <f t="shared" ref="AN182:AN245" si="368">J182-AG182</f>
        <v>0</v>
      </c>
      <c r="AO182" s="292">
        <f t="shared" ref="AO182:AO245" si="369">K182-AH182</f>
        <v>0</v>
      </c>
    </row>
    <row r="183" spans="1:41" ht="30" x14ac:dyDescent="0.25">
      <c r="A183" s="75"/>
      <c r="B183" s="77"/>
      <c r="C183" s="76"/>
      <c r="D183" s="78">
        <v>33201</v>
      </c>
      <c r="E183" s="79" t="s">
        <v>552</v>
      </c>
      <c r="F183" s="184">
        <f t="shared" si="291"/>
        <v>1551400</v>
      </c>
      <c r="G183" s="184">
        <f t="shared" si="292"/>
        <v>0</v>
      </c>
      <c r="H183" s="184">
        <f t="shared" si="293"/>
        <v>1551400</v>
      </c>
      <c r="I183" s="184">
        <f t="shared" si="294"/>
        <v>1551400</v>
      </c>
      <c r="J183" s="184">
        <f t="shared" si="295"/>
        <v>36410</v>
      </c>
      <c r="K183" s="316">
        <f t="shared" si="288"/>
        <v>0</v>
      </c>
      <c r="O183" s="184">
        <v>1551400</v>
      </c>
      <c r="P183" s="184"/>
      <c r="Q183" s="184">
        <f>O183+P183</f>
        <v>1551400</v>
      </c>
      <c r="R183" s="184">
        <v>1551400</v>
      </c>
      <c r="S183" s="184">
        <v>36410</v>
      </c>
      <c r="T183" s="270">
        <f t="shared" si="317"/>
        <v>0</v>
      </c>
      <c r="V183" s="287"/>
      <c r="W183" s="287"/>
      <c r="X183" s="261">
        <f t="shared" si="318"/>
        <v>0</v>
      </c>
      <c r="Y183" s="287"/>
      <c r="Z183" s="287"/>
      <c r="AA183" s="261">
        <f t="shared" si="319"/>
        <v>0</v>
      </c>
      <c r="AC183" s="292">
        <f t="shared" si="358"/>
        <v>1551400</v>
      </c>
      <c r="AD183" s="292">
        <f t="shared" si="359"/>
        <v>0</v>
      </c>
      <c r="AE183" s="292">
        <f t="shared" si="360"/>
        <v>1551400</v>
      </c>
      <c r="AF183" s="292">
        <f t="shared" si="361"/>
        <v>1551400</v>
      </c>
      <c r="AG183" s="292">
        <f t="shared" si="362"/>
        <v>36410</v>
      </c>
      <c r="AH183" s="292">
        <f t="shared" si="363"/>
        <v>0</v>
      </c>
      <c r="AI183" s="66"/>
      <c r="AJ183" s="292">
        <f t="shared" si="364"/>
        <v>0</v>
      </c>
      <c r="AK183" s="292">
        <f t="shared" si="365"/>
        <v>0</v>
      </c>
      <c r="AL183" s="292">
        <f t="shared" si="366"/>
        <v>0</v>
      </c>
      <c r="AM183" s="292">
        <f t="shared" si="367"/>
        <v>0</v>
      </c>
      <c r="AN183" s="292">
        <f t="shared" si="368"/>
        <v>0</v>
      </c>
      <c r="AO183" s="292">
        <f t="shared" si="369"/>
        <v>0</v>
      </c>
    </row>
    <row r="184" spans="1:41" x14ac:dyDescent="0.25">
      <c r="A184" s="75"/>
      <c r="B184" s="76"/>
      <c r="C184" s="105">
        <v>33300</v>
      </c>
      <c r="D184" s="177" t="s">
        <v>582</v>
      </c>
      <c r="E184" s="178"/>
      <c r="F184" s="142">
        <f>SUM(F185:F186)</f>
        <v>500000</v>
      </c>
      <c r="G184" s="142">
        <f t="shared" ref="G184:J184" si="370">SUM(G185:G186)</f>
        <v>-380000</v>
      </c>
      <c r="H184" s="142">
        <f t="shared" si="370"/>
        <v>120000</v>
      </c>
      <c r="I184" s="142">
        <f t="shared" si="370"/>
        <v>111360</v>
      </c>
      <c r="J184" s="142">
        <f t="shared" si="370"/>
        <v>0</v>
      </c>
      <c r="K184" s="272">
        <f t="shared" si="288"/>
        <v>8640</v>
      </c>
      <c r="O184" s="142">
        <f>SUM(O185:O186)</f>
        <v>500000</v>
      </c>
      <c r="P184" s="142">
        <f t="shared" ref="P184:T184" si="371">SUM(P185:P186)</f>
        <v>-380000</v>
      </c>
      <c r="Q184" s="142">
        <f t="shared" si="371"/>
        <v>120000</v>
      </c>
      <c r="R184" s="142">
        <f t="shared" si="371"/>
        <v>111360</v>
      </c>
      <c r="S184" s="142">
        <f t="shared" si="371"/>
        <v>0</v>
      </c>
      <c r="T184" s="142">
        <f t="shared" si="371"/>
        <v>8640</v>
      </c>
      <c r="V184" s="286"/>
      <c r="W184" s="286"/>
      <c r="X184" s="286"/>
      <c r="Y184" s="286"/>
      <c r="Z184" s="286"/>
      <c r="AA184" s="286"/>
      <c r="AC184" s="292">
        <f t="shared" si="358"/>
        <v>500000</v>
      </c>
      <c r="AD184" s="292">
        <f t="shared" si="359"/>
        <v>-380000</v>
      </c>
      <c r="AE184" s="292">
        <f t="shared" si="360"/>
        <v>120000</v>
      </c>
      <c r="AF184" s="292">
        <f t="shared" si="361"/>
        <v>111360</v>
      </c>
      <c r="AG184" s="292">
        <f t="shared" si="362"/>
        <v>0</v>
      </c>
      <c r="AH184" s="292">
        <f t="shared" si="363"/>
        <v>8640</v>
      </c>
      <c r="AI184" s="66"/>
      <c r="AJ184" s="292">
        <f t="shared" si="364"/>
        <v>0</v>
      </c>
      <c r="AK184" s="292">
        <f t="shared" si="365"/>
        <v>0</v>
      </c>
      <c r="AL184" s="292">
        <f t="shared" si="366"/>
        <v>0</v>
      </c>
      <c r="AM184" s="292">
        <f t="shared" si="367"/>
        <v>0</v>
      </c>
      <c r="AN184" s="292">
        <f t="shared" si="368"/>
        <v>0</v>
      </c>
      <c r="AO184" s="292">
        <f t="shared" si="369"/>
        <v>0</v>
      </c>
    </row>
    <row r="185" spans="1:41" ht="30" hidden="1" x14ac:dyDescent="0.25">
      <c r="A185" s="75"/>
      <c r="B185" s="77"/>
      <c r="C185" s="76"/>
      <c r="D185" s="85">
        <v>33301</v>
      </c>
      <c r="E185" s="84" t="s">
        <v>609</v>
      </c>
      <c r="F185" s="184">
        <f t="shared" si="291"/>
        <v>0</v>
      </c>
      <c r="G185" s="184">
        <f t="shared" si="292"/>
        <v>0</v>
      </c>
      <c r="H185" s="184">
        <f t="shared" si="293"/>
        <v>0</v>
      </c>
      <c r="I185" s="184">
        <f t="shared" si="294"/>
        <v>0</v>
      </c>
      <c r="J185" s="184">
        <f t="shared" si="295"/>
        <v>0</v>
      </c>
      <c r="K185" s="316">
        <f t="shared" si="288"/>
        <v>0</v>
      </c>
      <c r="O185" s="184"/>
      <c r="P185" s="184">
        <v>0</v>
      </c>
      <c r="Q185" s="184">
        <f>O185+P185</f>
        <v>0</v>
      </c>
      <c r="R185" s="184"/>
      <c r="S185" s="184"/>
      <c r="T185" s="270">
        <f t="shared" si="317"/>
        <v>0</v>
      </c>
      <c r="V185" s="286"/>
      <c r="W185" s="286"/>
      <c r="X185" s="286"/>
      <c r="Y185" s="286"/>
      <c r="Z185" s="286"/>
      <c r="AA185" s="286"/>
      <c r="AC185" s="292">
        <f t="shared" si="358"/>
        <v>0</v>
      </c>
      <c r="AD185" s="292">
        <f t="shared" si="359"/>
        <v>0</v>
      </c>
      <c r="AE185" s="292">
        <f t="shared" si="360"/>
        <v>0</v>
      </c>
      <c r="AF185" s="292">
        <f t="shared" si="361"/>
        <v>0</v>
      </c>
      <c r="AG185" s="292">
        <f t="shared" si="362"/>
        <v>0</v>
      </c>
      <c r="AH185" s="292">
        <f t="shared" si="363"/>
        <v>0</v>
      </c>
      <c r="AI185" s="66"/>
      <c r="AJ185" s="292">
        <f t="shared" si="364"/>
        <v>0</v>
      </c>
      <c r="AK185" s="292">
        <f t="shared" si="365"/>
        <v>0</v>
      </c>
      <c r="AL185" s="292">
        <f t="shared" si="366"/>
        <v>0</v>
      </c>
      <c r="AM185" s="292">
        <f t="shared" si="367"/>
        <v>0</v>
      </c>
      <c r="AN185" s="292">
        <f t="shared" si="368"/>
        <v>0</v>
      </c>
      <c r="AO185" s="292">
        <f t="shared" si="369"/>
        <v>0</v>
      </c>
    </row>
    <row r="186" spans="1:41" ht="30" x14ac:dyDescent="0.25">
      <c r="A186" s="75"/>
      <c r="B186" s="77"/>
      <c r="C186" s="76"/>
      <c r="D186" s="85">
        <v>33302</v>
      </c>
      <c r="E186" s="84" t="s">
        <v>589</v>
      </c>
      <c r="F186" s="184">
        <f t="shared" si="291"/>
        <v>500000</v>
      </c>
      <c r="G186" s="184">
        <f t="shared" si="292"/>
        <v>-380000</v>
      </c>
      <c r="H186" s="184">
        <f t="shared" si="293"/>
        <v>120000</v>
      </c>
      <c r="I186" s="184">
        <f t="shared" si="294"/>
        <v>111360</v>
      </c>
      <c r="J186" s="184">
        <f t="shared" si="295"/>
        <v>0</v>
      </c>
      <c r="K186" s="316">
        <f t="shared" si="288"/>
        <v>8640</v>
      </c>
      <c r="O186" s="184">
        <v>500000</v>
      </c>
      <c r="P186" s="184">
        <v>-380000</v>
      </c>
      <c r="Q186" s="184">
        <f>O186+P186</f>
        <v>120000</v>
      </c>
      <c r="R186" s="184">
        <v>111360</v>
      </c>
      <c r="S186" s="184">
        <v>0</v>
      </c>
      <c r="T186" s="270">
        <f t="shared" si="317"/>
        <v>8640</v>
      </c>
      <c r="V186" s="287"/>
      <c r="W186" s="287"/>
      <c r="X186" s="261"/>
      <c r="Y186" s="287"/>
      <c r="Z186" s="287"/>
      <c r="AA186" s="261"/>
      <c r="AC186" s="292">
        <f t="shared" si="358"/>
        <v>500000</v>
      </c>
      <c r="AD186" s="292">
        <f t="shared" si="359"/>
        <v>-380000</v>
      </c>
      <c r="AE186" s="292">
        <f t="shared" si="360"/>
        <v>120000</v>
      </c>
      <c r="AF186" s="292">
        <f t="shared" si="361"/>
        <v>111360</v>
      </c>
      <c r="AG186" s="292">
        <f t="shared" si="362"/>
        <v>0</v>
      </c>
      <c r="AH186" s="292">
        <f t="shared" si="363"/>
        <v>8640</v>
      </c>
      <c r="AI186" s="66"/>
      <c r="AJ186" s="292">
        <f t="shared" si="364"/>
        <v>0</v>
      </c>
      <c r="AK186" s="292">
        <f t="shared" si="365"/>
        <v>0</v>
      </c>
      <c r="AL186" s="292">
        <f t="shared" si="366"/>
        <v>0</v>
      </c>
      <c r="AM186" s="292">
        <f t="shared" si="367"/>
        <v>0</v>
      </c>
      <c r="AN186" s="292">
        <f t="shared" si="368"/>
        <v>0</v>
      </c>
      <c r="AO186" s="292">
        <f t="shared" si="369"/>
        <v>0</v>
      </c>
    </row>
    <row r="187" spans="1:41" x14ac:dyDescent="0.25">
      <c r="A187" s="75"/>
      <c r="B187" s="76"/>
      <c r="C187" s="105">
        <v>33400</v>
      </c>
      <c r="D187" s="177" t="s">
        <v>385</v>
      </c>
      <c r="E187" s="178"/>
      <c r="F187" s="142">
        <f>SUM(F188)</f>
        <v>1045500</v>
      </c>
      <c r="G187" s="142">
        <f t="shared" ref="G187:J187" si="372">SUM(G188)</f>
        <v>-25500</v>
      </c>
      <c r="H187" s="142">
        <f t="shared" si="372"/>
        <v>1020000</v>
      </c>
      <c r="I187" s="142">
        <f t="shared" si="372"/>
        <v>315612.15999999997</v>
      </c>
      <c r="J187" s="142">
        <f t="shared" si="372"/>
        <v>323640</v>
      </c>
      <c r="K187" s="272">
        <f t="shared" si="288"/>
        <v>704387.84000000008</v>
      </c>
      <c r="O187" s="142">
        <f t="shared" ref="O187:T187" si="373">SUM(O188)</f>
        <v>25500</v>
      </c>
      <c r="P187" s="142">
        <f t="shared" si="373"/>
        <v>-25500</v>
      </c>
      <c r="Q187" s="142">
        <f t="shared" si="373"/>
        <v>0</v>
      </c>
      <c r="R187" s="142">
        <f t="shared" si="373"/>
        <v>0</v>
      </c>
      <c r="S187" s="142">
        <f t="shared" si="373"/>
        <v>8027.84</v>
      </c>
      <c r="T187" s="142">
        <f t="shared" si="373"/>
        <v>0</v>
      </c>
      <c r="V187" s="286">
        <f t="shared" ref="V187:AA187" si="374">SUM(V188)</f>
        <v>1020000</v>
      </c>
      <c r="W187" s="286">
        <f t="shared" si="374"/>
        <v>0</v>
      </c>
      <c r="X187" s="286">
        <f t="shared" si="374"/>
        <v>1020000</v>
      </c>
      <c r="Y187" s="286">
        <f t="shared" si="374"/>
        <v>315612.15999999997</v>
      </c>
      <c r="Z187" s="286">
        <f t="shared" si="374"/>
        <v>315612.15999999997</v>
      </c>
      <c r="AA187" s="286">
        <f t="shared" si="374"/>
        <v>704387.84000000008</v>
      </c>
      <c r="AC187" s="292">
        <f t="shared" si="358"/>
        <v>1045500</v>
      </c>
      <c r="AD187" s="292">
        <f t="shared" si="359"/>
        <v>-25500</v>
      </c>
      <c r="AE187" s="292">
        <f t="shared" si="360"/>
        <v>1020000</v>
      </c>
      <c r="AF187" s="292">
        <f t="shared" si="361"/>
        <v>315612.15999999997</v>
      </c>
      <c r="AG187" s="292">
        <f t="shared" si="362"/>
        <v>323640</v>
      </c>
      <c r="AH187" s="292">
        <f t="shared" si="363"/>
        <v>704387.84000000008</v>
      </c>
      <c r="AI187" s="66"/>
      <c r="AJ187" s="292">
        <f t="shared" si="364"/>
        <v>0</v>
      </c>
      <c r="AK187" s="292">
        <f t="shared" si="365"/>
        <v>0</v>
      </c>
      <c r="AL187" s="292">
        <f t="shared" si="366"/>
        <v>0</v>
      </c>
      <c r="AM187" s="292">
        <f t="shared" si="367"/>
        <v>0</v>
      </c>
      <c r="AN187" s="292">
        <f t="shared" si="368"/>
        <v>0</v>
      </c>
      <c r="AO187" s="292">
        <f t="shared" si="369"/>
        <v>0</v>
      </c>
    </row>
    <row r="188" spans="1:41" x14ac:dyDescent="0.25">
      <c r="A188" s="75"/>
      <c r="B188" s="77"/>
      <c r="C188" s="76"/>
      <c r="D188" s="78">
        <v>33401</v>
      </c>
      <c r="E188" s="79" t="s">
        <v>385</v>
      </c>
      <c r="F188" s="184">
        <f t="shared" si="291"/>
        <v>1045500</v>
      </c>
      <c r="G188" s="184">
        <f t="shared" si="292"/>
        <v>-25500</v>
      </c>
      <c r="H188" s="184">
        <f t="shared" si="293"/>
        <v>1020000</v>
      </c>
      <c r="I188" s="184">
        <f t="shared" si="294"/>
        <v>315612.15999999997</v>
      </c>
      <c r="J188" s="184">
        <f t="shared" si="295"/>
        <v>323640</v>
      </c>
      <c r="K188" s="316">
        <f t="shared" si="288"/>
        <v>704387.84000000008</v>
      </c>
      <c r="O188" s="184">
        <v>25500</v>
      </c>
      <c r="P188" s="184">
        <v>-25500</v>
      </c>
      <c r="Q188" s="184">
        <f t="shared" ref="Q188:Q200" si="375">O188+P188</f>
        <v>0</v>
      </c>
      <c r="R188" s="184"/>
      <c r="S188" s="184">
        <v>8027.84</v>
      </c>
      <c r="T188" s="270">
        <f t="shared" si="317"/>
        <v>0</v>
      </c>
      <c r="V188" s="287">
        <v>1020000</v>
      </c>
      <c r="W188" s="287">
        <v>0</v>
      </c>
      <c r="X188" s="261">
        <f t="shared" si="318"/>
        <v>1020000</v>
      </c>
      <c r="Y188" s="287">
        <v>315612.15999999997</v>
      </c>
      <c r="Z188" s="287">
        <v>315612.15999999997</v>
      </c>
      <c r="AA188" s="261">
        <f t="shared" si="319"/>
        <v>704387.84000000008</v>
      </c>
      <c r="AC188" s="292">
        <f t="shared" si="358"/>
        <v>1045500</v>
      </c>
      <c r="AD188" s="292">
        <f t="shared" si="359"/>
        <v>-25500</v>
      </c>
      <c r="AE188" s="292">
        <f t="shared" si="360"/>
        <v>1020000</v>
      </c>
      <c r="AF188" s="292">
        <f t="shared" si="361"/>
        <v>315612.15999999997</v>
      </c>
      <c r="AG188" s="292">
        <f t="shared" si="362"/>
        <v>323640</v>
      </c>
      <c r="AH188" s="292">
        <f t="shared" si="363"/>
        <v>704387.84000000008</v>
      </c>
      <c r="AI188" s="66"/>
      <c r="AJ188" s="292">
        <f t="shared" si="364"/>
        <v>0</v>
      </c>
      <c r="AK188" s="292">
        <f t="shared" si="365"/>
        <v>0</v>
      </c>
      <c r="AL188" s="292">
        <f t="shared" si="366"/>
        <v>0</v>
      </c>
      <c r="AM188" s="292">
        <f t="shared" si="367"/>
        <v>0</v>
      </c>
      <c r="AN188" s="292">
        <f t="shared" si="368"/>
        <v>0</v>
      </c>
      <c r="AO188" s="292">
        <f t="shared" si="369"/>
        <v>0</v>
      </c>
    </row>
    <row r="189" spans="1:41" x14ac:dyDescent="0.25">
      <c r="A189" s="75"/>
      <c r="B189" s="76"/>
      <c r="C189" s="105">
        <v>33600</v>
      </c>
      <c r="D189" s="177" t="s">
        <v>386</v>
      </c>
      <c r="E189" s="178"/>
      <c r="F189" s="142">
        <f>SUM(F190:F192)</f>
        <v>630000</v>
      </c>
      <c r="G189" s="142">
        <f t="shared" ref="G189:J189" si="376">SUM(G190:G192)</f>
        <v>-168000</v>
      </c>
      <c r="H189" s="142">
        <f t="shared" si="376"/>
        <v>462000</v>
      </c>
      <c r="I189" s="142">
        <f t="shared" si="376"/>
        <v>420787.17000000004</v>
      </c>
      <c r="J189" s="142">
        <f t="shared" si="376"/>
        <v>420787.17000000004</v>
      </c>
      <c r="K189" s="272">
        <f t="shared" si="288"/>
        <v>41212.829999999958</v>
      </c>
      <c r="O189" s="142">
        <f>SUM(O190:O192)</f>
        <v>612000</v>
      </c>
      <c r="P189" s="142">
        <f t="shared" ref="P189:T189" si="377">SUM(P190:P192)</f>
        <v>-168000</v>
      </c>
      <c r="Q189" s="142">
        <f t="shared" si="377"/>
        <v>444000</v>
      </c>
      <c r="R189" s="142">
        <f t="shared" si="377"/>
        <v>402787.16000000003</v>
      </c>
      <c r="S189" s="142">
        <f t="shared" si="377"/>
        <v>402787.16000000003</v>
      </c>
      <c r="T189" s="142">
        <f t="shared" si="377"/>
        <v>41212.839999999989</v>
      </c>
      <c r="V189" s="286">
        <f t="shared" ref="V189:AA189" si="378">SUM(V190:V192)</f>
        <v>18000</v>
      </c>
      <c r="W189" s="286">
        <f t="shared" si="378"/>
        <v>0</v>
      </c>
      <c r="X189" s="286">
        <f t="shared" si="378"/>
        <v>18000</v>
      </c>
      <c r="Y189" s="286">
        <f t="shared" si="378"/>
        <v>18000.009999999998</v>
      </c>
      <c r="Z189" s="286">
        <f t="shared" si="378"/>
        <v>18000.009999999998</v>
      </c>
      <c r="AA189" s="286">
        <f t="shared" si="378"/>
        <v>-9.9999999983992893E-3</v>
      </c>
      <c r="AC189" s="292">
        <f t="shared" si="358"/>
        <v>630000</v>
      </c>
      <c r="AD189" s="292">
        <f t="shared" si="359"/>
        <v>-168000</v>
      </c>
      <c r="AE189" s="292">
        <f t="shared" si="360"/>
        <v>462000</v>
      </c>
      <c r="AF189" s="292">
        <f t="shared" si="361"/>
        <v>420787.17000000004</v>
      </c>
      <c r="AG189" s="292">
        <f t="shared" si="362"/>
        <v>420787.17000000004</v>
      </c>
      <c r="AH189" s="292">
        <f t="shared" si="363"/>
        <v>41212.829999999987</v>
      </c>
      <c r="AI189" s="66"/>
      <c r="AJ189" s="292">
        <f t="shared" si="364"/>
        <v>0</v>
      </c>
      <c r="AK189" s="292">
        <f t="shared" si="365"/>
        <v>0</v>
      </c>
      <c r="AL189" s="292">
        <f t="shared" si="366"/>
        <v>0</v>
      </c>
      <c r="AM189" s="292">
        <f t="shared" si="367"/>
        <v>0</v>
      </c>
      <c r="AN189" s="292">
        <f t="shared" si="368"/>
        <v>0</v>
      </c>
      <c r="AO189" s="292">
        <f t="shared" si="369"/>
        <v>0</v>
      </c>
    </row>
    <row r="190" spans="1:41" ht="30" x14ac:dyDescent="0.25">
      <c r="A190" s="75"/>
      <c r="B190" s="77"/>
      <c r="C190" s="76"/>
      <c r="D190" s="78">
        <v>33601</v>
      </c>
      <c r="E190" s="79" t="s">
        <v>520</v>
      </c>
      <c r="F190" s="184">
        <f t="shared" si="291"/>
        <v>20000</v>
      </c>
      <c r="G190" s="184">
        <f t="shared" si="292"/>
        <v>10000</v>
      </c>
      <c r="H190" s="184">
        <f t="shared" si="293"/>
        <v>30000</v>
      </c>
      <c r="I190" s="184">
        <f t="shared" si="294"/>
        <v>20244.97</v>
      </c>
      <c r="J190" s="184">
        <f t="shared" si="295"/>
        <v>20244.97</v>
      </c>
      <c r="K190" s="316">
        <f t="shared" si="288"/>
        <v>9755.0299999999988</v>
      </c>
      <c r="O190" s="184">
        <v>20000</v>
      </c>
      <c r="P190" s="184">
        <v>10000</v>
      </c>
      <c r="Q190" s="184">
        <f>O190+P190</f>
        <v>30000</v>
      </c>
      <c r="R190" s="184">
        <v>20244.97</v>
      </c>
      <c r="S190" s="184">
        <v>20244.97</v>
      </c>
      <c r="T190" s="270">
        <f t="shared" si="317"/>
        <v>9755.0299999999988</v>
      </c>
      <c r="V190" s="287"/>
      <c r="W190" s="287">
        <v>0</v>
      </c>
      <c r="X190" s="261">
        <f t="shared" si="318"/>
        <v>0</v>
      </c>
      <c r="Y190" s="287">
        <v>0</v>
      </c>
      <c r="Z190" s="287">
        <v>0</v>
      </c>
      <c r="AA190" s="261">
        <f t="shared" si="319"/>
        <v>0</v>
      </c>
      <c r="AC190" s="292">
        <f t="shared" si="358"/>
        <v>20000</v>
      </c>
      <c r="AD190" s="292">
        <f t="shared" si="359"/>
        <v>10000</v>
      </c>
      <c r="AE190" s="292">
        <f t="shared" si="360"/>
        <v>30000</v>
      </c>
      <c r="AF190" s="292">
        <f t="shared" si="361"/>
        <v>20244.97</v>
      </c>
      <c r="AG190" s="292">
        <f t="shared" si="362"/>
        <v>20244.97</v>
      </c>
      <c r="AH190" s="292">
        <f t="shared" si="363"/>
        <v>9755.0299999999988</v>
      </c>
      <c r="AI190" s="66"/>
      <c r="AJ190" s="292">
        <f t="shared" si="364"/>
        <v>0</v>
      </c>
      <c r="AK190" s="292">
        <f t="shared" si="365"/>
        <v>0</v>
      </c>
      <c r="AL190" s="292">
        <f t="shared" si="366"/>
        <v>0</v>
      </c>
      <c r="AM190" s="292">
        <f t="shared" si="367"/>
        <v>0</v>
      </c>
      <c r="AN190" s="292">
        <f t="shared" si="368"/>
        <v>0</v>
      </c>
      <c r="AO190" s="292">
        <f t="shared" si="369"/>
        <v>0</v>
      </c>
    </row>
    <row r="191" spans="1:41" x14ac:dyDescent="0.25">
      <c r="A191" s="75"/>
      <c r="B191" s="77"/>
      <c r="C191" s="76"/>
      <c r="D191" s="78">
        <v>33602</v>
      </c>
      <c r="E191" s="79" t="s">
        <v>387</v>
      </c>
      <c r="F191" s="184">
        <f t="shared" si="291"/>
        <v>54000</v>
      </c>
      <c r="G191" s="184">
        <f t="shared" si="292"/>
        <v>0</v>
      </c>
      <c r="H191" s="184">
        <f t="shared" si="293"/>
        <v>54000</v>
      </c>
      <c r="I191" s="184">
        <f t="shared" si="294"/>
        <v>53608</v>
      </c>
      <c r="J191" s="184">
        <f t="shared" si="295"/>
        <v>53608</v>
      </c>
      <c r="K191" s="316">
        <f t="shared" si="288"/>
        <v>392</v>
      </c>
      <c r="O191" s="184">
        <v>36000</v>
      </c>
      <c r="P191" s="184">
        <v>0</v>
      </c>
      <c r="Q191" s="184">
        <f>O191+P191</f>
        <v>36000</v>
      </c>
      <c r="R191" s="184">
        <v>35607.99</v>
      </c>
      <c r="S191" s="184">
        <v>35607.99</v>
      </c>
      <c r="T191" s="270">
        <f t="shared" si="317"/>
        <v>392.01000000000204</v>
      </c>
      <c r="V191" s="287">
        <v>18000</v>
      </c>
      <c r="W191" s="287">
        <v>0</v>
      </c>
      <c r="X191" s="261">
        <f t="shared" si="318"/>
        <v>18000</v>
      </c>
      <c r="Y191" s="287">
        <v>18000.009999999998</v>
      </c>
      <c r="Z191" s="287">
        <v>18000.009999999998</v>
      </c>
      <c r="AA191" s="261">
        <f t="shared" si="319"/>
        <v>-9.9999999983992893E-3</v>
      </c>
      <c r="AC191" s="292">
        <f t="shared" si="358"/>
        <v>54000</v>
      </c>
      <c r="AD191" s="292">
        <f t="shared" si="359"/>
        <v>0</v>
      </c>
      <c r="AE191" s="292">
        <f t="shared" si="360"/>
        <v>54000</v>
      </c>
      <c r="AF191" s="292">
        <f t="shared" si="361"/>
        <v>53608</v>
      </c>
      <c r="AG191" s="292">
        <f t="shared" si="362"/>
        <v>53608</v>
      </c>
      <c r="AH191" s="292">
        <f t="shared" si="363"/>
        <v>392.00000000000364</v>
      </c>
      <c r="AI191" s="66"/>
      <c r="AJ191" s="292">
        <f t="shared" si="364"/>
        <v>0</v>
      </c>
      <c r="AK191" s="292">
        <f t="shared" si="365"/>
        <v>0</v>
      </c>
      <c r="AL191" s="292">
        <f t="shared" si="366"/>
        <v>0</v>
      </c>
      <c r="AM191" s="292">
        <f t="shared" si="367"/>
        <v>0</v>
      </c>
      <c r="AN191" s="292">
        <f t="shared" si="368"/>
        <v>0</v>
      </c>
      <c r="AO191" s="292">
        <f t="shared" si="369"/>
        <v>-3.637978807091713E-12</v>
      </c>
    </row>
    <row r="192" spans="1:41" x14ac:dyDescent="0.25">
      <c r="A192" s="75"/>
      <c r="B192" s="77"/>
      <c r="C192" s="76"/>
      <c r="D192" s="78">
        <v>33604</v>
      </c>
      <c r="E192" s="79" t="s">
        <v>388</v>
      </c>
      <c r="F192" s="184">
        <f t="shared" si="291"/>
        <v>556000</v>
      </c>
      <c r="G192" s="184">
        <f t="shared" si="292"/>
        <v>-178000</v>
      </c>
      <c r="H192" s="184">
        <f t="shared" si="293"/>
        <v>378000</v>
      </c>
      <c r="I192" s="184">
        <f t="shared" si="294"/>
        <v>346934.2</v>
      </c>
      <c r="J192" s="184">
        <f t="shared" si="295"/>
        <v>346934.2</v>
      </c>
      <c r="K192" s="316">
        <f t="shared" si="288"/>
        <v>31065.799999999988</v>
      </c>
      <c r="O192" s="184">
        <v>556000</v>
      </c>
      <c r="P192" s="184">
        <v>-178000</v>
      </c>
      <c r="Q192" s="184">
        <f>O192+P192</f>
        <v>378000</v>
      </c>
      <c r="R192" s="184">
        <v>346934.2</v>
      </c>
      <c r="S192" s="184">
        <v>346934.2</v>
      </c>
      <c r="T192" s="270">
        <f t="shared" si="317"/>
        <v>31065.799999999988</v>
      </c>
      <c r="V192" s="287"/>
      <c r="W192" s="287"/>
      <c r="X192" s="261">
        <f t="shared" si="318"/>
        <v>0</v>
      </c>
      <c r="Y192" s="287"/>
      <c r="Z192" s="287"/>
      <c r="AA192" s="261">
        <f t="shared" si="319"/>
        <v>0</v>
      </c>
      <c r="AC192" s="292">
        <f t="shared" si="358"/>
        <v>556000</v>
      </c>
      <c r="AD192" s="292">
        <f t="shared" si="359"/>
        <v>-178000</v>
      </c>
      <c r="AE192" s="292">
        <f t="shared" si="360"/>
        <v>378000</v>
      </c>
      <c r="AF192" s="292">
        <f t="shared" si="361"/>
        <v>346934.2</v>
      </c>
      <c r="AG192" s="292">
        <f t="shared" si="362"/>
        <v>346934.2</v>
      </c>
      <c r="AH192" s="292">
        <f t="shared" si="363"/>
        <v>31065.799999999988</v>
      </c>
      <c r="AI192" s="66"/>
      <c r="AJ192" s="292">
        <f t="shared" si="364"/>
        <v>0</v>
      </c>
      <c r="AK192" s="292">
        <f t="shared" si="365"/>
        <v>0</v>
      </c>
      <c r="AL192" s="292">
        <f t="shared" si="366"/>
        <v>0</v>
      </c>
      <c r="AM192" s="292">
        <f t="shared" si="367"/>
        <v>0</v>
      </c>
      <c r="AN192" s="292">
        <f t="shared" si="368"/>
        <v>0</v>
      </c>
      <c r="AO192" s="292">
        <f t="shared" si="369"/>
        <v>0</v>
      </c>
    </row>
    <row r="193" spans="1:41" x14ac:dyDescent="0.25">
      <c r="A193" s="75"/>
      <c r="B193" s="76"/>
      <c r="C193" s="105">
        <v>33800</v>
      </c>
      <c r="D193" s="177" t="s">
        <v>389</v>
      </c>
      <c r="E193" s="178"/>
      <c r="F193" s="142">
        <f>SUM(F194)</f>
        <v>13903000</v>
      </c>
      <c r="G193" s="142">
        <f t="shared" ref="G193:J193" si="379">SUM(G194)</f>
        <v>-554000</v>
      </c>
      <c r="H193" s="142">
        <f t="shared" si="379"/>
        <v>13349000</v>
      </c>
      <c r="I193" s="142">
        <f t="shared" si="379"/>
        <v>13306404</v>
      </c>
      <c r="J193" s="142">
        <f t="shared" si="379"/>
        <v>13254456</v>
      </c>
      <c r="K193" s="272">
        <f t="shared" si="288"/>
        <v>42596</v>
      </c>
      <c r="O193" s="142">
        <f t="shared" ref="O193:T193" si="380">SUM(O194)</f>
        <v>7721000</v>
      </c>
      <c r="P193" s="142">
        <f t="shared" si="380"/>
        <v>0</v>
      </c>
      <c r="Q193" s="142">
        <f t="shared" si="380"/>
        <v>7721000</v>
      </c>
      <c r="R193" s="142">
        <f t="shared" si="380"/>
        <v>7688892</v>
      </c>
      <c r="S193" s="142">
        <f t="shared" si="380"/>
        <v>7679766</v>
      </c>
      <c r="T193" s="272">
        <f t="shared" si="380"/>
        <v>32108</v>
      </c>
      <c r="V193" s="286">
        <f t="shared" ref="V193:AA193" si="381">SUM(V194)</f>
        <v>6182000</v>
      </c>
      <c r="W193" s="286">
        <f t="shared" si="381"/>
        <v>-554000</v>
      </c>
      <c r="X193" s="286">
        <f t="shared" si="381"/>
        <v>5628000</v>
      </c>
      <c r="Y193" s="286">
        <f t="shared" si="381"/>
        <v>5617512</v>
      </c>
      <c r="Z193" s="286">
        <f t="shared" si="381"/>
        <v>5574690</v>
      </c>
      <c r="AA193" s="286">
        <f t="shared" si="381"/>
        <v>10488</v>
      </c>
      <c r="AC193" s="292">
        <f t="shared" si="358"/>
        <v>13903000</v>
      </c>
      <c r="AD193" s="292">
        <f t="shared" si="359"/>
        <v>-554000</v>
      </c>
      <c r="AE193" s="292">
        <f t="shared" si="360"/>
        <v>13349000</v>
      </c>
      <c r="AF193" s="292">
        <f t="shared" si="361"/>
        <v>13306404</v>
      </c>
      <c r="AG193" s="292">
        <f t="shared" si="362"/>
        <v>13254456</v>
      </c>
      <c r="AH193" s="292">
        <f t="shared" si="363"/>
        <v>42596</v>
      </c>
      <c r="AI193" s="66"/>
      <c r="AJ193" s="292">
        <f t="shared" si="364"/>
        <v>0</v>
      </c>
      <c r="AK193" s="292">
        <f t="shared" si="365"/>
        <v>0</v>
      </c>
      <c r="AL193" s="292">
        <f t="shared" si="366"/>
        <v>0</v>
      </c>
      <c r="AM193" s="292">
        <f t="shared" si="367"/>
        <v>0</v>
      </c>
      <c r="AN193" s="292">
        <f t="shared" si="368"/>
        <v>0</v>
      </c>
      <c r="AO193" s="292">
        <f t="shared" si="369"/>
        <v>0</v>
      </c>
    </row>
    <row r="194" spans="1:41" x14ac:dyDescent="0.25">
      <c r="A194" s="75"/>
      <c r="B194" s="77"/>
      <c r="C194" s="76"/>
      <c r="D194" s="78">
        <v>33801</v>
      </c>
      <c r="E194" s="79" t="s">
        <v>390</v>
      </c>
      <c r="F194" s="184">
        <f t="shared" si="291"/>
        <v>13903000</v>
      </c>
      <c r="G194" s="184">
        <f t="shared" si="292"/>
        <v>-554000</v>
      </c>
      <c r="H194" s="184">
        <f t="shared" si="293"/>
        <v>13349000</v>
      </c>
      <c r="I194" s="184">
        <f t="shared" si="294"/>
        <v>13306404</v>
      </c>
      <c r="J194" s="184">
        <f t="shared" si="295"/>
        <v>13254456</v>
      </c>
      <c r="K194" s="316">
        <f t="shared" si="288"/>
        <v>42596</v>
      </c>
      <c r="O194" s="184">
        <v>7721000</v>
      </c>
      <c r="P194" s="184"/>
      <c r="Q194" s="184">
        <f>O194+P194</f>
        <v>7721000</v>
      </c>
      <c r="R194" s="184">
        <v>7688892</v>
      </c>
      <c r="S194" s="184">
        <v>7679766</v>
      </c>
      <c r="T194" s="270">
        <f t="shared" si="317"/>
        <v>32108</v>
      </c>
      <c r="V194" s="287">
        <v>6182000</v>
      </c>
      <c r="W194" s="287">
        <v>-554000</v>
      </c>
      <c r="X194" s="261">
        <f t="shared" si="318"/>
        <v>5628000</v>
      </c>
      <c r="Y194" s="287">
        <v>5617512</v>
      </c>
      <c r="Z194" s="287">
        <v>5574690</v>
      </c>
      <c r="AA194" s="261">
        <f t="shared" si="319"/>
        <v>10488</v>
      </c>
      <c r="AC194" s="292">
        <f t="shared" si="358"/>
        <v>13903000</v>
      </c>
      <c r="AD194" s="292">
        <f t="shared" si="359"/>
        <v>-554000</v>
      </c>
      <c r="AE194" s="292">
        <f t="shared" si="360"/>
        <v>13349000</v>
      </c>
      <c r="AF194" s="292">
        <f t="shared" si="361"/>
        <v>13306404</v>
      </c>
      <c r="AG194" s="292">
        <f t="shared" si="362"/>
        <v>13254456</v>
      </c>
      <c r="AH194" s="292">
        <f t="shared" si="363"/>
        <v>42596</v>
      </c>
      <c r="AI194" s="66"/>
      <c r="AJ194" s="292">
        <f t="shared" si="364"/>
        <v>0</v>
      </c>
      <c r="AK194" s="292">
        <f t="shared" si="365"/>
        <v>0</v>
      </c>
      <c r="AL194" s="292">
        <f t="shared" si="366"/>
        <v>0</v>
      </c>
      <c r="AM194" s="292">
        <f t="shared" si="367"/>
        <v>0</v>
      </c>
      <c r="AN194" s="292">
        <f t="shared" si="368"/>
        <v>0</v>
      </c>
      <c r="AO194" s="292">
        <f t="shared" si="369"/>
        <v>0</v>
      </c>
    </row>
    <row r="195" spans="1:41" x14ac:dyDescent="0.25">
      <c r="A195" s="75"/>
      <c r="B195" s="179">
        <v>34000</v>
      </c>
      <c r="C195" s="180" t="s">
        <v>391</v>
      </c>
      <c r="D195" s="181"/>
      <c r="E195" s="182"/>
      <c r="F195" s="141">
        <f>SUM(F196,F199,F201,F203)</f>
        <v>2265000</v>
      </c>
      <c r="G195" s="141">
        <f t="shared" ref="G195:J195" si="382">SUM(G196,G199,G201,G203)</f>
        <v>150000</v>
      </c>
      <c r="H195" s="141">
        <f t="shared" si="382"/>
        <v>2415000</v>
      </c>
      <c r="I195" s="141">
        <f t="shared" si="382"/>
        <v>2234265.4500000002</v>
      </c>
      <c r="J195" s="141">
        <f t="shared" si="382"/>
        <v>2234265.4500000002</v>
      </c>
      <c r="K195" s="271">
        <f t="shared" si="288"/>
        <v>180734.54999999981</v>
      </c>
      <c r="O195" s="141">
        <f>SUM(O196,O199,O201,O203)</f>
        <v>1020000</v>
      </c>
      <c r="P195" s="141">
        <f t="shared" ref="P195:T195" si="383">SUM(P196,P199,P201,P203)</f>
        <v>150000</v>
      </c>
      <c r="Q195" s="141">
        <f t="shared" si="383"/>
        <v>1170000</v>
      </c>
      <c r="R195" s="141">
        <f t="shared" si="383"/>
        <v>1098502.05</v>
      </c>
      <c r="S195" s="141">
        <f t="shared" si="383"/>
        <v>1098502.05</v>
      </c>
      <c r="T195" s="271">
        <f t="shared" si="383"/>
        <v>71497.949999999953</v>
      </c>
      <c r="V195" s="285">
        <f t="shared" ref="V195:AA195" si="384">SUM(V196,V199,V201,V203)</f>
        <v>1245000</v>
      </c>
      <c r="W195" s="285">
        <f t="shared" si="384"/>
        <v>0</v>
      </c>
      <c r="X195" s="285">
        <f t="shared" si="384"/>
        <v>1245000</v>
      </c>
      <c r="Y195" s="285">
        <f t="shared" si="384"/>
        <v>1135763.3999999999</v>
      </c>
      <c r="Z195" s="285">
        <f t="shared" si="384"/>
        <v>1135763.3999999999</v>
      </c>
      <c r="AA195" s="285">
        <f t="shared" si="384"/>
        <v>109236.59999999998</v>
      </c>
      <c r="AC195" s="292">
        <f t="shared" si="358"/>
        <v>2265000</v>
      </c>
      <c r="AD195" s="292">
        <f t="shared" si="359"/>
        <v>150000</v>
      </c>
      <c r="AE195" s="292">
        <f t="shared" si="360"/>
        <v>2415000</v>
      </c>
      <c r="AF195" s="292">
        <f t="shared" si="361"/>
        <v>2234265.4500000002</v>
      </c>
      <c r="AG195" s="292">
        <f t="shared" si="362"/>
        <v>2234265.4500000002</v>
      </c>
      <c r="AH195" s="292">
        <f t="shared" si="363"/>
        <v>180734.54999999993</v>
      </c>
      <c r="AI195" s="66"/>
      <c r="AJ195" s="292">
        <f t="shared" si="364"/>
        <v>0</v>
      </c>
      <c r="AK195" s="292">
        <f t="shared" si="365"/>
        <v>0</v>
      </c>
      <c r="AL195" s="292">
        <f t="shared" si="366"/>
        <v>0</v>
      </c>
      <c r="AM195" s="292">
        <f t="shared" si="367"/>
        <v>0</v>
      </c>
      <c r="AN195" s="292">
        <f t="shared" si="368"/>
        <v>0</v>
      </c>
      <c r="AO195" s="292">
        <f t="shared" si="369"/>
        <v>0</v>
      </c>
    </row>
    <row r="196" spans="1:41" x14ac:dyDescent="0.25">
      <c r="A196" s="75"/>
      <c r="B196" s="76"/>
      <c r="C196" s="105">
        <v>34100</v>
      </c>
      <c r="D196" s="177" t="s">
        <v>392</v>
      </c>
      <c r="E196" s="178"/>
      <c r="F196" s="142">
        <f>SUM(F197:F198)</f>
        <v>900000</v>
      </c>
      <c r="G196" s="142">
        <f t="shared" ref="G196:J196" si="385">SUM(G197:G198)</f>
        <v>0</v>
      </c>
      <c r="H196" s="142">
        <f t="shared" si="385"/>
        <v>900000</v>
      </c>
      <c r="I196" s="142">
        <f t="shared" si="385"/>
        <v>827603.4</v>
      </c>
      <c r="J196" s="142">
        <f t="shared" si="385"/>
        <v>827603.4</v>
      </c>
      <c r="K196" s="272">
        <f t="shared" si="288"/>
        <v>72396.599999999977</v>
      </c>
      <c r="O196" s="142">
        <f>SUM(O197)</f>
        <v>360000</v>
      </c>
      <c r="P196" s="142">
        <f t="shared" ref="P196:T196" si="386">SUM(P197)</f>
        <v>0</v>
      </c>
      <c r="Q196" s="142">
        <f t="shared" si="386"/>
        <v>360000</v>
      </c>
      <c r="R196" s="142">
        <f t="shared" si="386"/>
        <v>360000</v>
      </c>
      <c r="S196" s="142">
        <f t="shared" si="386"/>
        <v>360000</v>
      </c>
      <c r="T196" s="142">
        <f t="shared" si="386"/>
        <v>0</v>
      </c>
      <c r="V196" s="286">
        <f t="shared" ref="V196:AA196" si="387">SUM(V197:V198)</f>
        <v>540000</v>
      </c>
      <c r="W196" s="286">
        <f t="shared" si="387"/>
        <v>0</v>
      </c>
      <c r="X196" s="286">
        <f t="shared" si="387"/>
        <v>540000</v>
      </c>
      <c r="Y196" s="286">
        <f t="shared" si="387"/>
        <v>467603.4</v>
      </c>
      <c r="Z196" s="286">
        <f t="shared" si="387"/>
        <v>467603.4</v>
      </c>
      <c r="AA196" s="286">
        <f t="shared" si="387"/>
        <v>72396.599999999977</v>
      </c>
      <c r="AC196" s="292">
        <f t="shared" si="358"/>
        <v>900000</v>
      </c>
      <c r="AD196" s="292">
        <f t="shared" si="359"/>
        <v>0</v>
      </c>
      <c r="AE196" s="292">
        <f t="shared" si="360"/>
        <v>900000</v>
      </c>
      <c r="AF196" s="292">
        <f t="shared" si="361"/>
        <v>827603.4</v>
      </c>
      <c r="AG196" s="292">
        <f t="shared" si="362"/>
        <v>827603.4</v>
      </c>
      <c r="AH196" s="292">
        <f t="shared" si="363"/>
        <v>72396.599999999977</v>
      </c>
      <c r="AI196" s="66"/>
      <c r="AJ196" s="292">
        <f t="shared" si="364"/>
        <v>0</v>
      </c>
      <c r="AK196" s="292">
        <f t="shared" si="365"/>
        <v>0</v>
      </c>
      <c r="AL196" s="292">
        <f t="shared" si="366"/>
        <v>0</v>
      </c>
      <c r="AM196" s="292">
        <f t="shared" si="367"/>
        <v>0</v>
      </c>
      <c r="AN196" s="292">
        <f t="shared" si="368"/>
        <v>0</v>
      </c>
      <c r="AO196" s="292">
        <f t="shared" si="369"/>
        <v>0</v>
      </c>
    </row>
    <row r="197" spans="1:41" ht="30" x14ac:dyDescent="0.25">
      <c r="A197" s="75"/>
      <c r="B197" s="77"/>
      <c r="C197" s="76"/>
      <c r="D197" s="78">
        <v>34101</v>
      </c>
      <c r="E197" s="79" t="s">
        <v>393</v>
      </c>
      <c r="F197" s="184">
        <f t="shared" si="291"/>
        <v>900000</v>
      </c>
      <c r="G197" s="184">
        <f t="shared" si="292"/>
        <v>0</v>
      </c>
      <c r="H197" s="184">
        <f t="shared" si="293"/>
        <v>900000</v>
      </c>
      <c r="I197" s="184">
        <f t="shared" si="294"/>
        <v>827603.4</v>
      </c>
      <c r="J197" s="184">
        <f t="shared" si="295"/>
        <v>827603.4</v>
      </c>
      <c r="K197" s="316">
        <f t="shared" si="288"/>
        <v>72396.599999999977</v>
      </c>
      <c r="O197" s="184">
        <v>360000</v>
      </c>
      <c r="P197" s="184"/>
      <c r="Q197" s="184">
        <f>O197+P197</f>
        <v>360000</v>
      </c>
      <c r="R197" s="184">
        <v>360000</v>
      </c>
      <c r="S197" s="184">
        <v>360000</v>
      </c>
      <c r="T197" s="270">
        <f t="shared" si="317"/>
        <v>0</v>
      </c>
      <c r="V197" s="287">
        <v>540000</v>
      </c>
      <c r="W197" s="287">
        <v>0</v>
      </c>
      <c r="X197" s="261">
        <f t="shared" si="318"/>
        <v>540000</v>
      </c>
      <c r="Y197" s="287">
        <v>467603.4</v>
      </c>
      <c r="Z197" s="287">
        <v>467603.4</v>
      </c>
      <c r="AA197" s="261">
        <f t="shared" si="319"/>
        <v>72396.599999999977</v>
      </c>
      <c r="AC197" s="292">
        <f t="shared" si="358"/>
        <v>900000</v>
      </c>
      <c r="AD197" s="292">
        <f t="shared" si="359"/>
        <v>0</v>
      </c>
      <c r="AE197" s="292">
        <f t="shared" si="360"/>
        <v>900000</v>
      </c>
      <c r="AF197" s="292">
        <f t="shared" si="361"/>
        <v>827603.4</v>
      </c>
      <c r="AG197" s="292">
        <f t="shared" si="362"/>
        <v>827603.4</v>
      </c>
      <c r="AH197" s="292">
        <f t="shared" si="363"/>
        <v>72396.599999999977</v>
      </c>
      <c r="AI197" s="66"/>
      <c r="AJ197" s="292">
        <f t="shared" si="364"/>
        <v>0</v>
      </c>
      <c r="AK197" s="292">
        <f t="shared" si="365"/>
        <v>0</v>
      </c>
      <c r="AL197" s="292">
        <f t="shared" si="366"/>
        <v>0</v>
      </c>
      <c r="AM197" s="292">
        <f t="shared" si="367"/>
        <v>0</v>
      </c>
      <c r="AN197" s="292">
        <f t="shared" si="368"/>
        <v>0</v>
      </c>
      <c r="AO197" s="292">
        <f t="shared" si="369"/>
        <v>0</v>
      </c>
    </row>
    <row r="198" spans="1:41" ht="30" hidden="1" x14ac:dyDescent="0.25">
      <c r="A198" s="75"/>
      <c r="B198" s="77"/>
      <c r="C198" s="76"/>
      <c r="D198" s="85">
        <v>34102</v>
      </c>
      <c r="E198" s="84" t="s">
        <v>553</v>
      </c>
      <c r="F198" s="184">
        <f t="shared" si="291"/>
        <v>0</v>
      </c>
      <c r="G198" s="184">
        <f t="shared" si="292"/>
        <v>0</v>
      </c>
      <c r="H198" s="184">
        <f t="shared" si="293"/>
        <v>0</v>
      </c>
      <c r="I198" s="184">
        <f t="shared" si="294"/>
        <v>0</v>
      </c>
      <c r="J198" s="184">
        <f t="shared" si="295"/>
        <v>0</v>
      </c>
      <c r="K198" s="316">
        <f t="shared" si="288"/>
        <v>0</v>
      </c>
      <c r="O198" s="184"/>
      <c r="P198" s="184"/>
      <c r="Q198" s="184">
        <f>O198+P198</f>
        <v>0</v>
      </c>
      <c r="R198" s="184"/>
      <c r="S198" s="184"/>
      <c r="T198" s="270">
        <f t="shared" si="317"/>
        <v>0</v>
      </c>
      <c r="V198" s="287"/>
      <c r="W198" s="287"/>
      <c r="X198" s="261">
        <f t="shared" si="318"/>
        <v>0</v>
      </c>
      <c r="Y198" s="287"/>
      <c r="Z198" s="287"/>
      <c r="AA198" s="261">
        <f t="shared" si="319"/>
        <v>0</v>
      </c>
      <c r="AC198" s="292">
        <f t="shared" si="358"/>
        <v>0</v>
      </c>
      <c r="AD198" s="292">
        <f t="shared" si="359"/>
        <v>0</v>
      </c>
      <c r="AE198" s="292">
        <f t="shared" si="360"/>
        <v>0</v>
      </c>
      <c r="AF198" s="292">
        <f t="shared" si="361"/>
        <v>0</v>
      </c>
      <c r="AG198" s="292">
        <f t="shared" si="362"/>
        <v>0</v>
      </c>
      <c r="AH198" s="292">
        <f t="shared" si="363"/>
        <v>0</v>
      </c>
      <c r="AI198" s="66"/>
      <c r="AJ198" s="292">
        <f t="shared" si="364"/>
        <v>0</v>
      </c>
      <c r="AK198" s="292">
        <f t="shared" si="365"/>
        <v>0</v>
      </c>
      <c r="AL198" s="292">
        <f t="shared" si="366"/>
        <v>0</v>
      </c>
      <c r="AM198" s="292">
        <f t="shared" si="367"/>
        <v>0</v>
      </c>
      <c r="AN198" s="292">
        <f t="shared" si="368"/>
        <v>0</v>
      </c>
      <c r="AO198" s="292">
        <f t="shared" si="369"/>
        <v>0</v>
      </c>
    </row>
    <row r="199" spans="1:41" x14ac:dyDescent="0.25">
      <c r="A199" s="75"/>
      <c r="B199" s="76"/>
      <c r="C199" s="105">
        <v>34300</v>
      </c>
      <c r="D199" s="177" t="s">
        <v>394</v>
      </c>
      <c r="E199" s="178"/>
      <c r="F199" s="142">
        <f>SUM(F200)</f>
        <v>705000</v>
      </c>
      <c r="G199" s="142">
        <f t="shared" ref="G199:J199" si="388">SUM(G200)</f>
        <v>0</v>
      </c>
      <c r="H199" s="142">
        <f t="shared" si="388"/>
        <v>705000</v>
      </c>
      <c r="I199" s="142">
        <f t="shared" si="388"/>
        <v>668160</v>
      </c>
      <c r="J199" s="142">
        <f t="shared" si="388"/>
        <v>668160</v>
      </c>
      <c r="K199" s="272">
        <f t="shared" si="288"/>
        <v>36840</v>
      </c>
      <c r="O199" s="142"/>
      <c r="P199" s="142">
        <f t="shared" ref="P199:T199" si="389">SUM(P200)</f>
        <v>0</v>
      </c>
      <c r="Q199" s="142">
        <f t="shared" si="389"/>
        <v>0</v>
      </c>
      <c r="R199" s="142"/>
      <c r="S199" s="142"/>
      <c r="T199" s="272">
        <f t="shared" si="389"/>
        <v>0</v>
      </c>
      <c r="V199" s="286">
        <f t="shared" ref="V199:AA199" si="390">SUM(V200)</f>
        <v>705000</v>
      </c>
      <c r="W199" s="286">
        <f t="shared" si="390"/>
        <v>0</v>
      </c>
      <c r="X199" s="286">
        <f t="shared" si="390"/>
        <v>705000</v>
      </c>
      <c r="Y199" s="286">
        <f t="shared" si="390"/>
        <v>668160</v>
      </c>
      <c r="Z199" s="286">
        <f t="shared" si="390"/>
        <v>668160</v>
      </c>
      <c r="AA199" s="286">
        <f t="shared" si="390"/>
        <v>36840</v>
      </c>
      <c r="AC199" s="292">
        <f t="shared" si="358"/>
        <v>705000</v>
      </c>
      <c r="AD199" s="292">
        <f t="shared" si="359"/>
        <v>0</v>
      </c>
      <c r="AE199" s="292">
        <f t="shared" si="360"/>
        <v>705000</v>
      </c>
      <c r="AF199" s="292">
        <f t="shared" si="361"/>
        <v>668160</v>
      </c>
      <c r="AG199" s="292">
        <f t="shared" si="362"/>
        <v>668160</v>
      </c>
      <c r="AH199" s="292">
        <f t="shared" si="363"/>
        <v>36840</v>
      </c>
      <c r="AI199" s="66"/>
      <c r="AJ199" s="292">
        <f t="shared" si="364"/>
        <v>0</v>
      </c>
      <c r="AK199" s="292">
        <f t="shared" si="365"/>
        <v>0</v>
      </c>
      <c r="AL199" s="292">
        <f t="shared" si="366"/>
        <v>0</v>
      </c>
      <c r="AM199" s="292">
        <f t="shared" si="367"/>
        <v>0</v>
      </c>
      <c r="AN199" s="292">
        <f t="shared" si="368"/>
        <v>0</v>
      </c>
      <c r="AO199" s="292">
        <f t="shared" si="369"/>
        <v>0</v>
      </c>
    </row>
    <row r="200" spans="1:41" x14ac:dyDescent="0.25">
      <c r="A200" s="75"/>
      <c r="B200" s="77"/>
      <c r="C200" s="76"/>
      <c r="D200" s="78">
        <v>34302</v>
      </c>
      <c r="E200" s="79" t="s">
        <v>395</v>
      </c>
      <c r="F200" s="184">
        <f t="shared" si="291"/>
        <v>705000</v>
      </c>
      <c r="G200" s="184">
        <f t="shared" si="292"/>
        <v>0</v>
      </c>
      <c r="H200" s="184">
        <f t="shared" si="293"/>
        <v>705000</v>
      </c>
      <c r="I200" s="184">
        <f t="shared" si="294"/>
        <v>668160</v>
      </c>
      <c r="J200" s="184">
        <f t="shared" si="295"/>
        <v>668160</v>
      </c>
      <c r="K200" s="316">
        <f t="shared" si="288"/>
        <v>36840</v>
      </c>
      <c r="O200" s="184"/>
      <c r="P200" s="184"/>
      <c r="Q200" s="184">
        <f t="shared" si="375"/>
        <v>0</v>
      </c>
      <c r="R200" s="184">
        <v>0</v>
      </c>
      <c r="S200" s="184">
        <v>0</v>
      </c>
      <c r="T200" s="270">
        <f t="shared" si="317"/>
        <v>0</v>
      </c>
      <c r="V200" s="287">
        <v>705000</v>
      </c>
      <c r="W200" s="287">
        <v>0</v>
      </c>
      <c r="X200" s="261">
        <f t="shared" si="318"/>
        <v>705000</v>
      </c>
      <c r="Y200" s="287">
        <v>668160</v>
      </c>
      <c r="Z200" s="287">
        <v>668160</v>
      </c>
      <c r="AA200" s="261">
        <f t="shared" si="319"/>
        <v>36840</v>
      </c>
      <c r="AC200" s="292">
        <f t="shared" si="358"/>
        <v>705000</v>
      </c>
      <c r="AD200" s="292">
        <f t="shared" si="359"/>
        <v>0</v>
      </c>
      <c r="AE200" s="292">
        <f t="shared" si="360"/>
        <v>705000</v>
      </c>
      <c r="AF200" s="292">
        <f t="shared" si="361"/>
        <v>668160</v>
      </c>
      <c r="AG200" s="292">
        <f t="shared" si="362"/>
        <v>668160</v>
      </c>
      <c r="AH200" s="292">
        <f t="shared" si="363"/>
        <v>36840</v>
      </c>
      <c r="AI200" s="66"/>
      <c r="AJ200" s="292">
        <f t="shared" si="364"/>
        <v>0</v>
      </c>
      <c r="AK200" s="292">
        <f t="shared" si="365"/>
        <v>0</v>
      </c>
      <c r="AL200" s="292">
        <f t="shared" si="366"/>
        <v>0</v>
      </c>
      <c r="AM200" s="292">
        <f t="shared" si="367"/>
        <v>0</v>
      </c>
      <c r="AN200" s="292">
        <f t="shared" si="368"/>
        <v>0</v>
      </c>
      <c r="AO200" s="292">
        <f t="shared" si="369"/>
        <v>0</v>
      </c>
    </row>
    <row r="201" spans="1:41" hidden="1" x14ac:dyDescent="0.25">
      <c r="A201" s="75"/>
      <c r="B201" s="76"/>
      <c r="C201" s="105">
        <v>34400</v>
      </c>
      <c r="D201" s="177" t="s">
        <v>396</v>
      </c>
      <c r="E201" s="178"/>
      <c r="F201" s="142">
        <f>SUM(F202)</f>
        <v>0</v>
      </c>
      <c r="G201" s="142">
        <f t="shared" ref="G201:J201" si="391">SUM(G202)</f>
        <v>0</v>
      </c>
      <c r="H201" s="142">
        <f t="shared" si="391"/>
        <v>0</v>
      </c>
      <c r="I201" s="142">
        <f t="shared" si="391"/>
        <v>0</v>
      </c>
      <c r="J201" s="142">
        <f t="shared" si="391"/>
        <v>0</v>
      </c>
      <c r="K201" s="272">
        <f t="shared" si="288"/>
        <v>0</v>
      </c>
      <c r="O201" s="142"/>
      <c r="P201" s="142">
        <f t="shared" ref="P201:T201" si="392">SUM(P202)</f>
        <v>0</v>
      </c>
      <c r="Q201" s="142">
        <f t="shared" si="392"/>
        <v>0</v>
      </c>
      <c r="R201" s="142">
        <f t="shared" si="392"/>
        <v>0</v>
      </c>
      <c r="S201" s="142">
        <f t="shared" si="392"/>
        <v>0</v>
      </c>
      <c r="T201" s="272">
        <f t="shared" si="392"/>
        <v>0</v>
      </c>
      <c r="V201" s="286"/>
      <c r="W201" s="286"/>
      <c r="X201" s="286">
        <f t="shared" ref="X201:AA201" si="393">SUM(X202)</f>
        <v>0</v>
      </c>
      <c r="Y201" s="286"/>
      <c r="Z201" s="286"/>
      <c r="AA201" s="286">
        <f t="shared" si="393"/>
        <v>0</v>
      </c>
      <c r="AC201" s="292">
        <f t="shared" si="358"/>
        <v>0</v>
      </c>
      <c r="AD201" s="292">
        <f t="shared" si="359"/>
        <v>0</v>
      </c>
      <c r="AE201" s="292">
        <f t="shared" si="360"/>
        <v>0</v>
      </c>
      <c r="AF201" s="292">
        <f t="shared" si="361"/>
        <v>0</v>
      </c>
      <c r="AG201" s="292">
        <f t="shared" si="362"/>
        <v>0</v>
      </c>
      <c r="AH201" s="292">
        <f t="shared" si="363"/>
        <v>0</v>
      </c>
      <c r="AI201" s="66"/>
      <c r="AJ201" s="292">
        <f t="shared" si="364"/>
        <v>0</v>
      </c>
      <c r="AK201" s="292">
        <f t="shared" si="365"/>
        <v>0</v>
      </c>
      <c r="AL201" s="292">
        <f t="shared" si="366"/>
        <v>0</v>
      </c>
      <c r="AM201" s="292">
        <f t="shared" si="367"/>
        <v>0</v>
      </c>
      <c r="AN201" s="292">
        <f t="shared" si="368"/>
        <v>0</v>
      </c>
      <c r="AO201" s="292">
        <f t="shared" si="369"/>
        <v>0</v>
      </c>
    </row>
    <row r="202" spans="1:41" ht="30" hidden="1" x14ac:dyDescent="0.25">
      <c r="A202" s="75"/>
      <c r="B202" s="77"/>
      <c r="C202" s="76"/>
      <c r="D202" s="78">
        <v>34401</v>
      </c>
      <c r="E202" s="79" t="s">
        <v>396</v>
      </c>
      <c r="F202" s="184">
        <f t="shared" si="291"/>
        <v>0</v>
      </c>
      <c r="G202" s="184">
        <f t="shared" si="292"/>
        <v>0</v>
      </c>
      <c r="H202" s="184">
        <f t="shared" si="293"/>
        <v>0</v>
      </c>
      <c r="I202" s="184">
        <f t="shared" si="294"/>
        <v>0</v>
      </c>
      <c r="J202" s="184">
        <f t="shared" si="295"/>
        <v>0</v>
      </c>
      <c r="K202" s="316">
        <f t="shared" si="288"/>
        <v>0</v>
      </c>
      <c r="O202" s="184"/>
      <c r="P202" s="184"/>
      <c r="Q202" s="184">
        <f>O202+P202</f>
        <v>0</v>
      </c>
      <c r="R202" s="184"/>
      <c r="S202" s="184"/>
      <c r="T202" s="270">
        <f t="shared" si="317"/>
        <v>0</v>
      </c>
      <c r="V202" s="287"/>
      <c r="W202" s="287"/>
      <c r="X202" s="261">
        <f t="shared" si="318"/>
        <v>0</v>
      </c>
      <c r="Y202" s="287"/>
      <c r="Z202" s="287"/>
      <c r="AA202" s="261">
        <f t="shared" si="319"/>
        <v>0</v>
      </c>
      <c r="AC202" s="292">
        <f t="shared" si="358"/>
        <v>0</v>
      </c>
      <c r="AD202" s="292">
        <f t="shared" si="359"/>
        <v>0</v>
      </c>
      <c r="AE202" s="292">
        <f t="shared" si="360"/>
        <v>0</v>
      </c>
      <c r="AF202" s="292">
        <f t="shared" si="361"/>
        <v>0</v>
      </c>
      <c r="AG202" s="292">
        <f t="shared" si="362"/>
        <v>0</v>
      </c>
      <c r="AH202" s="292">
        <f t="shared" si="363"/>
        <v>0</v>
      </c>
      <c r="AI202" s="66"/>
      <c r="AJ202" s="292">
        <f t="shared" si="364"/>
        <v>0</v>
      </c>
      <c r="AK202" s="292">
        <f t="shared" si="365"/>
        <v>0</v>
      </c>
      <c r="AL202" s="292">
        <f t="shared" si="366"/>
        <v>0</v>
      </c>
      <c r="AM202" s="292">
        <f t="shared" si="367"/>
        <v>0</v>
      </c>
      <c r="AN202" s="292">
        <f t="shared" si="368"/>
        <v>0</v>
      </c>
      <c r="AO202" s="292">
        <f t="shared" si="369"/>
        <v>0</v>
      </c>
    </row>
    <row r="203" spans="1:41" x14ac:dyDescent="0.25">
      <c r="A203" s="75"/>
      <c r="B203" s="76"/>
      <c r="C203" s="105">
        <v>34500</v>
      </c>
      <c r="D203" s="177" t="s">
        <v>397</v>
      </c>
      <c r="E203" s="178"/>
      <c r="F203" s="142">
        <f>SUM(F204)</f>
        <v>660000</v>
      </c>
      <c r="G203" s="142">
        <f t="shared" ref="G203:J203" si="394">SUM(G204)</f>
        <v>150000</v>
      </c>
      <c r="H203" s="142">
        <f t="shared" si="394"/>
        <v>810000</v>
      </c>
      <c r="I203" s="142">
        <f t="shared" si="394"/>
        <v>738502.05</v>
      </c>
      <c r="J203" s="142">
        <f t="shared" si="394"/>
        <v>738502.05</v>
      </c>
      <c r="K203" s="272">
        <f t="shared" si="288"/>
        <v>71497.949999999953</v>
      </c>
      <c r="O203" s="142">
        <f t="shared" ref="O203:T203" si="395">SUM(O204)</f>
        <v>660000</v>
      </c>
      <c r="P203" s="142">
        <f t="shared" si="395"/>
        <v>150000</v>
      </c>
      <c r="Q203" s="142">
        <f t="shared" si="395"/>
        <v>810000</v>
      </c>
      <c r="R203" s="142">
        <f t="shared" si="395"/>
        <v>738502.05</v>
      </c>
      <c r="S203" s="142">
        <f t="shared" si="395"/>
        <v>738502.05</v>
      </c>
      <c r="T203" s="272">
        <f t="shared" si="395"/>
        <v>71497.949999999953</v>
      </c>
      <c r="V203" s="286"/>
      <c r="W203" s="286"/>
      <c r="X203" s="286">
        <f t="shared" ref="X203:AA203" si="396">SUM(X204)</f>
        <v>0</v>
      </c>
      <c r="Y203" s="286"/>
      <c r="Z203" s="286"/>
      <c r="AA203" s="286">
        <f t="shared" si="396"/>
        <v>0</v>
      </c>
      <c r="AC203" s="292">
        <f t="shared" si="358"/>
        <v>660000</v>
      </c>
      <c r="AD203" s="292">
        <f t="shared" si="359"/>
        <v>150000</v>
      </c>
      <c r="AE203" s="292">
        <f t="shared" si="360"/>
        <v>810000</v>
      </c>
      <c r="AF203" s="292">
        <f t="shared" si="361"/>
        <v>738502.05</v>
      </c>
      <c r="AG203" s="292">
        <f t="shared" si="362"/>
        <v>738502.05</v>
      </c>
      <c r="AH203" s="292">
        <f t="shared" si="363"/>
        <v>71497.949999999953</v>
      </c>
      <c r="AI203" s="66"/>
      <c r="AJ203" s="292">
        <f t="shared" si="364"/>
        <v>0</v>
      </c>
      <c r="AK203" s="292">
        <f t="shared" si="365"/>
        <v>0</v>
      </c>
      <c r="AL203" s="292">
        <f t="shared" si="366"/>
        <v>0</v>
      </c>
      <c r="AM203" s="292">
        <f t="shared" si="367"/>
        <v>0</v>
      </c>
      <c r="AN203" s="292">
        <f t="shared" si="368"/>
        <v>0</v>
      </c>
      <c r="AO203" s="292">
        <f t="shared" si="369"/>
        <v>0</v>
      </c>
    </row>
    <row r="204" spans="1:41" x14ac:dyDescent="0.25">
      <c r="A204" s="75"/>
      <c r="B204" s="77"/>
      <c r="C204" s="76"/>
      <c r="D204" s="78">
        <v>34501</v>
      </c>
      <c r="E204" s="79" t="s">
        <v>398</v>
      </c>
      <c r="F204" s="184">
        <f t="shared" si="291"/>
        <v>660000</v>
      </c>
      <c r="G204" s="184">
        <f t="shared" si="292"/>
        <v>150000</v>
      </c>
      <c r="H204" s="184">
        <f t="shared" si="293"/>
        <v>810000</v>
      </c>
      <c r="I204" s="184">
        <f t="shared" si="294"/>
        <v>738502.05</v>
      </c>
      <c r="J204" s="184">
        <f t="shared" si="295"/>
        <v>738502.05</v>
      </c>
      <c r="K204" s="316">
        <f t="shared" si="288"/>
        <v>71497.949999999953</v>
      </c>
      <c r="O204" s="184">
        <v>660000</v>
      </c>
      <c r="P204" s="184">
        <v>150000</v>
      </c>
      <c r="Q204" s="184">
        <f>O204+P204</f>
        <v>810000</v>
      </c>
      <c r="R204" s="184">
        <v>738502.05</v>
      </c>
      <c r="S204" s="184">
        <v>738502.05</v>
      </c>
      <c r="T204" s="270">
        <f t="shared" si="317"/>
        <v>71497.949999999953</v>
      </c>
      <c r="V204" s="287"/>
      <c r="W204" s="287"/>
      <c r="X204" s="261">
        <f t="shared" si="318"/>
        <v>0</v>
      </c>
      <c r="Y204" s="287"/>
      <c r="Z204" s="287"/>
      <c r="AA204" s="261">
        <f t="shared" si="319"/>
        <v>0</v>
      </c>
      <c r="AC204" s="292">
        <f t="shared" si="358"/>
        <v>660000</v>
      </c>
      <c r="AD204" s="292">
        <f t="shared" si="359"/>
        <v>150000</v>
      </c>
      <c r="AE204" s="292">
        <f t="shared" si="360"/>
        <v>810000</v>
      </c>
      <c r="AF204" s="292">
        <f t="shared" si="361"/>
        <v>738502.05</v>
      </c>
      <c r="AG204" s="292">
        <f t="shared" si="362"/>
        <v>738502.05</v>
      </c>
      <c r="AH204" s="292">
        <f t="shared" si="363"/>
        <v>71497.949999999953</v>
      </c>
      <c r="AI204" s="66"/>
      <c r="AJ204" s="292">
        <f t="shared" si="364"/>
        <v>0</v>
      </c>
      <c r="AK204" s="292">
        <f t="shared" si="365"/>
        <v>0</v>
      </c>
      <c r="AL204" s="292">
        <f t="shared" si="366"/>
        <v>0</v>
      </c>
      <c r="AM204" s="292">
        <f t="shared" si="367"/>
        <v>0</v>
      </c>
      <c r="AN204" s="292">
        <f t="shared" si="368"/>
        <v>0</v>
      </c>
      <c r="AO204" s="292">
        <f t="shared" si="369"/>
        <v>0</v>
      </c>
    </row>
    <row r="205" spans="1:41" x14ac:dyDescent="0.25">
      <c r="A205" s="75"/>
      <c r="B205" s="179">
        <v>35000</v>
      </c>
      <c r="C205" s="180" t="s">
        <v>399</v>
      </c>
      <c r="D205" s="181"/>
      <c r="E205" s="182"/>
      <c r="F205" s="141">
        <f>SUM(F206,F208,F210,F212,F214,F216,F221,F225)</f>
        <v>15040369</v>
      </c>
      <c r="G205" s="141">
        <f t="shared" ref="G205:J205" si="397">SUM(G206,G208,G210,G212,G214,G216,G221,G225)</f>
        <v>4148547.4800000004</v>
      </c>
      <c r="H205" s="141">
        <f t="shared" si="397"/>
        <v>19188916.48</v>
      </c>
      <c r="I205" s="141">
        <f t="shared" si="397"/>
        <v>18231313.350000001</v>
      </c>
      <c r="J205" s="141">
        <f t="shared" si="397"/>
        <v>15773263.9</v>
      </c>
      <c r="K205" s="271">
        <f t="shared" si="288"/>
        <v>957603.12999999896</v>
      </c>
      <c r="O205" s="141">
        <f>SUM(O206,O208,O210,O212,O214,O216,O221,O225)</f>
        <v>14768369</v>
      </c>
      <c r="P205" s="141">
        <f t="shared" ref="P205:T205" si="398">SUM(P206,P208,P210,P212,P214,P216,P221,P225)</f>
        <v>4148547.4800000004</v>
      </c>
      <c r="Q205" s="141">
        <f t="shared" si="398"/>
        <v>18916916.48</v>
      </c>
      <c r="R205" s="141">
        <f t="shared" si="398"/>
        <v>17979613.970000003</v>
      </c>
      <c r="S205" s="141">
        <f t="shared" si="398"/>
        <v>15645248.58</v>
      </c>
      <c r="T205" s="271">
        <f t="shared" si="398"/>
        <v>937302.51000000024</v>
      </c>
      <c r="V205" s="285">
        <f t="shared" ref="V205:AA205" si="399">SUM(V206,V208,V210,V212,V214,V216,V221,V225)</f>
        <v>272000</v>
      </c>
      <c r="W205" s="285">
        <f t="shared" si="399"/>
        <v>0</v>
      </c>
      <c r="X205" s="285">
        <f t="shared" si="399"/>
        <v>272000</v>
      </c>
      <c r="Y205" s="285">
        <f t="shared" si="399"/>
        <v>251699.38</v>
      </c>
      <c r="Z205" s="285">
        <f t="shared" si="399"/>
        <v>128015.32</v>
      </c>
      <c r="AA205" s="285">
        <f t="shared" si="399"/>
        <v>20300.619999999995</v>
      </c>
      <c r="AC205" s="292">
        <f t="shared" si="358"/>
        <v>15040369</v>
      </c>
      <c r="AD205" s="292">
        <f t="shared" si="359"/>
        <v>4148547.4800000004</v>
      </c>
      <c r="AE205" s="292">
        <f t="shared" si="360"/>
        <v>19188916.48</v>
      </c>
      <c r="AF205" s="292">
        <f t="shared" si="361"/>
        <v>18231313.350000001</v>
      </c>
      <c r="AG205" s="292">
        <f t="shared" si="362"/>
        <v>15773263.9</v>
      </c>
      <c r="AH205" s="292">
        <f t="shared" si="363"/>
        <v>957603.13000000024</v>
      </c>
      <c r="AI205" s="66"/>
      <c r="AJ205" s="292">
        <f t="shared" si="364"/>
        <v>0</v>
      </c>
      <c r="AK205" s="292">
        <f t="shared" si="365"/>
        <v>0</v>
      </c>
      <c r="AL205" s="292">
        <f t="shared" si="366"/>
        <v>0</v>
      </c>
      <c r="AM205" s="292">
        <f t="shared" si="367"/>
        <v>0</v>
      </c>
      <c r="AN205" s="292">
        <f t="shared" si="368"/>
        <v>0</v>
      </c>
      <c r="AO205" s="292">
        <f t="shared" si="369"/>
        <v>-1.280568540096283E-9</v>
      </c>
    </row>
    <row r="206" spans="1:41" x14ac:dyDescent="0.25">
      <c r="A206" s="75"/>
      <c r="B206" s="76"/>
      <c r="C206" s="105">
        <v>35100</v>
      </c>
      <c r="D206" s="177" t="s">
        <v>400</v>
      </c>
      <c r="E206" s="178"/>
      <c r="F206" s="142">
        <f>SUM(F207)</f>
        <v>2219369</v>
      </c>
      <c r="G206" s="142">
        <f t="shared" ref="G206:J206" si="400">SUM(G207)</f>
        <v>4936971.4800000004</v>
      </c>
      <c r="H206" s="142">
        <f t="shared" si="400"/>
        <v>7156340.4800000004</v>
      </c>
      <c r="I206" s="142">
        <f t="shared" si="400"/>
        <v>7041293.04</v>
      </c>
      <c r="J206" s="142">
        <f t="shared" si="400"/>
        <v>5261714.71</v>
      </c>
      <c r="K206" s="272">
        <f t="shared" si="288"/>
        <v>115047.44000000041</v>
      </c>
      <c r="O206" s="142">
        <f t="shared" ref="O206:T206" si="401">SUM(O207)</f>
        <v>1949369</v>
      </c>
      <c r="P206" s="142">
        <f t="shared" si="401"/>
        <v>4936971.4800000004</v>
      </c>
      <c r="Q206" s="142">
        <f t="shared" si="401"/>
        <v>6886340.4800000004</v>
      </c>
      <c r="R206" s="142">
        <f t="shared" si="401"/>
        <v>6790619.6600000001</v>
      </c>
      <c r="S206" s="142">
        <f t="shared" si="401"/>
        <v>5134725.3899999997</v>
      </c>
      <c r="T206" s="272">
        <f t="shared" si="401"/>
        <v>95720.820000000298</v>
      </c>
      <c r="V206" s="286">
        <f t="shared" ref="V206:AA206" si="402">SUM(V207)</f>
        <v>270000</v>
      </c>
      <c r="W206" s="286">
        <f t="shared" si="402"/>
        <v>0</v>
      </c>
      <c r="X206" s="286">
        <f t="shared" si="402"/>
        <v>270000</v>
      </c>
      <c r="Y206" s="286">
        <f t="shared" si="402"/>
        <v>250673.38</v>
      </c>
      <c r="Z206" s="286">
        <f t="shared" si="402"/>
        <v>126989.32</v>
      </c>
      <c r="AA206" s="286">
        <f t="shared" si="402"/>
        <v>19326.619999999995</v>
      </c>
      <c r="AC206" s="292">
        <f t="shared" si="358"/>
        <v>2219369</v>
      </c>
      <c r="AD206" s="292">
        <f t="shared" si="359"/>
        <v>4936971.4800000004</v>
      </c>
      <c r="AE206" s="292">
        <f t="shared" si="360"/>
        <v>7156340.4800000004</v>
      </c>
      <c r="AF206" s="292">
        <f t="shared" si="361"/>
        <v>7041293.04</v>
      </c>
      <c r="AG206" s="292">
        <f t="shared" si="362"/>
        <v>5261714.71</v>
      </c>
      <c r="AH206" s="292">
        <f t="shared" si="363"/>
        <v>115047.44000000029</v>
      </c>
      <c r="AI206" s="66"/>
      <c r="AJ206" s="292">
        <f t="shared" si="364"/>
        <v>0</v>
      </c>
      <c r="AK206" s="292">
        <f t="shared" si="365"/>
        <v>0</v>
      </c>
      <c r="AL206" s="292">
        <f t="shared" si="366"/>
        <v>0</v>
      </c>
      <c r="AM206" s="292">
        <f t="shared" si="367"/>
        <v>0</v>
      </c>
      <c r="AN206" s="292">
        <f t="shared" si="368"/>
        <v>0</v>
      </c>
      <c r="AO206" s="292">
        <f t="shared" si="369"/>
        <v>1.1641532182693481E-10</v>
      </c>
    </row>
    <row r="207" spans="1:41" ht="30" x14ac:dyDescent="0.25">
      <c r="A207" s="75"/>
      <c r="B207" s="77"/>
      <c r="C207" s="76"/>
      <c r="D207" s="78">
        <v>35101</v>
      </c>
      <c r="E207" s="79" t="s">
        <v>521</v>
      </c>
      <c r="F207" s="184">
        <f t="shared" si="291"/>
        <v>2219369</v>
      </c>
      <c r="G207" s="184">
        <f t="shared" si="292"/>
        <v>4936971.4800000004</v>
      </c>
      <c r="H207" s="184">
        <f t="shared" si="293"/>
        <v>7156340.4800000004</v>
      </c>
      <c r="I207" s="184">
        <f t="shared" si="294"/>
        <v>7041293.04</v>
      </c>
      <c r="J207" s="184">
        <f t="shared" si="295"/>
        <v>5261714.71</v>
      </c>
      <c r="K207" s="316">
        <f t="shared" si="288"/>
        <v>115047.44000000041</v>
      </c>
      <c r="O207" s="184">
        <v>1949369</v>
      </c>
      <c r="P207" s="184">
        <v>4936971.4800000004</v>
      </c>
      <c r="Q207" s="184">
        <f>O207+P207</f>
        <v>6886340.4800000004</v>
      </c>
      <c r="R207" s="184">
        <v>6790619.6600000001</v>
      </c>
      <c r="S207" s="184">
        <v>5134725.3899999997</v>
      </c>
      <c r="T207" s="270">
        <f t="shared" si="317"/>
        <v>95720.820000000298</v>
      </c>
      <c r="V207" s="287">
        <v>270000</v>
      </c>
      <c r="W207" s="287">
        <v>0</v>
      </c>
      <c r="X207" s="261">
        <f t="shared" si="318"/>
        <v>270000</v>
      </c>
      <c r="Y207" s="287">
        <v>250673.38</v>
      </c>
      <c r="Z207" s="287">
        <v>126989.32</v>
      </c>
      <c r="AA207" s="261">
        <f t="shared" si="319"/>
        <v>19326.619999999995</v>
      </c>
      <c r="AC207" s="292">
        <f t="shared" si="358"/>
        <v>2219369</v>
      </c>
      <c r="AD207" s="292">
        <f t="shared" si="359"/>
        <v>4936971.4800000004</v>
      </c>
      <c r="AE207" s="292">
        <f t="shared" si="360"/>
        <v>7156340.4800000004</v>
      </c>
      <c r="AF207" s="292">
        <f t="shared" si="361"/>
        <v>7041293.04</v>
      </c>
      <c r="AG207" s="292">
        <f t="shared" si="362"/>
        <v>5261714.71</v>
      </c>
      <c r="AH207" s="292">
        <f t="shared" si="363"/>
        <v>115047.44000000029</v>
      </c>
      <c r="AI207" s="66"/>
      <c r="AJ207" s="292">
        <f t="shared" si="364"/>
        <v>0</v>
      </c>
      <c r="AK207" s="292">
        <f t="shared" si="365"/>
        <v>0</v>
      </c>
      <c r="AL207" s="292">
        <f t="shared" si="366"/>
        <v>0</v>
      </c>
      <c r="AM207" s="292">
        <f t="shared" si="367"/>
        <v>0</v>
      </c>
      <c r="AN207" s="292">
        <f t="shared" si="368"/>
        <v>0</v>
      </c>
      <c r="AO207" s="292">
        <f t="shared" si="369"/>
        <v>1.1641532182693481E-10</v>
      </c>
    </row>
    <row r="208" spans="1:41" x14ac:dyDescent="0.25">
      <c r="A208" s="75"/>
      <c r="B208" s="76"/>
      <c r="C208" s="105">
        <v>35200</v>
      </c>
      <c r="D208" s="177" t="s">
        <v>401</v>
      </c>
      <c r="E208" s="178"/>
      <c r="F208" s="142">
        <f>SUM(F209)</f>
        <v>400000</v>
      </c>
      <c r="G208" s="142">
        <f t="shared" ref="G208:J208" si="403">SUM(G209)</f>
        <v>-60000</v>
      </c>
      <c r="H208" s="142">
        <f t="shared" si="403"/>
        <v>340000</v>
      </c>
      <c r="I208" s="142">
        <f t="shared" si="403"/>
        <v>338515.73</v>
      </c>
      <c r="J208" s="142">
        <f t="shared" si="403"/>
        <v>338515.73</v>
      </c>
      <c r="K208" s="272">
        <f t="shared" ref="K208:K271" si="404">H208-I208</f>
        <v>1484.2700000000186</v>
      </c>
      <c r="O208" s="142">
        <f t="shared" ref="O208:T208" si="405">SUM(O209)</f>
        <v>398000</v>
      </c>
      <c r="P208" s="142">
        <f t="shared" si="405"/>
        <v>-60000</v>
      </c>
      <c r="Q208" s="142">
        <f t="shared" si="405"/>
        <v>338000</v>
      </c>
      <c r="R208" s="142">
        <f t="shared" si="405"/>
        <v>337489.73</v>
      </c>
      <c r="S208" s="142">
        <f t="shared" si="405"/>
        <v>337489.73</v>
      </c>
      <c r="T208" s="272">
        <f t="shared" si="405"/>
        <v>510.27000000001863</v>
      </c>
      <c r="V208" s="286">
        <f t="shared" ref="V208:AA208" si="406">SUM(V209)</f>
        <v>2000</v>
      </c>
      <c r="W208" s="286">
        <f t="shared" si="406"/>
        <v>0</v>
      </c>
      <c r="X208" s="286">
        <f t="shared" si="406"/>
        <v>2000</v>
      </c>
      <c r="Y208" s="286">
        <f t="shared" si="406"/>
        <v>1026</v>
      </c>
      <c r="Z208" s="286">
        <f t="shared" si="406"/>
        <v>1026</v>
      </c>
      <c r="AA208" s="286">
        <f t="shared" si="406"/>
        <v>974</v>
      </c>
      <c r="AC208" s="292">
        <f t="shared" si="358"/>
        <v>400000</v>
      </c>
      <c r="AD208" s="292">
        <f t="shared" si="359"/>
        <v>-60000</v>
      </c>
      <c r="AE208" s="292">
        <f t="shared" si="360"/>
        <v>340000</v>
      </c>
      <c r="AF208" s="292">
        <f t="shared" si="361"/>
        <v>338515.73</v>
      </c>
      <c r="AG208" s="292">
        <f t="shared" si="362"/>
        <v>338515.73</v>
      </c>
      <c r="AH208" s="292">
        <f t="shared" si="363"/>
        <v>1484.2700000000186</v>
      </c>
      <c r="AI208" s="66"/>
      <c r="AJ208" s="292">
        <f t="shared" si="364"/>
        <v>0</v>
      </c>
      <c r="AK208" s="292">
        <f t="shared" si="365"/>
        <v>0</v>
      </c>
      <c r="AL208" s="292">
        <f t="shared" si="366"/>
        <v>0</v>
      </c>
      <c r="AM208" s="292">
        <f t="shared" si="367"/>
        <v>0</v>
      </c>
      <c r="AN208" s="292">
        <f t="shared" si="368"/>
        <v>0</v>
      </c>
      <c r="AO208" s="292">
        <f t="shared" si="369"/>
        <v>0</v>
      </c>
    </row>
    <row r="209" spans="1:41" ht="45" x14ac:dyDescent="0.25">
      <c r="A209" s="75"/>
      <c r="B209" s="77"/>
      <c r="C209" s="76"/>
      <c r="D209" s="78">
        <v>35201</v>
      </c>
      <c r="E209" s="79" t="s">
        <v>402</v>
      </c>
      <c r="F209" s="184">
        <f t="shared" ref="F209:F271" si="407">O209+V209</f>
        <v>400000</v>
      </c>
      <c r="G209" s="184">
        <f t="shared" ref="G209:G271" si="408">P209+W209</f>
        <v>-60000</v>
      </c>
      <c r="H209" s="184">
        <f t="shared" ref="H209:H271" si="409">F209+G209</f>
        <v>340000</v>
      </c>
      <c r="I209" s="184">
        <f t="shared" ref="I209:I271" si="410">R209+Y209</f>
        <v>338515.73</v>
      </c>
      <c r="J209" s="184">
        <f t="shared" ref="J209:J271" si="411">S209+Z209</f>
        <v>338515.73</v>
      </c>
      <c r="K209" s="316">
        <f t="shared" si="404"/>
        <v>1484.2700000000186</v>
      </c>
      <c r="O209" s="184">
        <v>398000</v>
      </c>
      <c r="P209" s="184">
        <v>-60000</v>
      </c>
      <c r="Q209" s="184">
        <f>O209+P209</f>
        <v>338000</v>
      </c>
      <c r="R209" s="184">
        <v>337489.73</v>
      </c>
      <c r="S209" s="184">
        <v>337489.73</v>
      </c>
      <c r="T209" s="270">
        <f t="shared" si="317"/>
        <v>510.27000000001863</v>
      </c>
      <c r="V209" s="287">
        <v>2000</v>
      </c>
      <c r="W209" s="287">
        <v>0</v>
      </c>
      <c r="X209" s="261">
        <f t="shared" si="318"/>
        <v>2000</v>
      </c>
      <c r="Y209" s="287">
        <v>1026</v>
      </c>
      <c r="Z209" s="287">
        <v>1026</v>
      </c>
      <c r="AA209" s="261">
        <f t="shared" si="319"/>
        <v>974</v>
      </c>
      <c r="AC209" s="292">
        <f t="shared" si="358"/>
        <v>400000</v>
      </c>
      <c r="AD209" s="292">
        <f t="shared" si="359"/>
        <v>-60000</v>
      </c>
      <c r="AE209" s="292">
        <f t="shared" si="360"/>
        <v>340000</v>
      </c>
      <c r="AF209" s="292">
        <f t="shared" si="361"/>
        <v>338515.73</v>
      </c>
      <c r="AG209" s="292">
        <f t="shared" si="362"/>
        <v>338515.73</v>
      </c>
      <c r="AH209" s="292">
        <f t="shared" si="363"/>
        <v>1484.2700000000186</v>
      </c>
      <c r="AI209" s="66"/>
      <c r="AJ209" s="292">
        <f t="shared" si="364"/>
        <v>0</v>
      </c>
      <c r="AK209" s="292">
        <f t="shared" si="365"/>
        <v>0</v>
      </c>
      <c r="AL209" s="292">
        <f t="shared" si="366"/>
        <v>0</v>
      </c>
      <c r="AM209" s="292">
        <f t="shared" si="367"/>
        <v>0</v>
      </c>
      <c r="AN209" s="292">
        <f t="shared" si="368"/>
        <v>0</v>
      </c>
      <c r="AO209" s="292">
        <f t="shared" si="369"/>
        <v>0</v>
      </c>
    </row>
    <row r="210" spans="1:41" x14ac:dyDescent="0.25">
      <c r="A210" s="75"/>
      <c r="B210" s="76"/>
      <c r="C210" s="105">
        <v>35300</v>
      </c>
      <c r="D210" s="177" t="s">
        <v>403</v>
      </c>
      <c r="E210" s="178"/>
      <c r="F210" s="142">
        <f>SUM(F211)</f>
        <v>1708000</v>
      </c>
      <c r="G210" s="142">
        <f t="shared" ref="G210:J210" si="412">SUM(G211)</f>
        <v>34768</v>
      </c>
      <c r="H210" s="142">
        <f t="shared" si="412"/>
        <v>1742768</v>
      </c>
      <c r="I210" s="142">
        <f t="shared" si="412"/>
        <v>1742377.84</v>
      </c>
      <c r="J210" s="142">
        <f t="shared" si="412"/>
        <v>1622860.12</v>
      </c>
      <c r="K210" s="272">
        <f t="shared" si="404"/>
        <v>390.15999999991618</v>
      </c>
      <c r="O210" s="142">
        <f t="shared" ref="O210:T210" si="413">SUM(O211)</f>
        <v>1708000</v>
      </c>
      <c r="P210" s="142">
        <f t="shared" si="413"/>
        <v>34768</v>
      </c>
      <c r="Q210" s="142">
        <f t="shared" si="413"/>
        <v>1742768</v>
      </c>
      <c r="R210" s="142">
        <f t="shared" si="413"/>
        <v>1742377.84</v>
      </c>
      <c r="S210" s="142">
        <f t="shared" si="413"/>
        <v>1622860.12</v>
      </c>
      <c r="T210" s="272">
        <f t="shared" si="413"/>
        <v>390.15999999991618</v>
      </c>
      <c r="V210" s="286">
        <f t="shared" ref="V210:AA210" si="414">SUM(V211)</f>
        <v>0</v>
      </c>
      <c r="W210" s="286">
        <f t="shared" si="414"/>
        <v>0</v>
      </c>
      <c r="X210" s="286">
        <f t="shared" si="414"/>
        <v>0</v>
      </c>
      <c r="Y210" s="286">
        <f t="shared" si="414"/>
        <v>0</v>
      </c>
      <c r="Z210" s="286">
        <f t="shared" si="414"/>
        <v>0</v>
      </c>
      <c r="AA210" s="286">
        <f t="shared" si="414"/>
        <v>0</v>
      </c>
      <c r="AC210" s="292">
        <f t="shared" si="358"/>
        <v>1708000</v>
      </c>
      <c r="AD210" s="292">
        <f t="shared" si="359"/>
        <v>34768</v>
      </c>
      <c r="AE210" s="292">
        <f t="shared" si="360"/>
        <v>1742768</v>
      </c>
      <c r="AF210" s="292">
        <f t="shared" si="361"/>
        <v>1742377.84</v>
      </c>
      <c r="AG210" s="292">
        <f t="shared" si="362"/>
        <v>1622860.12</v>
      </c>
      <c r="AH210" s="292">
        <f t="shared" si="363"/>
        <v>390.15999999991618</v>
      </c>
      <c r="AI210" s="66"/>
      <c r="AJ210" s="292">
        <f t="shared" si="364"/>
        <v>0</v>
      </c>
      <c r="AK210" s="292">
        <f t="shared" si="365"/>
        <v>0</v>
      </c>
      <c r="AL210" s="292">
        <f t="shared" si="366"/>
        <v>0</v>
      </c>
      <c r="AM210" s="292">
        <f t="shared" si="367"/>
        <v>0</v>
      </c>
      <c r="AN210" s="292">
        <f t="shared" si="368"/>
        <v>0</v>
      </c>
      <c r="AO210" s="292">
        <f t="shared" si="369"/>
        <v>0</v>
      </c>
    </row>
    <row r="211" spans="1:41" ht="45" x14ac:dyDescent="0.25">
      <c r="A211" s="75"/>
      <c r="B211" s="77"/>
      <c r="C211" s="76"/>
      <c r="D211" s="78">
        <v>35301</v>
      </c>
      <c r="E211" s="79" t="s">
        <v>403</v>
      </c>
      <c r="F211" s="184">
        <f t="shared" si="407"/>
        <v>1708000</v>
      </c>
      <c r="G211" s="184">
        <f t="shared" si="408"/>
        <v>34768</v>
      </c>
      <c r="H211" s="184">
        <f t="shared" si="409"/>
        <v>1742768</v>
      </c>
      <c r="I211" s="184">
        <f t="shared" si="410"/>
        <v>1742377.84</v>
      </c>
      <c r="J211" s="184">
        <f t="shared" si="411"/>
        <v>1622860.12</v>
      </c>
      <c r="K211" s="316">
        <f t="shared" si="404"/>
        <v>390.15999999991618</v>
      </c>
      <c r="O211" s="184">
        <v>1708000</v>
      </c>
      <c r="P211" s="184">
        <v>34768</v>
      </c>
      <c r="Q211" s="184">
        <f>O211+P211</f>
        <v>1742768</v>
      </c>
      <c r="R211" s="184">
        <v>1742377.84</v>
      </c>
      <c r="S211" s="184">
        <v>1622860.12</v>
      </c>
      <c r="T211" s="270">
        <f t="shared" si="317"/>
        <v>390.15999999991618</v>
      </c>
      <c r="V211" s="287"/>
      <c r="W211" s="287"/>
      <c r="X211" s="261">
        <f t="shared" si="318"/>
        <v>0</v>
      </c>
      <c r="Y211" s="287"/>
      <c r="Z211" s="287"/>
      <c r="AA211" s="261">
        <f t="shared" si="319"/>
        <v>0</v>
      </c>
      <c r="AC211" s="292">
        <f t="shared" si="358"/>
        <v>1708000</v>
      </c>
      <c r="AD211" s="292">
        <f t="shared" si="359"/>
        <v>34768</v>
      </c>
      <c r="AE211" s="292">
        <f t="shared" si="360"/>
        <v>1742768</v>
      </c>
      <c r="AF211" s="292">
        <f t="shared" si="361"/>
        <v>1742377.84</v>
      </c>
      <c r="AG211" s="292">
        <f t="shared" si="362"/>
        <v>1622860.12</v>
      </c>
      <c r="AH211" s="292">
        <f t="shared" si="363"/>
        <v>390.15999999991618</v>
      </c>
      <c r="AI211" s="66"/>
      <c r="AJ211" s="292">
        <f t="shared" si="364"/>
        <v>0</v>
      </c>
      <c r="AK211" s="292">
        <f t="shared" si="365"/>
        <v>0</v>
      </c>
      <c r="AL211" s="292">
        <f t="shared" si="366"/>
        <v>0</v>
      </c>
      <c r="AM211" s="292">
        <f t="shared" si="367"/>
        <v>0</v>
      </c>
      <c r="AN211" s="292">
        <f t="shared" si="368"/>
        <v>0</v>
      </c>
      <c r="AO211" s="292">
        <f t="shared" si="369"/>
        <v>0</v>
      </c>
    </row>
    <row r="212" spans="1:41" hidden="1" x14ac:dyDescent="0.25">
      <c r="A212" s="75"/>
      <c r="B212" s="76"/>
      <c r="C212" s="105">
        <v>35400</v>
      </c>
      <c r="D212" s="177" t="s">
        <v>404</v>
      </c>
      <c r="E212" s="178"/>
      <c r="F212" s="142">
        <f>SUM(F213)</f>
        <v>0</v>
      </c>
      <c r="G212" s="142">
        <f t="shared" ref="G212:J212" si="415">SUM(G213)</f>
        <v>0</v>
      </c>
      <c r="H212" s="142">
        <f t="shared" si="415"/>
        <v>0</v>
      </c>
      <c r="I212" s="142">
        <f t="shared" si="415"/>
        <v>0</v>
      </c>
      <c r="J212" s="142">
        <f t="shared" si="415"/>
        <v>0</v>
      </c>
      <c r="K212" s="272">
        <f t="shared" si="404"/>
        <v>0</v>
      </c>
      <c r="O212" s="142">
        <f t="shared" ref="O212:T212" si="416">SUM(O213)</f>
        <v>0</v>
      </c>
      <c r="P212" s="142">
        <f t="shared" si="416"/>
        <v>0</v>
      </c>
      <c r="Q212" s="142">
        <f t="shared" si="416"/>
        <v>0</v>
      </c>
      <c r="R212" s="142">
        <f t="shared" si="416"/>
        <v>0</v>
      </c>
      <c r="S212" s="142">
        <f t="shared" si="416"/>
        <v>0</v>
      </c>
      <c r="T212" s="272">
        <f t="shared" si="416"/>
        <v>0</v>
      </c>
      <c r="V212" s="286">
        <f t="shared" ref="V212:AA212" si="417">SUM(V213)</f>
        <v>0</v>
      </c>
      <c r="W212" s="286">
        <f t="shared" si="417"/>
        <v>0</v>
      </c>
      <c r="X212" s="286">
        <f t="shared" si="417"/>
        <v>0</v>
      </c>
      <c r="Y212" s="286">
        <f t="shared" si="417"/>
        <v>0</v>
      </c>
      <c r="Z212" s="286">
        <f t="shared" si="417"/>
        <v>0</v>
      </c>
      <c r="AA212" s="286">
        <f t="shared" si="417"/>
        <v>0</v>
      </c>
      <c r="AC212" s="292">
        <f t="shared" si="358"/>
        <v>0</v>
      </c>
      <c r="AD212" s="292">
        <f t="shared" si="359"/>
        <v>0</v>
      </c>
      <c r="AE212" s="292">
        <f t="shared" si="360"/>
        <v>0</v>
      </c>
      <c r="AF212" s="292">
        <f t="shared" si="361"/>
        <v>0</v>
      </c>
      <c r="AG212" s="292">
        <f t="shared" si="362"/>
        <v>0</v>
      </c>
      <c r="AH212" s="292">
        <f t="shared" si="363"/>
        <v>0</v>
      </c>
      <c r="AI212" s="66"/>
      <c r="AJ212" s="292">
        <f t="shared" si="364"/>
        <v>0</v>
      </c>
      <c r="AK212" s="292">
        <f t="shared" si="365"/>
        <v>0</v>
      </c>
      <c r="AL212" s="292">
        <f t="shared" si="366"/>
        <v>0</v>
      </c>
      <c r="AM212" s="292">
        <f t="shared" si="367"/>
        <v>0</v>
      </c>
      <c r="AN212" s="292">
        <f t="shared" si="368"/>
        <v>0</v>
      </c>
      <c r="AO212" s="292">
        <f t="shared" si="369"/>
        <v>0</v>
      </c>
    </row>
    <row r="213" spans="1:41" ht="45" hidden="1" x14ac:dyDescent="0.25">
      <c r="A213" s="75"/>
      <c r="B213" s="77"/>
      <c r="C213" s="76"/>
      <c r="D213" s="78">
        <v>35401</v>
      </c>
      <c r="E213" s="79" t="s">
        <v>404</v>
      </c>
      <c r="F213" s="184">
        <f t="shared" si="407"/>
        <v>0</v>
      </c>
      <c r="G213" s="184">
        <f t="shared" si="408"/>
        <v>0</v>
      </c>
      <c r="H213" s="184">
        <f t="shared" si="409"/>
        <v>0</v>
      </c>
      <c r="I213" s="184">
        <f t="shared" si="410"/>
        <v>0</v>
      </c>
      <c r="J213" s="184">
        <f t="shared" si="411"/>
        <v>0</v>
      </c>
      <c r="K213" s="316">
        <f t="shared" si="404"/>
        <v>0</v>
      </c>
      <c r="O213" s="184"/>
      <c r="P213" s="184"/>
      <c r="Q213" s="184">
        <f>O213+P213</f>
        <v>0</v>
      </c>
      <c r="R213" s="184"/>
      <c r="S213" s="184"/>
      <c r="T213" s="270">
        <f t="shared" si="317"/>
        <v>0</v>
      </c>
      <c r="V213" s="287"/>
      <c r="W213" s="287"/>
      <c r="X213" s="261">
        <f t="shared" si="318"/>
        <v>0</v>
      </c>
      <c r="Y213" s="287"/>
      <c r="Z213" s="287"/>
      <c r="AA213" s="261">
        <f t="shared" si="319"/>
        <v>0</v>
      </c>
      <c r="AC213" s="292">
        <f t="shared" si="358"/>
        <v>0</v>
      </c>
      <c r="AD213" s="292">
        <f t="shared" si="359"/>
        <v>0</v>
      </c>
      <c r="AE213" s="292">
        <f t="shared" si="360"/>
        <v>0</v>
      </c>
      <c r="AF213" s="292">
        <f t="shared" si="361"/>
        <v>0</v>
      </c>
      <c r="AG213" s="292">
        <f t="shared" si="362"/>
        <v>0</v>
      </c>
      <c r="AH213" s="292">
        <f t="shared" si="363"/>
        <v>0</v>
      </c>
      <c r="AI213" s="66"/>
      <c r="AJ213" s="292">
        <f t="shared" si="364"/>
        <v>0</v>
      </c>
      <c r="AK213" s="292">
        <f t="shared" si="365"/>
        <v>0</v>
      </c>
      <c r="AL213" s="292">
        <f t="shared" si="366"/>
        <v>0</v>
      </c>
      <c r="AM213" s="292">
        <f t="shared" si="367"/>
        <v>0</v>
      </c>
      <c r="AN213" s="292">
        <f t="shared" si="368"/>
        <v>0</v>
      </c>
      <c r="AO213" s="292">
        <f t="shared" si="369"/>
        <v>0</v>
      </c>
    </row>
    <row r="214" spans="1:41" x14ac:dyDescent="0.25">
      <c r="A214" s="75"/>
      <c r="B214" s="76"/>
      <c r="C214" s="105">
        <v>35500</v>
      </c>
      <c r="D214" s="177" t="s">
        <v>405</v>
      </c>
      <c r="E214" s="178"/>
      <c r="F214" s="142">
        <f>SUM(F215)</f>
        <v>1430000</v>
      </c>
      <c r="G214" s="142">
        <f t="shared" ref="G214:J214" si="418">SUM(G215)</f>
        <v>282500</v>
      </c>
      <c r="H214" s="142">
        <f t="shared" si="418"/>
        <v>1712500</v>
      </c>
      <c r="I214" s="142">
        <f t="shared" si="418"/>
        <v>1693533.89</v>
      </c>
      <c r="J214" s="142">
        <f t="shared" si="418"/>
        <v>1571053.98</v>
      </c>
      <c r="K214" s="272">
        <f t="shared" si="404"/>
        <v>18966.110000000102</v>
      </c>
      <c r="O214" s="142">
        <f t="shared" ref="O214:T214" si="419">SUM(O215)</f>
        <v>1430000</v>
      </c>
      <c r="P214" s="142">
        <f t="shared" si="419"/>
        <v>282500</v>
      </c>
      <c r="Q214" s="142">
        <f t="shared" si="419"/>
        <v>1712500</v>
      </c>
      <c r="R214" s="142">
        <f t="shared" si="419"/>
        <v>1693533.89</v>
      </c>
      <c r="S214" s="142">
        <f t="shared" si="419"/>
        <v>1571053.98</v>
      </c>
      <c r="T214" s="272">
        <f t="shared" si="419"/>
        <v>18966.110000000102</v>
      </c>
      <c r="V214" s="286">
        <f t="shared" ref="V214:AA214" si="420">SUM(V215)</f>
        <v>0</v>
      </c>
      <c r="W214" s="286">
        <f t="shared" si="420"/>
        <v>0</v>
      </c>
      <c r="X214" s="286">
        <f t="shared" si="420"/>
        <v>0</v>
      </c>
      <c r="Y214" s="286">
        <f t="shared" si="420"/>
        <v>0</v>
      </c>
      <c r="Z214" s="286">
        <f t="shared" si="420"/>
        <v>0</v>
      </c>
      <c r="AA214" s="286">
        <f t="shared" si="420"/>
        <v>0</v>
      </c>
      <c r="AC214" s="292">
        <f t="shared" si="358"/>
        <v>1430000</v>
      </c>
      <c r="AD214" s="292">
        <f t="shared" si="359"/>
        <v>282500</v>
      </c>
      <c r="AE214" s="292">
        <f t="shared" si="360"/>
        <v>1712500</v>
      </c>
      <c r="AF214" s="292">
        <f t="shared" si="361"/>
        <v>1693533.89</v>
      </c>
      <c r="AG214" s="292">
        <f t="shared" si="362"/>
        <v>1571053.98</v>
      </c>
      <c r="AH214" s="292">
        <f t="shared" si="363"/>
        <v>18966.110000000102</v>
      </c>
      <c r="AI214" s="66"/>
      <c r="AJ214" s="292">
        <f t="shared" si="364"/>
        <v>0</v>
      </c>
      <c r="AK214" s="292">
        <f t="shared" si="365"/>
        <v>0</v>
      </c>
      <c r="AL214" s="292">
        <f t="shared" si="366"/>
        <v>0</v>
      </c>
      <c r="AM214" s="292">
        <f t="shared" si="367"/>
        <v>0</v>
      </c>
      <c r="AN214" s="292">
        <f t="shared" si="368"/>
        <v>0</v>
      </c>
      <c r="AO214" s="292">
        <f t="shared" si="369"/>
        <v>0</v>
      </c>
    </row>
    <row r="215" spans="1:41" ht="30" x14ac:dyDescent="0.25">
      <c r="A215" s="75"/>
      <c r="B215" s="77"/>
      <c r="C215" s="76"/>
      <c r="D215" s="78">
        <v>35501</v>
      </c>
      <c r="E215" s="79" t="s">
        <v>405</v>
      </c>
      <c r="F215" s="184">
        <f t="shared" si="407"/>
        <v>1430000</v>
      </c>
      <c r="G215" s="184">
        <f t="shared" si="408"/>
        <v>282500</v>
      </c>
      <c r="H215" s="184">
        <f t="shared" si="409"/>
        <v>1712500</v>
      </c>
      <c r="I215" s="184">
        <f t="shared" si="410"/>
        <v>1693533.89</v>
      </c>
      <c r="J215" s="184">
        <f t="shared" si="411"/>
        <v>1571053.98</v>
      </c>
      <c r="K215" s="316">
        <f t="shared" si="404"/>
        <v>18966.110000000102</v>
      </c>
      <c r="O215" s="184">
        <v>1430000</v>
      </c>
      <c r="P215" s="184">
        <v>282500</v>
      </c>
      <c r="Q215" s="184">
        <f>O215+P215</f>
        <v>1712500</v>
      </c>
      <c r="R215" s="184">
        <v>1693533.89</v>
      </c>
      <c r="S215" s="184">
        <v>1571053.98</v>
      </c>
      <c r="T215" s="270">
        <f t="shared" si="317"/>
        <v>18966.110000000102</v>
      </c>
      <c r="V215" s="287"/>
      <c r="W215" s="287"/>
      <c r="X215" s="261">
        <f t="shared" si="318"/>
        <v>0</v>
      </c>
      <c r="Y215" s="287"/>
      <c r="Z215" s="287"/>
      <c r="AA215" s="261">
        <f t="shared" si="319"/>
        <v>0</v>
      </c>
      <c r="AC215" s="292">
        <f t="shared" si="358"/>
        <v>1430000</v>
      </c>
      <c r="AD215" s="292">
        <f t="shared" si="359"/>
        <v>282500</v>
      </c>
      <c r="AE215" s="292">
        <f t="shared" si="360"/>
        <v>1712500</v>
      </c>
      <c r="AF215" s="292">
        <f t="shared" si="361"/>
        <v>1693533.89</v>
      </c>
      <c r="AG215" s="292">
        <f t="shared" si="362"/>
        <v>1571053.98</v>
      </c>
      <c r="AH215" s="292">
        <f t="shared" si="363"/>
        <v>18966.110000000102</v>
      </c>
      <c r="AI215" s="66"/>
      <c r="AJ215" s="292">
        <f t="shared" si="364"/>
        <v>0</v>
      </c>
      <c r="AK215" s="292">
        <f t="shared" si="365"/>
        <v>0</v>
      </c>
      <c r="AL215" s="292">
        <f t="shared" si="366"/>
        <v>0</v>
      </c>
      <c r="AM215" s="292">
        <f t="shared" si="367"/>
        <v>0</v>
      </c>
      <c r="AN215" s="292">
        <f t="shared" si="368"/>
        <v>0</v>
      </c>
      <c r="AO215" s="292">
        <f t="shared" si="369"/>
        <v>0</v>
      </c>
    </row>
    <row r="216" spans="1:41" x14ac:dyDescent="0.25">
      <c r="A216" s="75"/>
      <c r="B216" s="76"/>
      <c r="C216" s="105">
        <v>35700</v>
      </c>
      <c r="D216" s="177" t="s">
        <v>406</v>
      </c>
      <c r="E216" s="178"/>
      <c r="F216" s="142">
        <f>SUM(F217:F220)</f>
        <v>4679000</v>
      </c>
      <c r="G216" s="142">
        <f t="shared" ref="G216:J216" si="421">SUM(G217:G220)</f>
        <v>-85692</v>
      </c>
      <c r="H216" s="142">
        <f t="shared" si="421"/>
        <v>4593308</v>
      </c>
      <c r="I216" s="142">
        <f t="shared" si="421"/>
        <v>4551264.9400000004</v>
      </c>
      <c r="J216" s="142">
        <f t="shared" si="421"/>
        <v>4201030.62</v>
      </c>
      <c r="K216" s="272">
        <f t="shared" si="404"/>
        <v>42043.05999999959</v>
      </c>
      <c r="O216" s="142">
        <f t="shared" ref="O216:T216" si="422">SUM(O217:O220)</f>
        <v>4679000</v>
      </c>
      <c r="P216" s="142">
        <f t="shared" si="422"/>
        <v>-85692</v>
      </c>
      <c r="Q216" s="142">
        <f t="shared" si="422"/>
        <v>4593308</v>
      </c>
      <c r="R216" s="142">
        <f t="shared" si="422"/>
        <v>4551264.9400000004</v>
      </c>
      <c r="S216" s="142">
        <f t="shared" si="422"/>
        <v>4201030.62</v>
      </c>
      <c r="T216" s="272">
        <f t="shared" si="422"/>
        <v>42043.059999999823</v>
      </c>
      <c r="V216" s="286">
        <f t="shared" ref="V216:AA216" si="423">SUM(V217:V220)</f>
        <v>0</v>
      </c>
      <c r="W216" s="286">
        <f t="shared" si="423"/>
        <v>0</v>
      </c>
      <c r="X216" s="286">
        <f t="shared" si="423"/>
        <v>0</v>
      </c>
      <c r="Y216" s="286">
        <f t="shared" si="423"/>
        <v>0</v>
      </c>
      <c r="Z216" s="286">
        <f t="shared" si="423"/>
        <v>0</v>
      </c>
      <c r="AA216" s="286">
        <f t="shared" si="423"/>
        <v>0</v>
      </c>
      <c r="AC216" s="292">
        <f t="shared" si="358"/>
        <v>4679000</v>
      </c>
      <c r="AD216" s="292">
        <f t="shared" si="359"/>
        <v>-85692</v>
      </c>
      <c r="AE216" s="292">
        <f t="shared" si="360"/>
        <v>4593308</v>
      </c>
      <c r="AF216" s="292">
        <f t="shared" si="361"/>
        <v>4551264.9400000004</v>
      </c>
      <c r="AG216" s="292">
        <f t="shared" si="362"/>
        <v>4201030.62</v>
      </c>
      <c r="AH216" s="292">
        <f t="shared" si="363"/>
        <v>42043.059999999823</v>
      </c>
      <c r="AI216" s="66"/>
      <c r="AJ216" s="292">
        <f t="shared" si="364"/>
        <v>0</v>
      </c>
      <c r="AK216" s="292">
        <f t="shared" si="365"/>
        <v>0</v>
      </c>
      <c r="AL216" s="292">
        <f t="shared" si="366"/>
        <v>0</v>
      </c>
      <c r="AM216" s="292">
        <f t="shared" si="367"/>
        <v>0</v>
      </c>
      <c r="AN216" s="292">
        <f t="shared" si="368"/>
        <v>0</v>
      </c>
      <c r="AO216" s="292">
        <f t="shared" si="369"/>
        <v>-2.3283064365386963E-10</v>
      </c>
    </row>
    <row r="217" spans="1:41" ht="45" x14ac:dyDescent="0.25">
      <c r="A217" s="75"/>
      <c r="B217" s="77"/>
      <c r="C217" s="76"/>
      <c r="D217" s="78">
        <v>35704</v>
      </c>
      <c r="E217" s="79" t="s">
        <v>522</v>
      </c>
      <c r="F217" s="184">
        <f t="shared" si="407"/>
        <v>2183000</v>
      </c>
      <c r="G217" s="184">
        <f t="shared" si="408"/>
        <v>128000</v>
      </c>
      <c r="H217" s="184">
        <f t="shared" si="409"/>
        <v>2311000</v>
      </c>
      <c r="I217" s="184">
        <f t="shared" si="410"/>
        <v>2309880.2400000002</v>
      </c>
      <c r="J217" s="184">
        <f t="shared" si="411"/>
        <v>2071788.24</v>
      </c>
      <c r="K217" s="316">
        <f t="shared" si="404"/>
        <v>1119.7599999997765</v>
      </c>
      <c r="O217" s="184">
        <v>2183000</v>
      </c>
      <c r="P217" s="184">
        <v>128000</v>
      </c>
      <c r="Q217" s="184">
        <f>O217+P217</f>
        <v>2311000</v>
      </c>
      <c r="R217" s="184">
        <v>2309880.2400000002</v>
      </c>
      <c r="S217" s="184">
        <v>2071788.24</v>
      </c>
      <c r="T217" s="270">
        <f t="shared" si="317"/>
        <v>1119.7599999997765</v>
      </c>
      <c r="V217" s="287"/>
      <c r="W217" s="287"/>
      <c r="X217" s="261">
        <f t="shared" si="318"/>
        <v>0</v>
      </c>
      <c r="Y217" s="287"/>
      <c r="Z217" s="287"/>
      <c r="AA217" s="261">
        <f t="shared" si="319"/>
        <v>0</v>
      </c>
      <c r="AC217" s="292">
        <f t="shared" si="358"/>
        <v>2183000</v>
      </c>
      <c r="AD217" s="292">
        <f t="shared" si="359"/>
        <v>128000</v>
      </c>
      <c r="AE217" s="292">
        <f t="shared" si="360"/>
        <v>2311000</v>
      </c>
      <c r="AF217" s="292">
        <f t="shared" si="361"/>
        <v>2309880.2400000002</v>
      </c>
      <c r="AG217" s="292">
        <f t="shared" si="362"/>
        <v>2071788.24</v>
      </c>
      <c r="AH217" s="292">
        <f t="shared" si="363"/>
        <v>1119.7599999997765</v>
      </c>
      <c r="AI217" s="66"/>
      <c r="AJ217" s="292">
        <f t="shared" si="364"/>
        <v>0</v>
      </c>
      <c r="AK217" s="292">
        <f t="shared" si="365"/>
        <v>0</v>
      </c>
      <c r="AL217" s="292">
        <f t="shared" si="366"/>
        <v>0</v>
      </c>
      <c r="AM217" s="292">
        <f t="shared" si="367"/>
        <v>0</v>
      </c>
      <c r="AN217" s="292">
        <f t="shared" si="368"/>
        <v>0</v>
      </c>
      <c r="AO217" s="292">
        <f t="shared" si="369"/>
        <v>0</v>
      </c>
    </row>
    <row r="218" spans="1:41" ht="45" x14ac:dyDescent="0.25">
      <c r="A218" s="75"/>
      <c r="B218" s="77"/>
      <c r="C218" s="76"/>
      <c r="D218" s="78">
        <v>35705</v>
      </c>
      <c r="E218" s="79" t="s">
        <v>407</v>
      </c>
      <c r="F218" s="184">
        <f t="shared" si="407"/>
        <v>0</v>
      </c>
      <c r="G218" s="184">
        <f t="shared" si="408"/>
        <v>16308</v>
      </c>
      <c r="H218" s="184">
        <f t="shared" si="409"/>
        <v>16308</v>
      </c>
      <c r="I218" s="184">
        <f t="shared" si="410"/>
        <v>0</v>
      </c>
      <c r="J218" s="184">
        <f t="shared" si="411"/>
        <v>0</v>
      </c>
      <c r="K218" s="316">
        <f t="shared" si="404"/>
        <v>16308</v>
      </c>
      <c r="O218" s="184"/>
      <c r="P218" s="184">
        <v>16308</v>
      </c>
      <c r="Q218" s="184">
        <f>O218+P218</f>
        <v>16308</v>
      </c>
      <c r="R218" s="184"/>
      <c r="S218" s="184"/>
      <c r="T218" s="270">
        <f t="shared" si="317"/>
        <v>16308</v>
      </c>
      <c r="V218" s="287"/>
      <c r="W218" s="287"/>
      <c r="X218" s="261">
        <f t="shared" si="318"/>
        <v>0</v>
      </c>
      <c r="Y218" s="287"/>
      <c r="Z218" s="287"/>
      <c r="AA218" s="261">
        <f t="shared" si="319"/>
        <v>0</v>
      </c>
      <c r="AC218" s="292">
        <f t="shared" si="358"/>
        <v>0</v>
      </c>
      <c r="AD218" s="292">
        <f t="shared" si="359"/>
        <v>16308</v>
      </c>
      <c r="AE218" s="292">
        <f t="shared" si="360"/>
        <v>16308</v>
      </c>
      <c r="AF218" s="292">
        <f t="shared" si="361"/>
        <v>0</v>
      </c>
      <c r="AG218" s="292">
        <f t="shared" si="362"/>
        <v>0</v>
      </c>
      <c r="AH218" s="292">
        <f t="shared" si="363"/>
        <v>16308</v>
      </c>
      <c r="AI218" s="66"/>
      <c r="AJ218" s="292">
        <f t="shared" si="364"/>
        <v>0</v>
      </c>
      <c r="AK218" s="292">
        <f t="shared" si="365"/>
        <v>0</v>
      </c>
      <c r="AL218" s="292">
        <f t="shared" si="366"/>
        <v>0</v>
      </c>
      <c r="AM218" s="292">
        <f t="shared" si="367"/>
        <v>0</v>
      </c>
      <c r="AN218" s="292">
        <f t="shared" si="368"/>
        <v>0</v>
      </c>
      <c r="AO218" s="292">
        <f t="shared" si="369"/>
        <v>0</v>
      </c>
    </row>
    <row r="219" spans="1:41" ht="45" x14ac:dyDescent="0.25">
      <c r="A219" s="75"/>
      <c r="B219" s="77"/>
      <c r="C219" s="76"/>
      <c r="D219" s="78">
        <v>35706</v>
      </c>
      <c r="E219" s="79" t="s">
        <v>408</v>
      </c>
      <c r="F219" s="184">
        <f t="shared" si="407"/>
        <v>2096000</v>
      </c>
      <c r="G219" s="184">
        <f t="shared" si="408"/>
        <v>-100000</v>
      </c>
      <c r="H219" s="184">
        <f t="shared" si="409"/>
        <v>1996000</v>
      </c>
      <c r="I219" s="184">
        <f t="shared" si="410"/>
        <v>1971423.42</v>
      </c>
      <c r="J219" s="184">
        <f t="shared" si="411"/>
        <v>1865661.1</v>
      </c>
      <c r="K219" s="316">
        <f t="shared" si="404"/>
        <v>24576.580000000075</v>
      </c>
      <c r="O219" s="184">
        <v>2096000</v>
      </c>
      <c r="P219" s="184">
        <v>-100000</v>
      </c>
      <c r="Q219" s="184">
        <f t="shared" ref="Q219:Q220" si="424">O219+P219</f>
        <v>1996000</v>
      </c>
      <c r="R219" s="184">
        <v>1971423.42</v>
      </c>
      <c r="S219" s="184">
        <v>1865661.1</v>
      </c>
      <c r="T219" s="270">
        <f t="shared" si="317"/>
        <v>24576.580000000075</v>
      </c>
      <c r="V219" s="287"/>
      <c r="W219" s="287"/>
      <c r="X219" s="261">
        <f t="shared" si="318"/>
        <v>0</v>
      </c>
      <c r="Y219" s="287"/>
      <c r="Z219" s="287"/>
      <c r="AA219" s="261">
        <f t="shared" si="319"/>
        <v>0</v>
      </c>
      <c r="AC219" s="292">
        <f t="shared" si="358"/>
        <v>2096000</v>
      </c>
      <c r="AD219" s="292">
        <f t="shared" si="359"/>
        <v>-100000</v>
      </c>
      <c r="AE219" s="292">
        <f t="shared" si="360"/>
        <v>1996000</v>
      </c>
      <c r="AF219" s="292">
        <f t="shared" si="361"/>
        <v>1971423.42</v>
      </c>
      <c r="AG219" s="292">
        <f t="shared" si="362"/>
        <v>1865661.1</v>
      </c>
      <c r="AH219" s="292">
        <f t="shared" si="363"/>
        <v>24576.580000000075</v>
      </c>
      <c r="AI219" s="66"/>
      <c r="AJ219" s="292">
        <f t="shared" si="364"/>
        <v>0</v>
      </c>
      <c r="AK219" s="292">
        <f t="shared" si="365"/>
        <v>0</v>
      </c>
      <c r="AL219" s="292">
        <f t="shared" si="366"/>
        <v>0</v>
      </c>
      <c r="AM219" s="292">
        <f t="shared" si="367"/>
        <v>0</v>
      </c>
      <c r="AN219" s="292">
        <f t="shared" si="368"/>
        <v>0</v>
      </c>
      <c r="AO219" s="292">
        <f t="shared" si="369"/>
        <v>0</v>
      </c>
    </row>
    <row r="220" spans="1:41" ht="30" x14ac:dyDescent="0.25">
      <c r="A220" s="75"/>
      <c r="B220" s="77"/>
      <c r="C220" s="76"/>
      <c r="D220" s="78">
        <v>35708</v>
      </c>
      <c r="E220" s="79" t="s">
        <v>409</v>
      </c>
      <c r="F220" s="184">
        <f t="shared" si="407"/>
        <v>400000</v>
      </c>
      <c r="G220" s="184">
        <f t="shared" si="408"/>
        <v>-130000</v>
      </c>
      <c r="H220" s="184">
        <f t="shared" si="409"/>
        <v>270000</v>
      </c>
      <c r="I220" s="184">
        <f t="shared" si="410"/>
        <v>269961.28000000003</v>
      </c>
      <c r="J220" s="184">
        <f t="shared" si="411"/>
        <v>263581.28000000003</v>
      </c>
      <c r="K220" s="316">
        <f t="shared" si="404"/>
        <v>38.71999999997206</v>
      </c>
      <c r="O220" s="184">
        <v>400000</v>
      </c>
      <c r="P220" s="184">
        <v>-130000</v>
      </c>
      <c r="Q220" s="184">
        <f t="shared" si="424"/>
        <v>270000</v>
      </c>
      <c r="R220" s="184">
        <v>269961.28000000003</v>
      </c>
      <c r="S220" s="184">
        <v>263581.28000000003</v>
      </c>
      <c r="T220" s="270">
        <f t="shared" si="317"/>
        <v>38.71999999997206</v>
      </c>
      <c r="V220" s="287"/>
      <c r="W220" s="287"/>
      <c r="X220" s="261">
        <f t="shared" si="318"/>
        <v>0</v>
      </c>
      <c r="Y220" s="287"/>
      <c r="Z220" s="287"/>
      <c r="AA220" s="261">
        <f t="shared" si="319"/>
        <v>0</v>
      </c>
      <c r="AC220" s="292">
        <f t="shared" si="358"/>
        <v>400000</v>
      </c>
      <c r="AD220" s="292">
        <f t="shared" si="359"/>
        <v>-130000</v>
      </c>
      <c r="AE220" s="292">
        <f t="shared" si="360"/>
        <v>270000</v>
      </c>
      <c r="AF220" s="292">
        <f t="shared" si="361"/>
        <v>269961.28000000003</v>
      </c>
      <c r="AG220" s="292">
        <f t="shared" si="362"/>
        <v>263581.28000000003</v>
      </c>
      <c r="AH220" s="292">
        <f t="shared" si="363"/>
        <v>38.71999999997206</v>
      </c>
      <c r="AI220" s="66"/>
      <c r="AJ220" s="292">
        <f t="shared" si="364"/>
        <v>0</v>
      </c>
      <c r="AK220" s="292">
        <f t="shared" si="365"/>
        <v>0</v>
      </c>
      <c r="AL220" s="292">
        <f t="shared" si="366"/>
        <v>0</v>
      </c>
      <c r="AM220" s="292">
        <f t="shared" si="367"/>
        <v>0</v>
      </c>
      <c r="AN220" s="292">
        <f t="shared" si="368"/>
        <v>0</v>
      </c>
      <c r="AO220" s="292">
        <f t="shared" si="369"/>
        <v>0</v>
      </c>
    </row>
    <row r="221" spans="1:41" x14ac:dyDescent="0.25">
      <c r="A221" s="75"/>
      <c r="B221" s="76"/>
      <c r="C221" s="105">
        <v>35800</v>
      </c>
      <c r="D221" s="177" t="s">
        <v>410</v>
      </c>
      <c r="E221" s="178"/>
      <c r="F221" s="142">
        <f>SUM(F222:F224)</f>
        <v>4154000</v>
      </c>
      <c r="G221" s="142">
        <f t="shared" ref="G221:J221" si="425">SUM(G222:G224)</f>
        <v>-850000</v>
      </c>
      <c r="H221" s="142">
        <f t="shared" si="425"/>
        <v>3304000</v>
      </c>
      <c r="I221" s="142">
        <f t="shared" si="425"/>
        <v>2580667.31</v>
      </c>
      <c r="J221" s="142">
        <f t="shared" si="425"/>
        <v>2503284.14</v>
      </c>
      <c r="K221" s="272">
        <f t="shared" si="404"/>
        <v>723332.69</v>
      </c>
      <c r="O221" s="142">
        <f>SUM(O222:O224)</f>
        <v>4154000</v>
      </c>
      <c r="P221" s="142">
        <f t="shared" ref="P221:T221" si="426">SUM(P222:P224)</f>
        <v>-850000</v>
      </c>
      <c r="Q221" s="142">
        <f t="shared" si="426"/>
        <v>3304000</v>
      </c>
      <c r="R221" s="142">
        <f t="shared" si="426"/>
        <v>2580667.31</v>
      </c>
      <c r="S221" s="142">
        <f t="shared" si="426"/>
        <v>2503284.14</v>
      </c>
      <c r="T221" s="272">
        <f t="shared" si="426"/>
        <v>723332.69000000006</v>
      </c>
      <c r="V221" s="286">
        <f t="shared" ref="V221:AA221" si="427">SUM(V222:V224)</f>
        <v>0</v>
      </c>
      <c r="W221" s="286">
        <f t="shared" si="427"/>
        <v>0</v>
      </c>
      <c r="X221" s="286">
        <f t="shared" si="427"/>
        <v>0</v>
      </c>
      <c r="Y221" s="286">
        <f t="shared" si="427"/>
        <v>0</v>
      </c>
      <c r="Z221" s="286">
        <f t="shared" si="427"/>
        <v>0</v>
      </c>
      <c r="AA221" s="286">
        <f t="shared" si="427"/>
        <v>0</v>
      </c>
      <c r="AC221" s="292">
        <f t="shared" si="358"/>
        <v>4154000</v>
      </c>
      <c r="AD221" s="292">
        <f t="shared" si="359"/>
        <v>-850000</v>
      </c>
      <c r="AE221" s="292">
        <f t="shared" si="360"/>
        <v>3304000</v>
      </c>
      <c r="AF221" s="292">
        <f t="shared" si="361"/>
        <v>2580667.31</v>
      </c>
      <c r="AG221" s="292">
        <f t="shared" si="362"/>
        <v>2503284.14</v>
      </c>
      <c r="AH221" s="292">
        <f t="shared" si="363"/>
        <v>723332.69000000006</v>
      </c>
      <c r="AI221" s="66"/>
      <c r="AJ221" s="292">
        <f t="shared" si="364"/>
        <v>0</v>
      </c>
      <c r="AK221" s="292">
        <f t="shared" si="365"/>
        <v>0</v>
      </c>
      <c r="AL221" s="292">
        <f t="shared" si="366"/>
        <v>0</v>
      </c>
      <c r="AM221" s="292">
        <f t="shared" si="367"/>
        <v>0</v>
      </c>
      <c r="AN221" s="292">
        <f t="shared" si="368"/>
        <v>0</v>
      </c>
      <c r="AO221" s="292">
        <f t="shared" si="369"/>
        <v>0</v>
      </c>
    </row>
    <row r="222" spans="1:41" x14ac:dyDescent="0.25">
      <c r="A222" s="75"/>
      <c r="B222" s="77"/>
      <c r="C222" s="76"/>
      <c r="D222" s="78">
        <v>35801</v>
      </c>
      <c r="E222" s="79" t="s">
        <v>411</v>
      </c>
      <c r="F222" s="184">
        <f t="shared" si="407"/>
        <v>817000</v>
      </c>
      <c r="G222" s="184">
        <f t="shared" si="408"/>
        <v>-150000</v>
      </c>
      <c r="H222" s="184">
        <f t="shared" si="409"/>
        <v>667000</v>
      </c>
      <c r="I222" s="184">
        <f t="shared" si="410"/>
        <v>666906.62</v>
      </c>
      <c r="J222" s="184">
        <f t="shared" si="411"/>
        <v>666906.62</v>
      </c>
      <c r="K222" s="316">
        <f t="shared" si="404"/>
        <v>93.380000000004657</v>
      </c>
      <c r="O222" s="184">
        <v>817000</v>
      </c>
      <c r="P222" s="184">
        <v>-150000</v>
      </c>
      <c r="Q222" s="184">
        <f t="shared" ref="Q222:Q224" si="428">O222+P222</f>
        <v>667000</v>
      </c>
      <c r="R222" s="184">
        <v>666906.62</v>
      </c>
      <c r="S222" s="184">
        <v>666906.62</v>
      </c>
      <c r="T222" s="270">
        <f t="shared" si="317"/>
        <v>93.380000000004657</v>
      </c>
      <c r="V222" s="287"/>
      <c r="W222" s="287"/>
      <c r="X222" s="261">
        <f t="shared" si="318"/>
        <v>0</v>
      </c>
      <c r="Y222" s="287"/>
      <c r="Z222" s="287"/>
      <c r="AA222" s="261">
        <f t="shared" si="319"/>
        <v>0</v>
      </c>
      <c r="AC222" s="292">
        <f t="shared" si="358"/>
        <v>817000</v>
      </c>
      <c r="AD222" s="292">
        <f t="shared" si="359"/>
        <v>-150000</v>
      </c>
      <c r="AE222" s="292">
        <f t="shared" si="360"/>
        <v>667000</v>
      </c>
      <c r="AF222" s="292">
        <f t="shared" si="361"/>
        <v>666906.62</v>
      </c>
      <c r="AG222" s="292">
        <f t="shared" si="362"/>
        <v>666906.62</v>
      </c>
      <c r="AH222" s="292">
        <f t="shared" si="363"/>
        <v>93.380000000004657</v>
      </c>
      <c r="AI222" s="66"/>
      <c r="AJ222" s="292">
        <f t="shared" si="364"/>
        <v>0</v>
      </c>
      <c r="AK222" s="292">
        <f t="shared" si="365"/>
        <v>0</v>
      </c>
      <c r="AL222" s="292">
        <f t="shared" si="366"/>
        <v>0</v>
      </c>
      <c r="AM222" s="292">
        <f t="shared" si="367"/>
        <v>0</v>
      </c>
      <c r="AN222" s="292">
        <f t="shared" si="368"/>
        <v>0</v>
      </c>
      <c r="AO222" s="292">
        <f t="shared" si="369"/>
        <v>0</v>
      </c>
    </row>
    <row r="223" spans="1:41" x14ac:dyDescent="0.25">
      <c r="A223" s="75"/>
      <c r="B223" s="77"/>
      <c r="C223" s="76"/>
      <c r="D223" s="78">
        <v>35802</v>
      </c>
      <c r="E223" s="79" t="s">
        <v>523</v>
      </c>
      <c r="F223" s="184">
        <f t="shared" si="407"/>
        <v>12000</v>
      </c>
      <c r="G223" s="184">
        <f t="shared" si="408"/>
        <v>0</v>
      </c>
      <c r="H223" s="184">
        <f t="shared" si="409"/>
        <v>12000</v>
      </c>
      <c r="I223" s="184">
        <f t="shared" si="410"/>
        <v>0</v>
      </c>
      <c r="J223" s="184">
        <f t="shared" si="411"/>
        <v>0</v>
      </c>
      <c r="K223" s="316">
        <f t="shared" si="404"/>
        <v>12000</v>
      </c>
      <c r="O223" s="184">
        <v>12000</v>
      </c>
      <c r="P223" s="184"/>
      <c r="Q223" s="184">
        <f t="shared" si="428"/>
        <v>12000</v>
      </c>
      <c r="R223" s="184">
        <v>0</v>
      </c>
      <c r="S223" s="184"/>
      <c r="T223" s="270">
        <f t="shared" si="317"/>
        <v>12000</v>
      </c>
      <c r="V223" s="287"/>
      <c r="W223" s="287">
        <v>0</v>
      </c>
      <c r="X223" s="261">
        <f t="shared" si="318"/>
        <v>0</v>
      </c>
      <c r="Y223" s="287">
        <v>0</v>
      </c>
      <c r="Z223" s="287">
        <v>0</v>
      </c>
      <c r="AA223" s="261">
        <f t="shared" si="319"/>
        <v>0</v>
      </c>
      <c r="AC223" s="292">
        <f t="shared" si="358"/>
        <v>12000</v>
      </c>
      <c r="AD223" s="292">
        <f t="shared" si="359"/>
        <v>0</v>
      </c>
      <c r="AE223" s="292">
        <f t="shared" si="360"/>
        <v>12000</v>
      </c>
      <c r="AF223" s="292">
        <f t="shared" si="361"/>
        <v>0</v>
      </c>
      <c r="AG223" s="292">
        <f t="shared" si="362"/>
        <v>0</v>
      </c>
      <c r="AH223" s="292">
        <f t="shared" si="363"/>
        <v>12000</v>
      </c>
      <c r="AI223" s="66"/>
      <c r="AJ223" s="292">
        <f t="shared" si="364"/>
        <v>0</v>
      </c>
      <c r="AK223" s="292">
        <f t="shared" si="365"/>
        <v>0</v>
      </c>
      <c r="AL223" s="292">
        <f t="shared" si="366"/>
        <v>0</v>
      </c>
      <c r="AM223" s="292">
        <f t="shared" si="367"/>
        <v>0</v>
      </c>
      <c r="AN223" s="292">
        <f t="shared" si="368"/>
        <v>0</v>
      </c>
      <c r="AO223" s="292">
        <f t="shared" si="369"/>
        <v>0</v>
      </c>
    </row>
    <row r="224" spans="1:41" ht="30" x14ac:dyDescent="0.25">
      <c r="A224" s="75"/>
      <c r="B224" s="77"/>
      <c r="C224" s="76"/>
      <c r="D224" s="78">
        <v>35804</v>
      </c>
      <c r="E224" s="79" t="s">
        <v>412</v>
      </c>
      <c r="F224" s="184">
        <f t="shared" si="407"/>
        <v>3325000</v>
      </c>
      <c r="G224" s="184">
        <f t="shared" si="408"/>
        <v>-700000</v>
      </c>
      <c r="H224" s="184">
        <f t="shared" si="409"/>
        <v>2625000</v>
      </c>
      <c r="I224" s="184">
        <f t="shared" si="410"/>
        <v>1913760.69</v>
      </c>
      <c r="J224" s="184">
        <f t="shared" si="411"/>
        <v>1836377.52</v>
      </c>
      <c r="K224" s="316">
        <f t="shared" si="404"/>
        <v>711239.31</v>
      </c>
      <c r="O224" s="184">
        <v>3325000</v>
      </c>
      <c r="P224" s="184">
        <v>-700000</v>
      </c>
      <c r="Q224" s="184">
        <f t="shared" si="428"/>
        <v>2625000</v>
      </c>
      <c r="R224" s="184">
        <v>1913760.69</v>
      </c>
      <c r="S224" s="184">
        <v>1836377.52</v>
      </c>
      <c r="T224" s="270">
        <f t="shared" si="317"/>
        <v>711239.31</v>
      </c>
      <c r="V224" s="287"/>
      <c r="W224" s="287"/>
      <c r="X224" s="261">
        <f t="shared" si="318"/>
        <v>0</v>
      </c>
      <c r="Y224" s="287"/>
      <c r="Z224" s="287"/>
      <c r="AA224" s="261">
        <f t="shared" si="319"/>
        <v>0</v>
      </c>
      <c r="AC224" s="292">
        <f t="shared" si="358"/>
        <v>3325000</v>
      </c>
      <c r="AD224" s="292">
        <f t="shared" si="359"/>
        <v>-700000</v>
      </c>
      <c r="AE224" s="292">
        <f t="shared" si="360"/>
        <v>2625000</v>
      </c>
      <c r="AF224" s="292">
        <f t="shared" si="361"/>
        <v>1913760.69</v>
      </c>
      <c r="AG224" s="292">
        <f t="shared" si="362"/>
        <v>1836377.52</v>
      </c>
      <c r="AH224" s="292">
        <f t="shared" si="363"/>
        <v>711239.31</v>
      </c>
      <c r="AI224" s="66"/>
      <c r="AJ224" s="292">
        <f t="shared" si="364"/>
        <v>0</v>
      </c>
      <c r="AK224" s="292">
        <f t="shared" si="365"/>
        <v>0</v>
      </c>
      <c r="AL224" s="292">
        <f t="shared" si="366"/>
        <v>0</v>
      </c>
      <c r="AM224" s="292">
        <f t="shared" si="367"/>
        <v>0</v>
      </c>
      <c r="AN224" s="292">
        <f t="shared" si="368"/>
        <v>0</v>
      </c>
      <c r="AO224" s="292">
        <f t="shared" si="369"/>
        <v>0</v>
      </c>
    </row>
    <row r="225" spans="1:41" x14ac:dyDescent="0.25">
      <c r="A225" s="75"/>
      <c r="B225" s="76"/>
      <c r="C225" s="105">
        <v>35900</v>
      </c>
      <c r="D225" s="177" t="s">
        <v>413</v>
      </c>
      <c r="E225" s="178"/>
      <c r="F225" s="142">
        <f>SUM(F226:F227)</f>
        <v>450000</v>
      </c>
      <c r="G225" s="142">
        <f t="shared" ref="G225:J225" si="429">SUM(G226:G227)</f>
        <v>-110000</v>
      </c>
      <c r="H225" s="142">
        <f t="shared" si="429"/>
        <v>340000</v>
      </c>
      <c r="I225" s="142">
        <f t="shared" si="429"/>
        <v>283660.59999999998</v>
      </c>
      <c r="J225" s="142">
        <f t="shared" si="429"/>
        <v>274804.59999999998</v>
      </c>
      <c r="K225" s="272">
        <f t="shared" si="404"/>
        <v>56339.400000000023</v>
      </c>
      <c r="O225" s="142">
        <f t="shared" ref="O225:T225" si="430">SUM(O226:O227)</f>
        <v>450000</v>
      </c>
      <c r="P225" s="142">
        <f t="shared" si="430"/>
        <v>-110000</v>
      </c>
      <c r="Q225" s="142">
        <f t="shared" si="430"/>
        <v>340000</v>
      </c>
      <c r="R225" s="142">
        <f t="shared" si="430"/>
        <v>283660.59999999998</v>
      </c>
      <c r="S225" s="142">
        <f t="shared" si="430"/>
        <v>274804.59999999998</v>
      </c>
      <c r="T225" s="272">
        <f t="shared" si="430"/>
        <v>56339.399999999994</v>
      </c>
      <c r="V225" s="286"/>
      <c r="W225" s="286"/>
      <c r="X225" s="286">
        <f t="shared" ref="X225:AA225" si="431">SUM(X226:X227)</f>
        <v>0</v>
      </c>
      <c r="Y225" s="286"/>
      <c r="Z225" s="286"/>
      <c r="AA225" s="286">
        <f t="shared" si="431"/>
        <v>0</v>
      </c>
      <c r="AC225" s="292">
        <f t="shared" si="358"/>
        <v>450000</v>
      </c>
      <c r="AD225" s="292">
        <f t="shared" si="359"/>
        <v>-110000</v>
      </c>
      <c r="AE225" s="292">
        <f t="shared" si="360"/>
        <v>340000</v>
      </c>
      <c r="AF225" s="292">
        <f t="shared" si="361"/>
        <v>283660.59999999998</v>
      </c>
      <c r="AG225" s="292">
        <f t="shared" si="362"/>
        <v>274804.59999999998</v>
      </c>
      <c r="AH225" s="292">
        <f t="shared" si="363"/>
        <v>56339.399999999994</v>
      </c>
      <c r="AI225" s="66"/>
      <c r="AJ225" s="292">
        <f t="shared" si="364"/>
        <v>0</v>
      </c>
      <c r="AK225" s="292">
        <f t="shared" si="365"/>
        <v>0</v>
      </c>
      <c r="AL225" s="292">
        <f t="shared" si="366"/>
        <v>0</v>
      </c>
      <c r="AM225" s="292">
        <f t="shared" si="367"/>
        <v>0</v>
      </c>
      <c r="AN225" s="292">
        <f t="shared" si="368"/>
        <v>0</v>
      </c>
      <c r="AO225" s="292">
        <f t="shared" si="369"/>
        <v>0</v>
      </c>
    </row>
    <row r="226" spans="1:41" x14ac:dyDescent="0.25">
      <c r="A226" s="75"/>
      <c r="B226" s="77"/>
      <c r="C226" s="76"/>
      <c r="D226" s="78">
        <v>35901</v>
      </c>
      <c r="E226" s="79" t="s">
        <v>414</v>
      </c>
      <c r="F226" s="184">
        <f t="shared" si="407"/>
        <v>150000</v>
      </c>
      <c r="G226" s="184">
        <f t="shared" si="408"/>
        <v>20000</v>
      </c>
      <c r="H226" s="184">
        <f t="shared" si="409"/>
        <v>170000</v>
      </c>
      <c r="I226" s="184">
        <f t="shared" si="410"/>
        <v>169856.38</v>
      </c>
      <c r="J226" s="184">
        <f t="shared" si="411"/>
        <v>169856.38</v>
      </c>
      <c r="K226" s="316">
        <f t="shared" si="404"/>
        <v>143.61999999999534</v>
      </c>
      <c r="O226" s="184">
        <v>150000</v>
      </c>
      <c r="P226" s="184">
        <v>20000</v>
      </c>
      <c r="Q226" s="184">
        <f t="shared" ref="Q226:Q227" si="432">O226+P226</f>
        <v>170000</v>
      </c>
      <c r="R226" s="184">
        <v>169856.38</v>
      </c>
      <c r="S226" s="184">
        <v>169856.38</v>
      </c>
      <c r="T226" s="270">
        <f t="shared" si="317"/>
        <v>143.61999999999534</v>
      </c>
      <c r="V226" s="287"/>
      <c r="W226" s="287"/>
      <c r="X226" s="261">
        <f t="shared" si="318"/>
        <v>0</v>
      </c>
      <c r="Y226" s="287"/>
      <c r="Z226" s="287"/>
      <c r="AA226" s="261">
        <f t="shared" si="319"/>
        <v>0</v>
      </c>
      <c r="AC226" s="292">
        <f t="shared" si="358"/>
        <v>150000</v>
      </c>
      <c r="AD226" s="292">
        <f t="shared" si="359"/>
        <v>20000</v>
      </c>
      <c r="AE226" s="292">
        <f t="shared" si="360"/>
        <v>170000</v>
      </c>
      <c r="AF226" s="292">
        <f t="shared" si="361"/>
        <v>169856.38</v>
      </c>
      <c r="AG226" s="292">
        <f t="shared" si="362"/>
        <v>169856.38</v>
      </c>
      <c r="AH226" s="292">
        <f t="shared" si="363"/>
        <v>143.61999999999534</v>
      </c>
      <c r="AI226" s="66"/>
      <c r="AJ226" s="292">
        <f t="shared" si="364"/>
        <v>0</v>
      </c>
      <c r="AK226" s="292">
        <f t="shared" si="365"/>
        <v>0</v>
      </c>
      <c r="AL226" s="292">
        <f t="shared" si="366"/>
        <v>0</v>
      </c>
      <c r="AM226" s="292">
        <f t="shared" si="367"/>
        <v>0</v>
      </c>
      <c r="AN226" s="292">
        <f t="shared" si="368"/>
        <v>0</v>
      </c>
      <c r="AO226" s="292">
        <f t="shared" si="369"/>
        <v>0</v>
      </c>
    </row>
    <row r="227" spans="1:41" x14ac:dyDescent="0.25">
      <c r="A227" s="75"/>
      <c r="B227" s="77"/>
      <c r="C227" s="76"/>
      <c r="D227" s="78">
        <v>35902</v>
      </c>
      <c r="E227" s="79" t="s">
        <v>415</v>
      </c>
      <c r="F227" s="184">
        <f t="shared" si="407"/>
        <v>300000</v>
      </c>
      <c r="G227" s="184">
        <f t="shared" si="408"/>
        <v>-130000</v>
      </c>
      <c r="H227" s="184">
        <f t="shared" si="409"/>
        <v>170000</v>
      </c>
      <c r="I227" s="184">
        <f t="shared" si="410"/>
        <v>113804.22</v>
      </c>
      <c r="J227" s="184">
        <f t="shared" si="411"/>
        <v>104948.22</v>
      </c>
      <c r="K227" s="316">
        <f t="shared" si="404"/>
        <v>56195.78</v>
      </c>
      <c r="O227" s="184">
        <v>300000</v>
      </c>
      <c r="P227" s="184">
        <v>-130000</v>
      </c>
      <c r="Q227" s="184">
        <f t="shared" si="432"/>
        <v>170000</v>
      </c>
      <c r="R227" s="184">
        <v>113804.22</v>
      </c>
      <c r="S227" s="288">
        <v>104948.22</v>
      </c>
      <c r="T227" s="270">
        <f t="shared" si="317"/>
        <v>56195.78</v>
      </c>
      <c r="V227" s="287"/>
      <c r="W227" s="287"/>
      <c r="X227" s="261">
        <f t="shared" si="318"/>
        <v>0</v>
      </c>
      <c r="Y227" s="287"/>
      <c r="Z227" s="287"/>
      <c r="AA227" s="261">
        <f t="shared" si="319"/>
        <v>0</v>
      </c>
      <c r="AC227" s="292">
        <f t="shared" si="358"/>
        <v>300000</v>
      </c>
      <c r="AD227" s="292">
        <f t="shared" si="359"/>
        <v>-130000</v>
      </c>
      <c r="AE227" s="292">
        <f t="shared" si="360"/>
        <v>170000</v>
      </c>
      <c r="AF227" s="292">
        <f t="shared" si="361"/>
        <v>113804.22</v>
      </c>
      <c r="AG227" s="292">
        <f t="shared" si="362"/>
        <v>104948.22</v>
      </c>
      <c r="AH227" s="292">
        <f t="shared" si="363"/>
        <v>56195.78</v>
      </c>
      <c r="AI227" s="66"/>
      <c r="AJ227" s="292">
        <f t="shared" si="364"/>
        <v>0</v>
      </c>
      <c r="AK227" s="292">
        <f t="shared" si="365"/>
        <v>0</v>
      </c>
      <c r="AL227" s="292">
        <f t="shared" si="366"/>
        <v>0</v>
      </c>
      <c r="AM227" s="292">
        <f t="shared" si="367"/>
        <v>0</v>
      </c>
      <c r="AN227" s="292">
        <f t="shared" si="368"/>
        <v>0</v>
      </c>
      <c r="AO227" s="292">
        <f t="shared" si="369"/>
        <v>0</v>
      </c>
    </row>
    <row r="228" spans="1:41" hidden="1" x14ac:dyDescent="0.25">
      <c r="A228" s="75"/>
      <c r="B228" s="179">
        <v>36000</v>
      </c>
      <c r="C228" s="180" t="s">
        <v>416</v>
      </c>
      <c r="D228" s="181"/>
      <c r="E228" s="182"/>
      <c r="F228" s="141">
        <f>SUM(F229)</f>
        <v>0</v>
      </c>
      <c r="G228" s="141">
        <f t="shared" ref="G228:J229" si="433">SUM(G229)</f>
        <v>0</v>
      </c>
      <c r="H228" s="141">
        <f t="shared" si="433"/>
        <v>0</v>
      </c>
      <c r="I228" s="141">
        <f t="shared" si="433"/>
        <v>0</v>
      </c>
      <c r="J228" s="141">
        <f t="shared" si="433"/>
        <v>0</v>
      </c>
      <c r="K228" s="271">
        <f t="shared" si="404"/>
        <v>0</v>
      </c>
      <c r="O228" s="141">
        <f t="shared" ref="O228:T229" si="434">SUM(O229)</f>
        <v>0</v>
      </c>
      <c r="P228" s="141">
        <f t="shared" si="434"/>
        <v>0</v>
      </c>
      <c r="Q228" s="141">
        <f t="shared" si="434"/>
        <v>0</v>
      </c>
      <c r="R228" s="141">
        <f t="shared" si="434"/>
        <v>0</v>
      </c>
      <c r="S228" s="141">
        <f t="shared" si="434"/>
        <v>0</v>
      </c>
      <c r="T228" s="271">
        <f t="shared" si="434"/>
        <v>0</v>
      </c>
      <c r="V228" s="285"/>
      <c r="W228" s="285"/>
      <c r="X228" s="285">
        <f t="shared" ref="X228:AA229" si="435">SUM(X229)</f>
        <v>0</v>
      </c>
      <c r="Y228" s="285"/>
      <c r="Z228" s="285"/>
      <c r="AA228" s="285">
        <f t="shared" si="435"/>
        <v>0</v>
      </c>
      <c r="AC228" s="292">
        <f t="shared" si="358"/>
        <v>0</v>
      </c>
      <c r="AD228" s="292">
        <f t="shared" si="359"/>
        <v>0</v>
      </c>
      <c r="AE228" s="292">
        <f t="shared" si="360"/>
        <v>0</v>
      </c>
      <c r="AF228" s="292">
        <f t="shared" si="361"/>
        <v>0</v>
      </c>
      <c r="AG228" s="292">
        <f t="shared" si="362"/>
        <v>0</v>
      </c>
      <c r="AH228" s="292">
        <f t="shared" si="363"/>
        <v>0</v>
      </c>
      <c r="AI228" s="66"/>
      <c r="AJ228" s="292">
        <f t="shared" si="364"/>
        <v>0</v>
      </c>
      <c r="AK228" s="292">
        <f t="shared" si="365"/>
        <v>0</v>
      </c>
      <c r="AL228" s="292">
        <f t="shared" si="366"/>
        <v>0</v>
      </c>
      <c r="AM228" s="292">
        <f t="shared" si="367"/>
        <v>0</v>
      </c>
      <c r="AN228" s="292">
        <f t="shared" si="368"/>
        <v>0</v>
      </c>
      <c r="AO228" s="292">
        <f t="shared" si="369"/>
        <v>0</v>
      </c>
    </row>
    <row r="229" spans="1:41" hidden="1" x14ac:dyDescent="0.25">
      <c r="A229" s="75"/>
      <c r="B229" s="76"/>
      <c r="C229" s="105">
        <v>36100</v>
      </c>
      <c r="D229" s="177" t="s">
        <v>417</v>
      </c>
      <c r="E229" s="178"/>
      <c r="F229" s="142">
        <f>SUM(F230)</f>
        <v>0</v>
      </c>
      <c r="G229" s="142">
        <f t="shared" si="433"/>
        <v>0</v>
      </c>
      <c r="H229" s="142">
        <f t="shared" si="433"/>
        <v>0</v>
      </c>
      <c r="I229" s="142">
        <f t="shared" si="433"/>
        <v>0</v>
      </c>
      <c r="J229" s="142">
        <f t="shared" si="433"/>
        <v>0</v>
      </c>
      <c r="K229" s="272">
        <f t="shared" si="404"/>
        <v>0</v>
      </c>
      <c r="O229" s="142"/>
      <c r="P229" s="142">
        <f t="shared" si="434"/>
        <v>0</v>
      </c>
      <c r="Q229" s="142">
        <f t="shared" si="434"/>
        <v>0</v>
      </c>
      <c r="R229" s="142">
        <f t="shared" si="434"/>
        <v>0</v>
      </c>
      <c r="S229" s="142">
        <f t="shared" si="434"/>
        <v>0</v>
      </c>
      <c r="T229" s="272">
        <f t="shared" si="434"/>
        <v>0</v>
      </c>
      <c r="V229" s="286"/>
      <c r="W229" s="286"/>
      <c r="X229" s="286">
        <f t="shared" si="435"/>
        <v>0</v>
      </c>
      <c r="Y229" s="286"/>
      <c r="Z229" s="286"/>
      <c r="AA229" s="286">
        <f t="shared" si="435"/>
        <v>0</v>
      </c>
      <c r="AC229" s="292">
        <f t="shared" si="358"/>
        <v>0</v>
      </c>
      <c r="AD229" s="292">
        <f t="shared" si="359"/>
        <v>0</v>
      </c>
      <c r="AE229" s="292">
        <f t="shared" si="360"/>
        <v>0</v>
      </c>
      <c r="AF229" s="292">
        <f t="shared" si="361"/>
        <v>0</v>
      </c>
      <c r="AG229" s="292">
        <f t="shared" si="362"/>
        <v>0</v>
      </c>
      <c r="AH229" s="292">
        <f t="shared" si="363"/>
        <v>0</v>
      </c>
      <c r="AI229" s="66"/>
      <c r="AJ229" s="292">
        <f t="shared" si="364"/>
        <v>0</v>
      </c>
      <c r="AK229" s="292">
        <f t="shared" si="365"/>
        <v>0</v>
      </c>
      <c r="AL229" s="292">
        <f t="shared" si="366"/>
        <v>0</v>
      </c>
      <c r="AM229" s="292">
        <f t="shared" si="367"/>
        <v>0</v>
      </c>
      <c r="AN229" s="292">
        <f t="shared" si="368"/>
        <v>0</v>
      </c>
      <c r="AO229" s="292">
        <f t="shared" si="369"/>
        <v>0</v>
      </c>
    </row>
    <row r="230" spans="1:41" hidden="1" x14ac:dyDescent="0.25">
      <c r="A230" s="75"/>
      <c r="B230" s="77"/>
      <c r="C230" s="76"/>
      <c r="D230" s="78">
        <v>36101</v>
      </c>
      <c r="E230" s="79" t="s">
        <v>418</v>
      </c>
      <c r="F230" s="184">
        <f t="shared" si="407"/>
        <v>0</v>
      </c>
      <c r="G230" s="184">
        <f t="shared" si="408"/>
        <v>0</v>
      </c>
      <c r="H230" s="184">
        <f t="shared" si="409"/>
        <v>0</v>
      </c>
      <c r="I230" s="184">
        <f t="shared" si="410"/>
        <v>0</v>
      </c>
      <c r="J230" s="184">
        <f t="shared" si="411"/>
        <v>0</v>
      </c>
      <c r="K230" s="316">
        <f t="shared" si="404"/>
        <v>0</v>
      </c>
      <c r="O230" s="184"/>
      <c r="P230" s="184"/>
      <c r="Q230" s="184">
        <f>O230+P230</f>
        <v>0</v>
      </c>
      <c r="R230" s="184"/>
      <c r="S230" s="184"/>
      <c r="T230" s="270">
        <f>Q230-R230</f>
        <v>0</v>
      </c>
      <c r="V230" s="287"/>
      <c r="W230" s="287"/>
      <c r="X230" s="261">
        <f t="shared" ref="X230:X300" si="436">V230+W230</f>
        <v>0</v>
      </c>
      <c r="Y230" s="287"/>
      <c r="Z230" s="287"/>
      <c r="AA230" s="261">
        <f t="shared" ref="AA230:AA300" si="437">X230-Y230</f>
        <v>0</v>
      </c>
      <c r="AC230" s="292">
        <f t="shared" si="358"/>
        <v>0</v>
      </c>
      <c r="AD230" s="292">
        <f t="shared" si="359"/>
        <v>0</v>
      </c>
      <c r="AE230" s="292">
        <f t="shared" si="360"/>
        <v>0</v>
      </c>
      <c r="AF230" s="292">
        <f t="shared" si="361"/>
        <v>0</v>
      </c>
      <c r="AG230" s="292">
        <f t="shared" si="362"/>
        <v>0</v>
      </c>
      <c r="AH230" s="292">
        <f t="shared" si="363"/>
        <v>0</v>
      </c>
      <c r="AI230" s="66"/>
      <c r="AJ230" s="292">
        <f t="shared" si="364"/>
        <v>0</v>
      </c>
      <c r="AK230" s="292">
        <f t="shared" si="365"/>
        <v>0</v>
      </c>
      <c r="AL230" s="292">
        <f t="shared" si="366"/>
        <v>0</v>
      </c>
      <c r="AM230" s="292">
        <f t="shared" si="367"/>
        <v>0</v>
      </c>
      <c r="AN230" s="292">
        <f t="shared" si="368"/>
        <v>0</v>
      </c>
      <c r="AO230" s="292">
        <f t="shared" si="369"/>
        <v>0</v>
      </c>
    </row>
    <row r="231" spans="1:41" x14ac:dyDescent="0.25">
      <c r="A231" s="75"/>
      <c r="B231" s="179">
        <v>37000</v>
      </c>
      <c r="C231" s="180" t="s">
        <v>419</v>
      </c>
      <c r="D231" s="181"/>
      <c r="E231" s="182"/>
      <c r="F231" s="141">
        <f>SUM(F232,F234,F237,F241,F244)</f>
        <v>1930597</v>
      </c>
      <c r="G231" s="141">
        <f t="shared" ref="G231:J231" si="438">SUM(G232,G234,G237,G241,G244)</f>
        <v>922000</v>
      </c>
      <c r="H231" s="141">
        <f t="shared" si="438"/>
        <v>2852597</v>
      </c>
      <c r="I231" s="141">
        <f t="shared" si="438"/>
        <v>2259380.94</v>
      </c>
      <c r="J231" s="141">
        <f t="shared" si="438"/>
        <v>2011132.69</v>
      </c>
      <c r="K231" s="271">
        <f t="shared" si="404"/>
        <v>593216.06000000006</v>
      </c>
      <c r="O231" s="141">
        <f>SUM(O232,O234,O237,O241,O244)</f>
        <v>1218493</v>
      </c>
      <c r="P231" s="141">
        <f t="shared" ref="P231:T231" si="439">SUM(P232,P234,P237,P241,P244)</f>
        <v>781000</v>
      </c>
      <c r="Q231" s="141">
        <f t="shared" si="439"/>
        <v>1999493</v>
      </c>
      <c r="R231" s="141">
        <f t="shared" si="439"/>
        <v>1762625.8699999999</v>
      </c>
      <c r="S231" s="141">
        <f t="shared" si="439"/>
        <v>1529633.5999999999</v>
      </c>
      <c r="T231" s="141">
        <f t="shared" si="439"/>
        <v>236867.13</v>
      </c>
      <c r="V231" s="285">
        <f t="shared" ref="V231:AA231" si="440">SUM(V232,V234,V237,V241,V244)</f>
        <v>712104</v>
      </c>
      <c r="W231" s="285">
        <f t="shared" si="440"/>
        <v>141000</v>
      </c>
      <c r="X231" s="285">
        <f t="shared" si="440"/>
        <v>853104</v>
      </c>
      <c r="Y231" s="285">
        <f t="shared" si="440"/>
        <v>496755.07</v>
      </c>
      <c r="Z231" s="285">
        <f t="shared" si="440"/>
        <v>481499.08999999997</v>
      </c>
      <c r="AA231" s="285">
        <f t="shared" si="440"/>
        <v>356348.93</v>
      </c>
      <c r="AC231" s="292">
        <f t="shared" si="358"/>
        <v>1930597</v>
      </c>
      <c r="AD231" s="292">
        <f t="shared" si="359"/>
        <v>922000</v>
      </c>
      <c r="AE231" s="292">
        <f t="shared" si="360"/>
        <v>2852597</v>
      </c>
      <c r="AF231" s="292">
        <f t="shared" si="361"/>
        <v>2259380.94</v>
      </c>
      <c r="AG231" s="292">
        <f t="shared" si="362"/>
        <v>2011132.69</v>
      </c>
      <c r="AH231" s="292">
        <f t="shared" si="363"/>
        <v>593216.06000000006</v>
      </c>
      <c r="AI231" s="66"/>
      <c r="AJ231" s="292">
        <f t="shared" si="364"/>
        <v>0</v>
      </c>
      <c r="AK231" s="292">
        <f t="shared" si="365"/>
        <v>0</v>
      </c>
      <c r="AL231" s="292">
        <f t="shared" si="366"/>
        <v>0</v>
      </c>
      <c r="AM231" s="292">
        <f t="shared" si="367"/>
        <v>0</v>
      </c>
      <c r="AN231" s="292">
        <f t="shared" si="368"/>
        <v>0</v>
      </c>
      <c r="AO231" s="292">
        <f t="shared" si="369"/>
        <v>0</v>
      </c>
    </row>
    <row r="232" spans="1:41" x14ac:dyDescent="0.25">
      <c r="A232" s="75"/>
      <c r="B232" s="76"/>
      <c r="C232" s="105">
        <v>37100</v>
      </c>
      <c r="D232" s="177" t="s">
        <v>420</v>
      </c>
      <c r="E232" s="178"/>
      <c r="F232" s="142">
        <f>SUM(F233)</f>
        <v>161000</v>
      </c>
      <c r="G232" s="142">
        <f t="shared" ref="G232:J232" si="441">SUM(G233)</f>
        <v>171000</v>
      </c>
      <c r="H232" s="142">
        <f t="shared" si="441"/>
        <v>332000</v>
      </c>
      <c r="I232" s="142">
        <f t="shared" si="441"/>
        <v>308634.76</v>
      </c>
      <c r="J232" s="142">
        <f t="shared" si="441"/>
        <v>221180.78</v>
      </c>
      <c r="K232" s="272">
        <f t="shared" si="404"/>
        <v>23365.239999999991</v>
      </c>
      <c r="O232" s="142">
        <f t="shared" ref="O232:T232" si="442">SUM(O233)</f>
        <v>136000</v>
      </c>
      <c r="P232" s="142">
        <f t="shared" si="442"/>
        <v>150000</v>
      </c>
      <c r="Q232" s="142">
        <f t="shared" si="442"/>
        <v>286000</v>
      </c>
      <c r="R232" s="142">
        <f t="shared" si="442"/>
        <v>283388.78000000003</v>
      </c>
      <c r="S232" s="142">
        <f t="shared" si="442"/>
        <v>196870.78</v>
      </c>
      <c r="T232" s="272">
        <f t="shared" si="442"/>
        <v>2611.2199999999721</v>
      </c>
      <c r="V232" s="286">
        <f t="shared" ref="V232:AA232" si="443">SUM(V233)</f>
        <v>25000</v>
      </c>
      <c r="W232" s="286">
        <f t="shared" si="443"/>
        <v>21000</v>
      </c>
      <c r="X232" s="286">
        <f t="shared" si="443"/>
        <v>46000</v>
      </c>
      <c r="Y232" s="286">
        <f t="shared" si="443"/>
        <v>25245.98</v>
      </c>
      <c r="Z232" s="286">
        <f t="shared" si="443"/>
        <v>24310</v>
      </c>
      <c r="AA232" s="286">
        <f t="shared" si="443"/>
        <v>20754.02</v>
      </c>
      <c r="AC232" s="292">
        <f t="shared" si="358"/>
        <v>161000</v>
      </c>
      <c r="AD232" s="292">
        <f t="shared" si="359"/>
        <v>171000</v>
      </c>
      <c r="AE232" s="292">
        <f t="shared" si="360"/>
        <v>332000</v>
      </c>
      <c r="AF232" s="292">
        <f t="shared" si="361"/>
        <v>308634.76</v>
      </c>
      <c r="AG232" s="292">
        <f t="shared" si="362"/>
        <v>221180.78</v>
      </c>
      <c r="AH232" s="292">
        <f t="shared" si="363"/>
        <v>23365.239999999972</v>
      </c>
      <c r="AI232" s="66"/>
      <c r="AJ232" s="292">
        <f t="shared" si="364"/>
        <v>0</v>
      </c>
      <c r="AK232" s="292">
        <f t="shared" si="365"/>
        <v>0</v>
      </c>
      <c r="AL232" s="292">
        <f t="shared" si="366"/>
        <v>0</v>
      </c>
      <c r="AM232" s="292">
        <f t="shared" si="367"/>
        <v>0</v>
      </c>
      <c r="AN232" s="292">
        <f t="shared" si="368"/>
        <v>0</v>
      </c>
      <c r="AO232" s="292">
        <f t="shared" si="369"/>
        <v>0</v>
      </c>
    </row>
    <row r="233" spans="1:41" x14ac:dyDescent="0.25">
      <c r="A233" s="75"/>
      <c r="B233" s="77"/>
      <c r="C233" s="76"/>
      <c r="D233" s="78">
        <v>37101</v>
      </c>
      <c r="E233" s="79" t="s">
        <v>420</v>
      </c>
      <c r="F233" s="184">
        <f t="shared" si="407"/>
        <v>161000</v>
      </c>
      <c r="G233" s="184">
        <f t="shared" si="408"/>
        <v>171000</v>
      </c>
      <c r="H233" s="184">
        <f t="shared" si="409"/>
        <v>332000</v>
      </c>
      <c r="I233" s="184">
        <f t="shared" si="410"/>
        <v>308634.76</v>
      </c>
      <c r="J233" s="184">
        <f t="shared" si="411"/>
        <v>221180.78</v>
      </c>
      <c r="K233" s="316">
        <f t="shared" si="404"/>
        <v>23365.239999999991</v>
      </c>
      <c r="O233" s="184">
        <v>136000</v>
      </c>
      <c r="P233" s="184">
        <v>150000</v>
      </c>
      <c r="Q233" s="184">
        <f>O233+P233</f>
        <v>286000</v>
      </c>
      <c r="R233" s="184">
        <v>283388.78000000003</v>
      </c>
      <c r="S233" s="184">
        <v>196870.78</v>
      </c>
      <c r="T233" s="270">
        <f>Q233-R233</f>
        <v>2611.2199999999721</v>
      </c>
      <c r="V233" s="287">
        <v>25000</v>
      </c>
      <c r="W233" s="287">
        <v>21000</v>
      </c>
      <c r="X233" s="261">
        <f t="shared" si="436"/>
        <v>46000</v>
      </c>
      <c r="Y233" s="287">
        <v>25245.98</v>
      </c>
      <c r="Z233" s="287">
        <v>24310</v>
      </c>
      <c r="AA233" s="261">
        <f t="shared" si="437"/>
        <v>20754.02</v>
      </c>
      <c r="AC233" s="292">
        <f t="shared" si="358"/>
        <v>161000</v>
      </c>
      <c r="AD233" s="292">
        <f t="shared" si="359"/>
        <v>171000</v>
      </c>
      <c r="AE233" s="292">
        <f t="shared" si="360"/>
        <v>332000</v>
      </c>
      <c r="AF233" s="292">
        <f t="shared" si="361"/>
        <v>308634.76</v>
      </c>
      <c r="AG233" s="292">
        <f t="shared" si="362"/>
        <v>221180.78</v>
      </c>
      <c r="AH233" s="292">
        <f t="shared" si="363"/>
        <v>23365.239999999972</v>
      </c>
      <c r="AI233" s="66"/>
      <c r="AJ233" s="292">
        <f t="shared" si="364"/>
        <v>0</v>
      </c>
      <c r="AK233" s="292">
        <f t="shared" si="365"/>
        <v>0</v>
      </c>
      <c r="AL233" s="292">
        <f t="shared" si="366"/>
        <v>0</v>
      </c>
      <c r="AM233" s="292">
        <f t="shared" si="367"/>
        <v>0</v>
      </c>
      <c r="AN233" s="292">
        <f t="shared" si="368"/>
        <v>0</v>
      </c>
      <c r="AO233" s="292">
        <f t="shared" si="369"/>
        <v>0</v>
      </c>
    </row>
    <row r="234" spans="1:41" x14ac:dyDescent="0.25">
      <c r="A234" s="75"/>
      <c r="B234" s="76"/>
      <c r="C234" s="105">
        <v>37200</v>
      </c>
      <c r="D234" s="177" t="s">
        <v>421</v>
      </c>
      <c r="E234" s="178"/>
      <c r="F234" s="142">
        <f>SUM(F235:F236)</f>
        <v>6000</v>
      </c>
      <c r="G234" s="142">
        <f t="shared" ref="G234:J234" si="444">SUM(G235:G236)</f>
        <v>0</v>
      </c>
      <c r="H234" s="142">
        <f t="shared" si="444"/>
        <v>6000</v>
      </c>
      <c r="I234" s="142">
        <f t="shared" si="444"/>
        <v>1125</v>
      </c>
      <c r="J234" s="142">
        <f t="shared" si="444"/>
        <v>1125</v>
      </c>
      <c r="K234" s="272">
        <f t="shared" si="404"/>
        <v>4875</v>
      </c>
      <c r="O234" s="142"/>
      <c r="P234" s="142">
        <f t="shared" ref="P234:T234" si="445">SUM(P235:P236)</f>
        <v>0</v>
      </c>
      <c r="Q234" s="142">
        <f t="shared" si="445"/>
        <v>0</v>
      </c>
      <c r="R234" s="142">
        <f t="shared" si="445"/>
        <v>0</v>
      </c>
      <c r="S234" s="142">
        <f t="shared" si="445"/>
        <v>0</v>
      </c>
      <c r="T234" s="272">
        <f t="shared" si="445"/>
        <v>0</v>
      </c>
      <c r="V234" s="286">
        <f t="shared" ref="V234:AA234" si="446">SUM(V235:V236)</f>
        <v>6000</v>
      </c>
      <c r="W234" s="286">
        <f t="shared" si="446"/>
        <v>0</v>
      </c>
      <c r="X234" s="286">
        <f t="shared" si="446"/>
        <v>6000</v>
      </c>
      <c r="Y234" s="286">
        <f t="shared" si="446"/>
        <v>1125</v>
      </c>
      <c r="Z234" s="286">
        <f t="shared" si="446"/>
        <v>1125</v>
      </c>
      <c r="AA234" s="286">
        <f t="shared" si="446"/>
        <v>4875</v>
      </c>
      <c r="AC234" s="292">
        <f t="shared" si="358"/>
        <v>6000</v>
      </c>
      <c r="AD234" s="292">
        <f t="shared" si="359"/>
        <v>0</v>
      </c>
      <c r="AE234" s="292">
        <f t="shared" si="360"/>
        <v>6000</v>
      </c>
      <c r="AF234" s="292">
        <f t="shared" si="361"/>
        <v>1125</v>
      </c>
      <c r="AG234" s="292">
        <f t="shared" si="362"/>
        <v>1125</v>
      </c>
      <c r="AH234" s="292">
        <f t="shared" si="363"/>
        <v>4875</v>
      </c>
      <c r="AI234" s="66"/>
      <c r="AJ234" s="292">
        <f t="shared" si="364"/>
        <v>0</v>
      </c>
      <c r="AK234" s="292">
        <f t="shared" si="365"/>
        <v>0</v>
      </c>
      <c r="AL234" s="292">
        <f t="shared" si="366"/>
        <v>0</v>
      </c>
      <c r="AM234" s="292">
        <f t="shared" si="367"/>
        <v>0</v>
      </c>
      <c r="AN234" s="292">
        <f t="shared" si="368"/>
        <v>0</v>
      </c>
      <c r="AO234" s="292">
        <f t="shared" si="369"/>
        <v>0</v>
      </c>
    </row>
    <row r="235" spans="1:41" x14ac:dyDescent="0.25">
      <c r="A235" s="75"/>
      <c r="B235" s="77"/>
      <c r="C235" s="76"/>
      <c r="D235" s="78">
        <v>37201</v>
      </c>
      <c r="E235" s="79" t="s">
        <v>421</v>
      </c>
      <c r="F235" s="184">
        <f t="shared" si="407"/>
        <v>6000</v>
      </c>
      <c r="G235" s="184">
        <f t="shared" si="408"/>
        <v>0</v>
      </c>
      <c r="H235" s="184">
        <f t="shared" si="409"/>
        <v>6000</v>
      </c>
      <c r="I235" s="184">
        <f t="shared" si="410"/>
        <v>1125</v>
      </c>
      <c r="J235" s="184">
        <f t="shared" si="411"/>
        <v>1125</v>
      </c>
      <c r="K235" s="316">
        <f t="shared" si="404"/>
        <v>4875</v>
      </c>
      <c r="O235" s="184"/>
      <c r="P235" s="184"/>
      <c r="Q235" s="184">
        <f>O235+P235</f>
        <v>0</v>
      </c>
      <c r="R235" s="184"/>
      <c r="S235" s="184"/>
      <c r="T235" s="270">
        <f>Q235-R235</f>
        <v>0</v>
      </c>
      <c r="V235" s="287">
        <v>6000</v>
      </c>
      <c r="W235" s="287">
        <v>0</v>
      </c>
      <c r="X235" s="261">
        <f t="shared" si="436"/>
        <v>6000</v>
      </c>
      <c r="Y235" s="287">
        <v>1125</v>
      </c>
      <c r="Z235" s="287">
        <v>1125</v>
      </c>
      <c r="AA235" s="261">
        <f t="shared" si="437"/>
        <v>4875</v>
      </c>
      <c r="AC235" s="292">
        <f t="shared" si="358"/>
        <v>6000</v>
      </c>
      <c r="AD235" s="292">
        <f t="shared" si="359"/>
        <v>0</v>
      </c>
      <c r="AE235" s="292">
        <f t="shared" si="360"/>
        <v>6000</v>
      </c>
      <c r="AF235" s="292">
        <f t="shared" si="361"/>
        <v>1125</v>
      </c>
      <c r="AG235" s="292">
        <f t="shared" si="362"/>
        <v>1125</v>
      </c>
      <c r="AH235" s="292">
        <f t="shared" si="363"/>
        <v>4875</v>
      </c>
      <c r="AI235" s="66"/>
      <c r="AJ235" s="292">
        <f t="shared" si="364"/>
        <v>0</v>
      </c>
      <c r="AK235" s="292">
        <f t="shared" si="365"/>
        <v>0</v>
      </c>
      <c r="AL235" s="292">
        <f t="shared" si="366"/>
        <v>0</v>
      </c>
      <c r="AM235" s="292">
        <f t="shared" si="367"/>
        <v>0</v>
      </c>
      <c r="AN235" s="292">
        <f t="shared" si="368"/>
        <v>0</v>
      </c>
      <c r="AO235" s="292">
        <f t="shared" si="369"/>
        <v>0</v>
      </c>
    </row>
    <row r="236" spans="1:41" hidden="1" x14ac:dyDescent="0.25">
      <c r="A236" s="75"/>
      <c r="B236" s="77"/>
      <c r="C236" s="76"/>
      <c r="D236" s="78">
        <v>37202</v>
      </c>
      <c r="E236" s="79" t="s">
        <v>422</v>
      </c>
      <c r="F236" s="184">
        <f t="shared" si="407"/>
        <v>0</v>
      </c>
      <c r="G236" s="184">
        <f t="shared" si="408"/>
        <v>0</v>
      </c>
      <c r="H236" s="184">
        <f t="shared" si="409"/>
        <v>0</v>
      </c>
      <c r="I236" s="184">
        <f t="shared" si="410"/>
        <v>0</v>
      </c>
      <c r="J236" s="184">
        <f t="shared" si="411"/>
        <v>0</v>
      </c>
      <c r="K236" s="316">
        <f t="shared" si="404"/>
        <v>0</v>
      </c>
      <c r="O236" s="184"/>
      <c r="P236" s="184"/>
      <c r="Q236" s="184">
        <f>O236+P236</f>
        <v>0</v>
      </c>
      <c r="R236" s="184"/>
      <c r="S236" s="184"/>
      <c r="T236" s="270">
        <f>Q236-R236</f>
        <v>0</v>
      </c>
      <c r="V236" s="287"/>
      <c r="W236" s="287"/>
      <c r="X236" s="261">
        <f t="shared" si="436"/>
        <v>0</v>
      </c>
      <c r="Y236" s="287"/>
      <c r="Z236" s="287"/>
      <c r="AA236" s="261">
        <f t="shared" si="437"/>
        <v>0</v>
      </c>
      <c r="AC236" s="292">
        <f t="shared" si="358"/>
        <v>0</v>
      </c>
      <c r="AD236" s="292">
        <f t="shared" si="359"/>
        <v>0</v>
      </c>
      <c r="AE236" s="292">
        <f t="shared" si="360"/>
        <v>0</v>
      </c>
      <c r="AF236" s="292">
        <f t="shared" si="361"/>
        <v>0</v>
      </c>
      <c r="AG236" s="292">
        <f t="shared" si="362"/>
        <v>0</v>
      </c>
      <c r="AH236" s="292">
        <f t="shared" si="363"/>
        <v>0</v>
      </c>
      <c r="AI236" s="66"/>
      <c r="AJ236" s="292">
        <f t="shared" si="364"/>
        <v>0</v>
      </c>
      <c r="AK236" s="292">
        <f t="shared" si="365"/>
        <v>0</v>
      </c>
      <c r="AL236" s="292">
        <f t="shared" si="366"/>
        <v>0</v>
      </c>
      <c r="AM236" s="292">
        <f t="shared" si="367"/>
        <v>0</v>
      </c>
      <c r="AN236" s="292">
        <f t="shared" si="368"/>
        <v>0</v>
      </c>
      <c r="AO236" s="292">
        <f t="shared" si="369"/>
        <v>0</v>
      </c>
    </row>
    <row r="237" spans="1:41" x14ac:dyDescent="0.25">
      <c r="A237" s="75"/>
      <c r="B237" s="76"/>
      <c r="C237" s="105">
        <v>37500</v>
      </c>
      <c r="D237" s="177" t="s">
        <v>423</v>
      </c>
      <c r="E237" s="178"/>
      <c r="F237" s="142">
        <f>SUM(F238:F240)</f>
        <v>1016840</v>
      </c>
      <c r="G237" s="142">
        <f t="shared" ref="G237:J237" si="447">SUM(G238:G240)</f>
        <v>665000</v>
      </c>
      <c r="H237" s="142">
        <f t="shared" si="447"/>
        <v>1681840</v>
      </c>
      <c r="I237" s="142">
        <f t="shared" si="447"/>
        <v>1390636.31</v>
      </c>
      <c r="J237" s="142">
        <f t="shared" si="447"/>
        <v>1232663.04</v>
      </c>
      <c r="K237" s="272">
        <f t="shared" si="404"/>
        <v>291203.68999999994</v>
      </c>
      <c r="O237" s="142">
        <f>SUM(O238:O240)</f>
        <v>773240</v>
      </c>
      <c r="P237" s="142">
        <f t="shared" ref="P237:T237" si="448">SUM(P238:P240)</f>
        <v>545000</v>
      </c>
      <c r="Q237" s="142">
        <f t="shared" si="448"/>
        <v>1318240</v>
      </c>
      <c r="R237" s="142">
        <f t="shared" si="448"/>
        <v>1172581.0899999999</v>
      </c>
      <c r="S237" s="142">
        <f t="shared" si="448"/>
        <v>1028927.82</v>
      </c>
      <c r="T237" s="142">
        <f t="shared" si="448"/>
        <v>145658.91000000003</v>
      </c>
      <c r="V237" s="286">
        <f t="shared" ref="V237:AA237" si="449">SUM(V238:V239)</f>
        <v>243600</v>
      </c>
      <c r="W237" s="286">
        <f t="shared" si="449"/>
        <v>120000</v>
      </c>
      <c r="X237" s="286">
        <f t="shared" si="449"/>
        <v>363600</v>
      </c>
      <c r="Y237" s="286">
        <f t="shared" si="449"/>
        <v>218055.22</v>
      </c>
      <c r="Z237" s="286">
        <f t="shared" si="449"/>
        <v>203735.22</v>
      </c>
      <c r="AA237" s="286">
        <f t="shared" si="449"/>
        <v>145544.78</v>
      </c>
      <c r="AC237" s="292">
        <f t="shared" si="358"/>
        <v>1016840</v>
      </c>
      <c r="AD237" s="292">
        <f t="shared" si="359"/>
        <v>665000</v>
      </c>
      <c r="AE237" s="292">
        <f t="shared" si="360"/>
        <v>1681840</v>
      </c>
      <c r="AF237" s="292">
        <f t="shared" si="361"/>
        <v>1390636.3099999998</v>
      </c>
      <c r="AG237" s="292">
        <f t="shared" si="362"/>
        <v>1232663.04</v>
      </c>
      <c r="AH237" s="292">
        <f t="shared" si="363"/>
        <v>291203.69000000006</v>
      </c>
      <c r="AI237" s="66"/>
      <c r="AJ237" s="292">
        <f t="shared" si="364"/>
        <v>0</v>
      </c>
      <c r="AK237" s="292">
        <f t="shared" si="365"/>
        <v>0</v>
      </c>
      <c r="AL237" s="292">
        <f t="shared" si="366"/>
        <v>0</v>
      </c>
      <c r="AM237" s="292">
        <f t="shared" si="367"/>
        <v>0</v>
      </c>
      <c r="AN237" s="292">
        <f t="shared" si="368"/>
        <v>0</v>
      </c>
      <c r="AO237" s="292">
        <f t="shared" si="369"/>
        <v>0</v>
      </c>
    </row>
    <row r="238" spans="1:41" x14ac:dyDescent="0.25">
      <c r="A238" s="75"/>
      <c r="B238" s="77"/>
      <c r="C238" s="76"/>
      <c r="D238" s="78">
        <v>37501</v>
      </c>
      <c r="E238" s="79" t="s">
        <v>423</v>
      </c>
      <c r="F238" s="184">
        <f t="shared" si="407"/>
        <v>654800</v>
      </c>
      <c r="G238" s="184">
        <f t="shared" si="408"/>
        <v>265000</v>
      </c>
      <c r="H238" s="184">
        <f t="shared" si="409"/>
        <v>919800</v>
      </c>
      <c r="I238" s="184">
        <f t="shared" si="410"/>
        <v>843609.59999999998</v>
      </c>
      <c r="J238" s="184">
        <f t="shared" si="411"/>
        <v>778959.6</v>
      </c>
      <c r="K238" s="316">
        <f t="shared" si="404"/>
        <v>76190.400000000023</v>
      </c>
      <c r="O238" s="184">
        <v>559400</v>
      </c>
      <c r="P238" s="184">
        <v>265000</v>
      </c>
      <c r="Q238" s="184">
        <f t="shared" ref="Q238:Q240" si="450">O238+P238</f>
        <v>824400</v>
      </c>
      <c r="R238" s="184">
        <v>783133.85</v>
      </c>
      <c r="S238" s="184">
        <v>718483.85</v>
      </c>
      <c r="T238" s="270">
        <f>Q238-R238</f>
        <v>41266.150000000023</v>
      </c>
      <c r="V238" s="287">
        <v>95400</v>
      </c>
      <c r="W238" s="287">
        <v>0</v>
      </c>
      <c r="X238" s="261">
        <f t="shared" si="436"/>
        <v>95400</v>
      </c>
      <c r="Y238" s="287">
        <v>60475.75</v>
      </c>
      <c r="Z238" s="287">
        <v>60475.75</v>
      </c>
      <c r="AA238" s="261">
        <f t="shared" si="437"/>
        <v>34924.25</v>
      </c>
      <c r="AC238" s="292">
        <f t="shared" si="358"/>
        <v>654800</v>
      </c>
      <c r="AD238" s="292">
        <f t="shared" si="359"/>
        <v>265000</v>
      </c>
      <c r="AE238" s="292">
        <f t="shared" si="360"/>
        <v>919800</v>
      </c>
      <c r="AF238" s="292">
        <f t="shared" si="361"/>
        <v>843609.59999999998</v>
      </c>
      <c r="AG238" s="292">
        <f t="shared" si="362"/>
        <v>778959.6</v>
      </c>
      <c r="AH238" s="292">
        <f t="shared" si="363"/>
        <v>76190.400000000023</v>
      </c>
      <c r="AI238" s="66"/>
      <c r="AJ238" s="292">
        <f t="shared" si="364"/>
        <v>0</v>
      </c>
      <c r="AK238" s="292">
        <f t="shared" si="365"/>
        <v>0</v>
      </c>
      <c r="AL238" s="292">
        <f t="shared" si="366"/>
        <v>0</v>
      </c>
      <c r="AM238" s="292">
        <f t="shared" si="367"/>
        <v>0</v>
      </c>
      <c r="AN238" s="292">
        <f t="shared" si="368"/>
        <v>0</v>
      </c>
      <c r="AO238" s="292">
        <f t="shared" si="369"/>
        <v>0</v>
      </c>
    </row>
    <row r="239" spans="1:41" x14ac:dyDescent="0.25">
      <c r="A239" s="75"/>
      <c r="B239" s="77"/>
      <c r="C239" s="76"/>
      <c r="D239" s="78">
        <v>37502</v>
      </c>
      <c r="E239" s="79" t="s">
        <v>424</v>
      </c>
      <c r="F239" s="184">
        <f t="shared" si="407"/>
        <v>357040</v>
      </c>
      <c r="G239" s="184">
        <f t="shared" si="408"/>
        <v>400000</v>
      </c>
      <c r="H239" s="184">
        <f t="shared" si="409"/>
        <v>757040</v>
      </c>
      <c r="I239" s="184">
        <f t="shared" si="410"/>
        <v>547026.71</v>
      </c>
      <c r="J239" s="184">
        <f t="shared" si="411"/>
        <v>453703.43999999994</v>
      </c>
      <c r="K239" s="316">
        <f t="shared" si="404"/>
        <v>210013.29000000004</v>
      </c>
      <c r="O239" s="184">
        <v>208840</v>
      </c>
      <c r="P239" s="184">
        <v>280000</v>
      </c>
      <c r="Q239" s="184">
        <f t="shared" si="450"/>
        <v>488840</v>
      </c>
      <c r="R239" s="184">
        <v>389447.24</v>
      </c>
      <c r="S239" s="184">
        <v>310443.96999999997</v>
      </c>
      <c r="T239" s="270">
        <f>Q239-R239</f>
        <v>99392.760000000009</v>
      </c>
      <c r="V239" s="287">
        <v>148200</v>
      </c>
      <c r="W239" s="287">
        <v>120000</v>
      </c>
      <c r="X239" s="261">
        <f t="shared" si="436"/>
        <v>268200</v>
      </c>
      <c r="Y239" s="287">
        <v>157579.47</v>
      </c>
      <c r="Z239" s="287">
        <v>143259.47</v>
      </c>
      <c r="AA239" s="261">
        <f t="shared" si="437"/>
        <v>110620.53</v>
      </c>
      <c r="AC239" s="292">
        <f t="shared" si="358"/>
        <v>357040</v>
      </c>
      <c r="AD239" s="292">
        <f t="shared" si="359"/>
        <v>400000</v>
      </c>
      <c r="AE239" s="292">
        <f t="shared" si="360"/>
        <v>757040</v>
      </c>
      <c r="AF239" s="292">
        <f t="shared" si="361"/>
        <v>547026.71</v>
      </c>
      <c r="AG239" s="292">
        <f t="shared" si="362"/>
        <v>453703.43999999994</v>
      </c>
      <c r="AH239" s="292">
        <f t="shared" si="363"/>
        <v>210013.29</v>
      </c>
      <c r="AI239" s="66"/>
      <c r="AJ239" s="292">
        <f t="shared" si="364"/>
        <v>0</v>
      </c>
      <c r="AK239" s="292">
        <f t="shared" si="365"/>
        <v>0</v>
      </c>
      <c r="AL239" s="292">
        <f t="shared" si="366"/>
        <v>0</v>
      </c>
      <c r="AM239" s="292">
        <f t="shared" si="367"/>
        <v>0</v>
      </c>
      <c r="AN239" s="292">
        <f t="shared" si="368"/>
        <v>0</v>
      </c>
      <c r="AO239" s="292">
        <f t="shared" si="369"/>
        <v>0</v>
      </c>
    </row>
    <row r="240" spans="1:41" ht="30" x14ac:dyDescent="0.25">
      <c r="A240" s="75"/>
      <c r="B240" s="77"/>
      <c r="C240" s="76"/>
      <c r="D240" s="85">
        <v>37503</v>
      </c>
      <c r="E240" s="84" t="s">
        <v>590</v>
      </c>
      <c r="F240" s="184">
        <f t="shared" si="407"/>
        <v>5000</v>
      </c>
      <c r="G240" s="184">
        <f t="shared" si="408"/>
        <v>0</v>
      </c>
      <c r="H240" s="184">
        <f t="shared" si="409"/>
        <v>5000</v>
      </c>
      <c r="I240" s="184">
        <f t="shared" si="410"/>
        <v>0</v>
      </c>
      <c r="J240" s="184">
        <f t="shared" si="411"/>
        <v>0</v>
      </c>
      <c r="K240" s="316">
        <f t="shared" si="404"/>
        <v>5000</v>
      </c>
      <c r="O240" s="184">
        <v>5000</v>
      </c>
      <c r="P240" s="184"/>
      <c r="Q240" s="184">
        <f t="shared" si="450"/>
        <v>5000</v>
      </c>
      <c r="R240" s="184"/>
      <c r="S240" s="184"/>
      <c r="T240" s="270">
        <f>Q240-R240</f>
        <v>5000</v>
      </c>
      <c r="V240" s="287"/>
      <c r="W240" s="287"/>
      <c r="X240" s="261"/>
      <c r="Y240" s="287"/>
      <c r="Z240" s="287"/>
      <c r="AA240" s="261"/>
      <c r="AC240" s="292">
        <f t="shared" si="358"/>
        <v>5000</v>
      </c>
      <c r="AD240" s="292">
        <f t="shared" si="359"/>
        <v>0</v>
      </c>
      <c r="AE240" s="292">
        <f t="shared" si="360"/>
        <v>5000</v>
      </c>
      <c r="AF240" s="292">
        <f t="shared" si="361"/>
        <v>0</v>
      </c>
      <c r="AG240" s="292">
        <f t="shared" si="362"/>
        <v>0</v>
      </c>
      <c r="AH240" s="292">
        <f t="shared" si="363"/>
        <v>5000</v>
      </c>
      <c r="AI240" s="66"/>
      <c r="AJ240" s="292">
        <f t="shared" si="364"/>
        <v>0</v>
      </c>
      <c r="AK240" s="292">
        <f t="shared" si="365"/>
        <v>0</v>
      </c>
      <c r="AL240" s="292">
        <f t="shared" si="366"/>
        <v>0</v>
      </c>
      <c r="AM240" s="292">
        <f t="shared" si="367"/>
        <v>0</v>
      </c>
      <c r="AN240" s="292">
        <f t="shared" si="368"/>
        <v>0</v>
      </c>
      <c r="AO240" s="292">
        <f t="shared" si="369"/>
        <v>0</v>
      </c>
    </row>
    <row r="241" spans="1:41" x14ac:dyDescent="0.25">
      <c r="A241" s="75"/>
      <c r="B241" s="76"/>
      <c r="C241" s="105">
        <v>37600</v>
      </c>
      <c r="D241" s="177" t="s">
        <v>425</v>
      </c>
      <c r="E241" s="178"/>
      <c r="F241" s="142">
        <f>SUM(F242:F243)</f>
        <v>11500</v>
      </c>
      <c r="G241" s="142">
        <f t="shared" ref="G241:J241" si="451">SUM(G242:G243)</f>
        <v>0</v>
      </c>
      <c r="H241" s="142">
        <f t="shared" si="451"/>
        <v>11500</v>
      </c>
      <c r="I241" s="142">
        <f t="shared" si="451"/>
        <v>0</v>
      </c>
      <c r="J241" s="142">
        <f t="shared" si="451"/>
        <v>0</v>
      </c>
      <c r="K241" s="272">
        <f t="shared" si="404"/>
        <v>11500</v>
      </c>
      <c r="O241" s="142">
        <f>SUM(O242:O243)</f>
        <v>11500</v>
      </c>
      <c r="P241" s="142">
        <f t="shared" ref="P241:T241" si="452">SUM(P242:P243)</f>
        <v>0</v>
      </c>
      <c r="Q241" s="142">
        <f t="shared" si="452"/>
        <v>11500</v>
      </c>
      <c r="R241" s="142">
        <f t="shared" si="452"/>
        <v>0</v>
      </c>
      <c r="S241" s="142">
        <f t="shared" si="452"/>
        <v>0</v>
      </c>
      <c r="T241" s="142">
        <f t="shared" si="452"/>
        <v>11500</v>
      </c>
      <c r="V241" s="286">
        <f t="shared" ref="V241:AA241" si="453">SUM(V242:V243)</f>
        <v>0</v>
      </c>
      <c r="W241" s="286">
        <f t="shared" si="453"/>
        <v>0</v>
      </c>
      <c r="X241" s="286">
        <f t="shared" si="453"/>
        <v>0</v>
      </c>
      <c r="Y241" s="286">
        <f t="shared" si="453"/>
        <v>0</v>
      </c>
      <c r="Z241" s="286">
        <f t="shared" si="453"/>
        <v>0</v>
      </c>
      <c r="AA241" s="286">
        <f t="shared" si="453"/>
        <v>0</v>
      </c>
      <c r="AC241" s="292">
        <f t="shared" si="358"/>
        <v>11500</v>
      </c>
      <c r="AD241" s="292">
        <f t="shared" si="359"/>
        <v>0</v>
      </c>
      <c r="AE241" s="292">
        <f t="shared" si="360"/>
        <v>11500</v>
      </c>
      <c r="AF241" s="292">
        <f t="shared" si="361"/>
        <v>0</v>
      </c>
      <c r="AG241" s="292">
        <f t="shared" si="362"/>
        <v>0</v>
      </c>
      <c r="AH241" s="292">
        <f t="shared" si="363"/>
        <v>11500</v>
      </c>
      <c r="AI241" s="66"/>
      <c r="AJ241" s="292">
        <f t="shared" si="364"/>
        <v>0</v>
      </c>
      <c r="AK241" s="292">
        <f t="shared" si="365"/>
        <v>0</v>
      </c>
      <c r="AL241" s="292">
        <f t="shared" si="366"/>
        <v>0</v>
      </c>
      <c r="AM241" s="292">
        <f t="shared" si="367"/>
        <v>0</v>
      </c>
      <c r="AN241" s="292">
        <f t="shared" si="368"/>
        <v>0</v>
      </c>
      <c r="AO241" s="292">
        <f t="shared" si="369"/>
        <v>0</v>
      </c>
    </row>
    <row r="242" spans="1:41" x14ac:dyDescent="0.25">
      <c r="A242" s="75"/>
      <c r="B242" s="77"/>
      <c r="C242" s="76"/>
      <c r="D242" s="78">
        <v>37601</v>
      </c>
      <c r="E242" s="79" t="s">
        <v>425</v>
      </c>
      <c r="F242" s="184">
        <f t="shared" si="407"/>
        <v>3250</v>
      </c>
      <c r="G242" s="184">
        <f t="shared" si="408"/>
        <v>0</v>
      </c>
      <c r="H242" s="184">
        <f t="shared" si="409"/>
        <v>3250</v>
      </c>
      <c r="I242" s="184">
        <f t="shared" si="410"/>
        <v>0</v>
      </c>
      <c r="J242" s="184">
        <f t="shared" si="411"/>
        <v>0</v>
      </c>
      <c r="K242" s="316">
        <f t="shared" si="404"/>
        <v>3250</v>
      </c>
      <c r="O242" s="184">
        <v>3250</v>
      </c>
      <c r="P242" s="184"/>
      <c r="Q242" s="184">
        <f>O242+P242</f>
        <v>3250</v>
      </c>
      <c r="R242" s="184"/>
      <c r="S242" s="184"/>
      <c r="T242" s="270">
        <f>Q242-R242</f>
        <v>3250</v>
      </c>
      <c r="V242" s="287"/>
      <c r="W242" s="287"/>
      <c r="X242" s="261">
        <f t="shared" si="436"/>
        <v>0</v>
      </c>
      <c r="Y242" s="287"/>
      <c r="Z242" s="287"/>
      <c r="AA242" s="261">
        <f t="shared" si="437"/>
        <v>0</v>
      </c>
      <c r="AC242" s="292">
        <f t="shared" si="358"/>
        <v>3250</v>
      </c>
      <c r="AD242" s="292">
        <f t="shared" si="359"/>
        <v>0</v>
      </c>
      <c r="AE242" s="292">
        <f t="shared" si="360"/>
        <v>3250</v>
      </c>
      <c r="AF242" s="292">
        <f t="shared" si="361"/>
        <v>0</v>
      </c>
      <c r="AG242" s="292">
        <f t="shared" si="362"/>
        <v>0</v>
      </c>
      <c r="AH242" s="292">
        <f t="shared" si="363"/>
        <v>3250</v>
      </c>
      <c r="AI242" s="66"/>
      <c r="AJ242" s="292">
        <f t="shared" si="364"/>
        <v>0</v>
      </c>
      <c r="AK242" s="292">
        <f t="shared" si="365"/>
        <v>0</v>
      </c>
      <c r="AL242" s="292">
        <f t="shared" si="366"/>
        <v>0</v>
      </c>
      <c r="AM242" s="292">
        <f t="shared" si="367"/>
        <v>0</v>
      </c>
      <c r="AN242" s="292">
        <f t="shared" si="368"/>
        <v>0</v>
      </c>
      <c r="AO242" s="292">
        <f t="shared" si="369"/>
        <v>0</v>
      </c>
    </row>
    <row r="243" spans="1:41" x14ac:dyDescent="0.25">
      <c r="A243" s="75"/>
      <c r="B243" s="77"/>
      <c r="C243" s="76"/>
      <c r="D243" s="85">
        <v>37602</v>
      </c>
      <c r="E243" s="84" t="s">
        <v>426</v>
      </c>
      <c r="F243" s="184">
        <f t="shared" si="407"/>
        <v>8250</v>
      </c>
      <c r="G243" s="184">
        <f t="shared" si="408"/>
        <v>0</v>
      </c>
      <c r="H243" s="184">
        <f t="shared" si="409"/>
        <v>8250</v>
      </c>
      <c r="I243" s="184">
        <f t="shared" si="410"/>
        <v>0</v>
      </c>
      <c r="J243" s="184">
        <f t="shared" si="411"/>
        <v>0</v>
      </c>
      <c r="K243" s="316">
        <f t="shared" si="404"/>
        <v>8250</v>
      </c>
      <c r="O243" s="184">
        <v>8250</v>
      </c>
      <c r="P243" s="184"/>
      <c r="Q243" s="184">
        <f>O243+P243</f>
        <v>8250</v>
      </c>
      <c r="R243" s="184"/>
      <c r="S243" s="184"/>
      <c r="T243" s="270">
        <f>Q243-R243</f>
        <v>8250</v>
      </c>
      <c r="V243" s="287"/>
      <c r="W243" s="287"/>
      <c r="X243" s="261">
        <f t="shared" si="436"/>
        <v>0</v>
      </c>
      <c r="Y243" s="287"/>
      <c r="Z243" s="287"/>
      <c r="AA243" s="261">
        <f t="shared" si="437"/>
        <v>0</v>
      </c>
      <c r="AC243" s="292">
        <f t="shared" si="358"/>
        <v>8250</v>
      </c>
      <c r="AD243" s="292">
        <f t="shared" si="359"/>
        <v>0</v>
      </c>
      <c r="AE243" s="292">
        <f t="shared" si="360"/>
        <v>8250</v>
      </c>
      <c r="AF243" s="292">
        <f t="shared" si="361"/>
        <v>0</v>
      </c>
      <c r="AG243" s="292">
        <f t="shared" si="362"/>
        <v>0</v>
      </c>
      <c r="AH243" s="292">
        <f t="shared" si="363"/>
        <v>8250</v>
      </c>
      <c r="AI243" s="66"/>
      <c r="AJ243" s="292">
        <f t="shared" si="364"/>
        <v>0</v>
      </c>
      <c r="AK243" s="292">
        <f t="shared" si="365"/>
        <v>0</v>
      </c>
      <c r="AL243" s="292">
        <f t="shared" si="366"/>
        <v>0</v>
      </c>
      <c r="AM243" s="292">
        <f t="shared" si="367"/>
        <v>0</v>
      </c>
      <c r="AN243" s="292">
        <f t="shared" si="368"/>
        <v>0</v>
      </c>
      <c r="AO243" s="292">
        <f t="shared" si="369"/>
        <v>0</v>
      </c>
    </row>
    <row r="244" spans="1:41" x14ac:dyDescent="0.25">
      <c r="A244" s="75"/>
      <c r="B244" s="76"/>
      <c r="C244" s="105">
        <v>37900</v>
      </c>
      <c r="D244" s="177" t="s">
        <v>427</v>
      </c>
      <c r="E244" s="178"/>
      <c r="F244" s="142">
        <f>SUM(F245:F247)</f>
        <v>735257</v>
      </c>
      <c r="G244" s="142">
        <f t="shared" ref="G244:J244" si="454">SUM(G245:G247)</f>
        <v>86000</v>
      </c>
      <c r="H244" s="142">
        <f t="shared" si="454"/>
        <v>821257</v>
      </c>
      <c r="I244" s="142">
        <f t="shared" si="454"/>
        <v>558984.87</v>
      </c>
      <c r="J244" s="142">
        <f t="shared" si="454"/>
        <v>556163.87</v>
      </c>
      <c r="K244" s="272">
        <f t="shared" si="404"/>
        <v>262272.13</v>
      </c>
      <c r="O244" s="142">
        <f>SUM(O245:O247)</f>
        <v>297753</v>
      </c>
      <c r="P244" s="142">
        <f t="shared" ref="P244:T244" si="455">SUM(P245:P247)</f>
        <v>86000</v>
      </c>
      <c r="Q244" s="142">
        <f t="shared" si="455"/>
        <v>383753</v>
      </c>
      <c r="R244" s="142">
        <f t="shared" si="455"/>
        <v>306656</v>
      </c>
      <c r="S244" s="142">
        <f t="shared" si="455"/>
        <v>303835</v>
      </c>
      <c r="T244" s="142">
        <f t="shared" si="455"/>
        <v>77097</v>
      </c>
      <c r="V244" s="286">
        <f t="shared" ref="V244:AA244" si="456">SUM(V246:V247)</f>
        <v>437504</v>
      </c>
      <c r="W244" s="286">
        <f t="shared" si="456"/>
        <v>0</v>
      </c>
      <c r="X244" s="286">
        <f t="shared" si="456"/>
        <v>437504</v>
      </c>
      <c r="Y244" s="286">
        <f t="shared" si="456"/>
        <v>252328.87</v>
      </c>
      <c r="Z244" s="286">
        <f t="shared" si="456"/>
        <v>252328.87</v>
      </c>
      <c r="AA244" s="286">
        <f t="shared" si="456"/>
        <v>185175.13</v>
      </c>
      <c r="AC244" s="292">
        <f t="shared" si="358"/>
        <v>735257</v>
      </c>
      <c r="AD244" s="292">
        <f t="shared" si="359"/>
        <v>86000</v>
      </c>
      <c r="AE244" s="292">
        <f t="shared" si="360"/>
        <v>821257</v>
      </c>
      <c r="AF244" s="292">
        <f t="shared" si="361"/>
        <v>558984.87</v>
      </c>
      <c r="AG244" s="292">
        <f t="shared" si="362"/>
        <v>556163.87</v>
      </c>
      <c r="AH244" s="292">
        <f t="shared" si="363"/>
        <v>262272.13</v>
      </c>
      <c r="AI244" s="66"/>
      <c r="AJ244" s="292">
        <f t="shared" si="364"/>
        <v>0</v>
      </c>
      <c r="AK244" s="292">
        <f t="shared" si="365"/>
        <v>0</v>
      </c>
      <c r="AL244" s="292">
        <f t="shared" si="366"/>
        <v>0</v>
      </c>
      <c r="AM244" s="292">
        <f t="shared" si="367"/>
        <v>0</v>
      </c>
      <c r="AN244" s="292">
        <f t="shared" si="368"/>
        <v>0</v>
      </c>
      <c r="AO244" s="292">
        <f t="shared" si="369"/>
        <v>0</v>
      </c>
    </row>
    <row r="245" spans="1:41" ht="30" x14ac:dyDescent="0.25">
      <c r="A245" s="75"/>
      <c r="B245" s="77"/>
      <c r="C245" s="76"/>
      <c r="D245" s="78">
        <v>37901</v>
      </c>
      <c r="E245" s="79" t="s">
        <v>591</v>
      </c>
      <c r="F245" s="184">
        <f t="shared" si="407"/>
        <v>1000</v>
      </c>
      <c r="G245" s="184">
        <f t="shared" si="408"/>
        <v>0</v>
      </c>
      <c r="H245" s="184">
        <f t="shared" si="409"/>
        <v>1000</v>
      </c>
      <c r="I245" s="184">
        <f t="shared" si="410"/>
        <v>0</v>
      </c>
      <c r="J245" s="184">
        <f t="shared" si="411"/>
        <v>0</v>
      </c>
      <c r="K245" s="316">
        <f t="shared" si="404"/>
        <v>1000</v>
      </c>
      <c r="O245" s="184">
        <v>1000</v>
      </c>
      <c r="P245" s="184"/>
      <c r="Q245" s="184">
        <f>O245+P245</f>
        <v>1000</v>
      </c>
      <c r="R245" s="184"/>
      <c r="S245" s="184"/>
      <c r="T245" s="270">
        <f>Q245-R245</f>
        <v>1000</v>
      </c>
      <c r="V245" s="287"/>
      <c r="W245" s="287"/>
      <c r="X245" s="261"/>
      <c r="Y245" s="287"/>
      <c r="Z245" s="287"/>
      <c r="AA245" s="261"/>
      <c r="AC245" s="292">
        <f t="shared" si="358"/>
        <v>1000</v>
      </c>
      <c r="AD245" s="292">
        <f t="shared" si="359"/>
        <v>0</v>
      </c>
      <c r="AE245" s="292">
        <f t="shared" si="360"/>
        <v>1000</v>
      </c>
      <c r="AF245" s="292">
        <f t="shared" si="361"/>
        <v>0</v>
      </c>
      <c r="AG245" s="292">
        <f t="shared" si="362"/>
        <v>0</v>
      </c>
      <c r="AH245" s="292">
        <f t="shared" si="363"/>
        <v>1000</v>
      </c>
      <c r="AI245" s="66"/>
      <c r="AJ245" s="292">
        <f t="shared" si="364"/>
        <v>0</v>
      </c>
      <c r="AK245" s="292">
        <f t="shared" si="365"/>
        <v>0</v>
      </c>
      <c r="AL245" s="292">
        <f t="shared" si="366"/>
        <v>0</v>
      </c>
      <c r="AM245" s="292">
        <f t="shared" si="367"/>
        <v>0</v>
      </c>
      <c r="AN245" s="292">
        <f t="shared" si="368"/>
        <v>0</v>
      </c>
      <c r="AO245" s="292">
        <f t="shared" si="369"/>
        <v>0</v>
      </c>
    </row>
    <row r="246" spans="1:41" x14ac:dyDescent="0.25">
      <c r="A246" s="75"/>
      <c r="B246" s="77"/>
      <c r="C246" s="76"/>
      <c r="D246" s="78">
        <v>37902</v>
      </c>
      <c r="E246" s="79" t="s">
        <v>428</v>
      </c>
      <c r="F246" s="184">
        <f t="shared" si="407"/>
        <v>272757</v>
      </c>
      <c r="G246" s="184">
        <f t="shared" si="408"/>
        <v>86000</v>
      </c>
      <c r="H246" s="184">
        <f t="shared" si="409"/>
        <v>358757</v>
      </c>
      <c r="I246" s="184">
        <f t="shared" si="410"/>
        <v>295864</v>
      </c>
      <c r="J246" s="184">
        <f t="shared" si="411"/>
        <v>293043</v>
      </c>
      <c r="K246" s="316">
        <f t="shared" si="404"/>
        <v>62893</v>
      </c>
      <c r="O246" s="184">
        <v>240253</v>
      </c>
      <c r="P246" s="184">
        <v>86000</v>
      </c>
      <c r="Q246" s="184">
        <f>O246+P246</f>
        <v>326253</v>
      </c>
      <c r="R246" s="184">
        <v>265957</v>
      </c>
      <c r="S246" s="184">
        <v>263136</v>
      </c>
      <c r="T246" s="270">
        <f>Q246-R246</f>
        <v>60296</v>
      </c>
      <c r="V246" s="287">
        <v>32504</v>
      </c>
      <c r="W246" s="287">
        <v>0</v>
      </c>
      <c r="X246" s="261">
        <f t="shared" si="436"/>
        <v>32504</v>
      </c>
      <c r="Y246" s="287">
        <v>29907</v>
      </c>
      <c r="Z246" s="287">
        <v>29907</v>
      </c>
      <c r="AA246" s="261">
        <f t="shared" si="437"/>
        <v>2597</v>
      </c>
      <c r="AC246" s="292">
        <f t="shared" ref="AC246:AC309" si="457">O246+V246</f>
        <v>272757</v>
      </c>
      <c r="AD246" s="292">
        <f t="shared" ref="AD246:AD309" si="458">P246+W246</f>
        <v>86000</v>
      </c>
      <c r="AE246" s="292">
        <f t="shared" ref="AE246:AE309" si="459">Q246+X246</f>
        <v>358757</v>
      </c>
      <c r="AF246" s="292">
        <f t="shared" ref="AF246:AF309" si="460">R246+Y246</f>
        <v>295864</v>
      </c>
      <c r="AG246" s="292">
        <f t="shared" ref="AG246:AG309" si="461">S246+Z246</f>
        <v>293043</v>
      </c>
      <c r="AH246" s="292">
        <f t="shared" ref="AH246:AH309" si="462">T246+AA246</f>
        <v>62893</v>
      </c>
      <c r="AI246" s="66"/>
      <c r="AJ246" s="292">
        <f t="shared" ref="AJ246:AJ309" si="463">F246-AC246</f>
        <v>0</v>
      </c>
      <c r="AK246" s="292">
        <f t="shared" ref="AK246:AK309" si="464">G246-AD246</f>
        <v>0</v>
      </c>
      <c r="AL246" s="292">
        <f t="shared" ref="AL246:AL309" si="465">H246-AE246</f>
        <v>0</v>
      </c>
      <c r="AM246" s="292">
        <f t="shared" ref="AM246:AM309" si="466">I246-AF246</f>
        <v>0</v>
      </c>
      <c r="AN246" s="292">
        <f t="shared" ref="AN246:AN309" si="467">J246-AG246</f>
        <v>0</v>
      </c>
      <c r="AO246" s="292">
        <f t="shared" ref="AO246:AO309" si="468">K246-AH246</f>
        <v>0</v>
      </c>
    </row>
    <row r="247" spans="1:41" x14ac:dyDescent="0.25">
      <c r="A247" s="75"/>
      <c r="B247" s="77"/>
      <c r="C247" s="76"/>
      <c r="D247" s="78">
        <v>37903</v>
      </c>
      <c r="E247" s="79" t="s">
        <v>429</v>
      </c>
      <c r="F247" s="184">
        <f t="shared" si="407"/>
        <v>461500</v>
      </c>
      <c r="G247" s="184">
        <f t="shared" si="408"/>
        <v>0</v>
      </c>
      <c r="H247" s="184">
        <f t="shared" si="409"/>
        <v>461500</v>
      </c>
      <c r="I247" s="184">
        <f t="shared" si="410"/>
        <v>263120.87</v>
      </c>
      <c r="J247" s="184">
        <f t="shared" si="411"/>
        <v>263120.87</v>
      </c>
      <c r="K247" s="316">
        <f t="shared" si="404"/>
        <v>198379.13</v>
      </c>
      <c r="O247" s="184">
        <v>56500</v>
      </c>
      <c r="P247" s="184"/>
      <c r="Q247" s="184">
        <f>O247+P247</f>
        <v>56500</v>
      </c>
      <c r="R247" s="184">
        <v>40699</v>
      </c>
      <c r="S247" s="184">
        <v>40699</v>
      </c>
      <c r="T247" s="270">
        <f>Q247-R247</f>
        <v>15801</v>
      </c>
      <c r="V247" s="287">
        <v>405000</v>
      </c>
      <c r="W247" s="287">
        <v>0</v>
      </c>
      <c r="X247" s="261">
        <f t="shared" si="436"/>
        <v>405000</v>
      </c>
      <c r="Y247" s="287">
        <v>222421.87</v>
      </c>
      <c r="Z247" s="287">
        <v>222421.87</v>
      </c>
      <c r="AA247" s="261">
        <f t="shared" si="437"/>
        <v>182578.13</v>
      </c>
      <c r="AC247" s="292">
        <f t="shared" si="457"/>
        <v>461500</v>
      </c>
      <c r="AD247" s="292">
        <f t="shared" si="458"/>
        <v>0</v>
      </c>
      <c r="AE247" s="292">
        <f t="shared" si="459"/>
        <v>461500</v>
      </c>
      <c r="AF247" s="292">
        <f t="shared" si="460"/>
        <v>263120.87</v>
      </c>
      <c r="AG247" s="292">
        <f t="shared" si="461"/>
        <v>263120.87</v>
      </c>
      <c r="AH247" s="292">
        <f t="shared" si="462"/>
        <v>198379.13</v>
      </c>
      <c r="AI247" s="66"/>
      <c r="AJ247" s="292">
        <f t="shared" si="463"/>
        <v>0</v>
      </c>
      <c r="AK247" s="292">
        <f t="shared" si="464"/>
        <v>0</v>
      </c>
      <c r="AL247" s="292">
        <f t="shared" si="465"/>
        <v>0</v>
      </c>
      <c r="AM247" s="292">
        <f t="shared" si="466"/>
        <v>0</v>
      </c>
      <c r="AN247" s="292">
        <f t="shared" si="467"/>
        <v>0</v>
      </c>
      <c r="AO247" s="292">
        <f t="shared" si="468"/>
        <v>0</v>
      </c>
    </row>
    <row r="248" spans="1:41" x14ac:dyDescent="0.25">
      <c r="A248" s="75"/>
      <c r="B248" s="179">
        <v>38000</v>
      </c>
      <c r="C248" s="180" t="s">
        <v>430</v>
      </c>
      <c r="D248" s="181"/>
      <c r="E248" s="182"/>
      <c r="F248" s="141">
        <f>SUM(F249,F251)</f>
        <v>885000</v>
      </c>
      <c r="G248" s="141">
        <f t="shared" ref="G248:J248" si="469">SUM(G249,G251)</f>
        <v>595000</v>
      </c>
      <c r="H248" s="141">
        <f t="shared" si="469"/>
        <v>1480000</v>
      </c>
      <c r="I248" s="141">
        <f t="shared" si="469"/>
        <v>1441923.1</v>
      </c>
      <c r="J248" s="141">
        <f t="shared" si="469"/>
        <v>1396958.96</v>
      </c>
      <c r="K248" s="271">
        <f t="shared" si="404"/>
        <v>38076.899999999907</v>
      </c>
      <c r="O248" s="141">
        <f>SUM(O249,O251)</f>
        <v>820000</v>
      </c>
      <c r="P248" s="141">
        <f t="shared" ref="P248:T248" si="470">SUM(P249,P251)</f>
        <v>595000</v>
      </c>
      <c r="Q248" s="141">
        <f t="shared" si="470"/>
        <v>1415000</v>
      </c>
      <c r="R248" s="141">
        <f t="shared" si="470"/>
        <v>1390480.29</v>
      </c>
      <c r="S248" s="141">
        <f t="shared" si="470"/>
        <v>1345516.15</v>
      </c>
      <c r="T248" s="141">
        <f t="shared" si="470"/>
        <v>24519.709999999977</v>
      </c>
      <c r="V248" s="285">
        <f t="shared" ref="V248:AA248" si="471">SUM(V251)</f>
        <v>65000</v>
      </c>
      <c r="W248" s="285">
        <f t="shared" si="471"/>
        <v>0</v>
      </c>
      <c r="X248" s="285">
        <f t="shared" si="471"/>
        <v>65000</v>
      </c>
      <c r="Y248" s="285">
        <f t="shared" ref="Y248:Z248" si="472">SUM(Y251)</f>
        <v>51442.81</v>
      </c>
      <c r="Z248" s="285">
        <f t="shared" si="472"/>
        <v>51442.81</v>
      </c>
      <c r="AA248" s="285">
        <f t="shared" si="471"/>
        <v>13557.189999999999</v>
      </c>
      <c r="AC248" s="292">
        <f t="shared" si="457"/>
        <v>885000</v>
      </c>
      <c r="AD248" s="292">
        <f t="shared" si="458"/>
        <v>595000</v>
      </c>
      <c r="AE248" s="292">
        <f t="shared" si="459"/>
        <v>1480000</v>
      </c>
      <c r="AF248" s="292">
        <f t="shared" si="460"/>
        <v>1441923.1</v>
      </c>
      <c r="AG248" s="292">
        <f t="shared" si="461"/>
        <v>1396958.96</v>
      </c>
      <c r="AH248" s="292">
        <f t="shared" si="462"/>
        <v>38076.89999999998</v>
      </c>
      <c r="AI248" s="66"/>
      <c r="AJ248" s="292">
        <f t="shared" si="463"/>
        <v>0</v>
      </c>
      <c r="AK248" s="292">
        <f t="shared" si="464"/>
        <v>0</v>
      </c>
      <c r="AL248" s="292">
        <f t="shared" si="465"/>
        <v>0</v>
      </c>
      <c r="AM248" s="292">
        <f t="shared" si="466"/>
        <v>0</v>
      </c>
      <c r="AN248" s="292">
        <f t="shared" si="467"/>
        <v>0</v>
      </c>
      <c r="AO248" s="292">
        <f t="shared" si="468"/>
        <v>-7.2759576141834259E-11</v>
      </c>
    </row>
    <row r="249" spans="1:41" x14ac:dyDescent="0.25">
      <c r="A249" s="75"/>
      <c r="B249" s="76"/>
      <c r="C249" s="105">
        <v>38200</v>
      </c>
      <c r="D249" s="177" t="s">
        <v>583</v>
      </c>
      <c r="E249" s="178"/>
      <c r="F249" s="142">
        <f>SUM(F250)</f>
        <v>420000</v>
      </c>
      <c r="G249" s="142">
        <f t="shared" ref="G249:J249" si="473">SUM(G250)</f>
        <v>220000</v>
      </c>
      <c r="H249" s="142">
        <f t="shared" si="473"/>
        <v>640000</v>
      </c>
      <c r="I249" s="142">
        <f t="shared" si="473"/>
        <v>632822.22</v>
      </c>
      <c r="J249" s="142">
        <f t="shared" si="473"/>
        <v>703669.4</v>
      </c>
      <c r="K249" s="272">
        <f t="shared" si="404"/>
        <v>7177.7800000000279</v>
      </c>
      <c r="O249" s="142">
        <f>SUM(O250)</f>
        <v>420000</v>
      </c>
      <c r="P249" s="142">
        <f t="shared" ref="P249:T249" si="474">SUM(P250)</f>
        <v>220000</v>
      </c>
      <c r="Q249" s="142">
        <f t="shared" si="474"/>
        <v>640000</v>
      </c>
      <c r="R249" s="142">
        <f t="shared" si="474"/>
        <v>632822.22</v>
      </c>
      <c r="S249" s="142">
        <f t="shared" si="474"/>
        <v>703669.4</v>
      </c>
      <c r="T249" s="142">
        <f t="shared" si="474"/>
        <v>7177.7800000000279</v>
      </c>
      <c r="V249" s="287"/>
      <c r="W249" s="287"/>
      <c r="X249" s="261"/>
      <c r="Y249" s="287"/>
      <c r="Z249" s="287"/>
      <c r="AA249" s="261"/>
      <c r="AC249" s="292">
        <f t="shared" si="457"/>
        <v>420000</v>
      </c>
      <c r="AD249" s="292">
        <f t="shared" si="458"/>
        <v>220000</v>
      </c>
      <c r="AE249" s="292">
        <f t="shared" si="459"/>
        <v>640000</v>
      </c>
      <c r="AF249" s="292">
        <f t="shared" si="460"/>
        <v>632822.22</v>
      </c>
      <c r="AG249" s="292">
        <f t="shared" si="461"/>
        <v>703669.4</v>
      </c>
      <c r="AH249" s="292">
        <f t="shared" si="462"/>
        <v>7177.7800000000279</v>
      </c>
      <c r="AI249" s="66"/>
      <c r="AJ249" s="292">
        <f t="shared" si="463"/>
        <v>0</v>
      </c>
      <c r="AK249" s="292">
        <f t="shared" si="464"/>
        <v>0</v>
      </c>
      <c r="AL249" s="292">
        <f t="shared" si="465"/>
        <v>0</v>
      </c>
      <c r="AM249" s="292">
        <f t="shared" si="466"/>
        <v>0</v>
      </c>
      <c r="AN249" s="292">
        <f t="shared" si="467"/>
        <v>0</v>
      </c>
      <c r="AO249" s="292">
        <f t="shared" si="468"/>
        <v>0</v>
      </c>
    </row>
    <row r="250" spans="1:41" x14ac:dyDescent="0.25">
      <c r="A250" s="75"/>
      <c r="B250" s="77"/>
      <c r="C250" s="76"/>
      <c r="D250" s="78">
        <v>38201</v>
      </c>
      <c r="E250" s="79" t="s">
        <v>583</v>
      </c>
      <c r="F250" s="184">
        <f t="shared" si="407"/>
        <v>420000</v>
      </c>
      <c r="G250" s="184">
        <f t="shared" si="408"/>
        <v>220000</v>
      </c>
      <c r="H250" s="184">
        <f t="shared" si="409"/>
        <v>640000</v>
      </c>
      <c r="I250" s="184">
        <f t="shared" si="410"/>
        <v>632822.22</v>
      </c>
      <c r="J250" s="184">
        <f t="shared" si="411"/>
        <v>703669.4</v>
      </c>
      <c r="K250" s="316">
        <f t="shared" si="404"/>
        <v>7177.7800000000279</v>
      </c>
      <c r="O250" s="184">
        <v>420000</v>
      </c>
      <c r="P250" s="184">
        <v>220000</v>
      </c>
      <c r="Q250" s="184">
        <f>O250+P250</f>
        <v>640000</v>
      </c>
      <c r="R250" s="184">
        <v>632822.22</v>
      </c>
      <c r="S250" s="184">
        <v>703669.4</v>
      </c>
      <c r="T250" s="270">
        <f>Q250-R250</f>
        <v>7177.7800000000279</v>
      </c>
      <c r="V250" s="287"/>
      <c r="W250" s="287"/>
      <c r="X250" s="261"/>
      <c r="Y250" s="287"/>
      <c r="Z250" s="287"/>
      <c r="AA250" s="261"/>
      <c r="AC250" s="292">
        <f t="shared" si="457"/>
        <v>420000</v>
      </c>
      <c r="AD250" s="292">
        <f t="shared" si="458"/>
        <v>220000</v>
      </c>
      <c r="AE250" s="292">
        <f t="shared" si="459"/>
        <v>640000</v>
      </c>
      <c r="AF250" s="292">
        <f t="shared" si="460"/>
        <v>632822.22</v>
      </c>
      <c r="AG250" s="292">
        <f t="shared" si="461"/>
        <v>703669.4</v>
      </c>
      <c r="AH250" s="292">
        <f t="shared" si="462"/>
        <v>7177.7800000000279</v>
      </c>
      <c r="AI250" s="66"/>
      <c r="AJ250" s="292">
        <f t="shared" si="463"/>
        <v>0</v>
      </c>
      <c r="AK250" s="292">
        <f t="shared" si="464"/>
        <v>0</v>
      </c>
      <c r="AL250" s="292">
        <f t="shared" si="465"/>
        <v>0</v>
      </c>
      <c r="AM250" s="292">
        <f t="shared" si="466"/>
        <v>0</v>
      </c>
      <c r="AN250" s="292">
        <f t="shared" si="467"/>
        <v>0</v>
      </c>
      <c r="AO250" s="292">
        <f t="shared" si="468"/>
        <v>0</v>
      </c>
    </row>
    <row r="251" spans="1:41" x14ac:dyDescent="0.25">
      <c r="A251" s="75"/>
      <c r="B251" s="76"/>
      <c r="C251" s="105">
        <v>38500</v>
      </c>
      <c r="D251" s="177" t="s">
        <v>431</v>
      </c>
      <c r="E251" s="178"/>
      <c r="F251" s="142">
        <f>SUM(F252:F253)</f>
        <v>465000</v>
      </c>
      <c r="G251" s="142">
        <f t="shared" ref="G251:J251" si="475">SUM(G252:G253)</f>
        <v>375000</v>
      </c>
      <c r="H251" s="142">
        <f t="shared" si="475"/>
        <v>840000</v>
      </c>
      <c r="I251" s="142">
        <f t="shared" si="475"/>
        <v>809100.88000000012</v>
      </c>
      <c r="J251" s="142">
        <f t="shared" si="475"/>
        <v>693289.56</v>
      </c>
      <c r="K251" s="272">
        <f t="shared" si="404"/>
        <v>30899.119999999879</v>
      </c>
      <c r="O251" s="142">
        <f>SUM(O252:O252)</f>
        <v>400000</v>
      </c>
      <c r="P251" s="142">
        <f t="shared" ref="P251:T251" si="476">SUM(P252:P253)</f>
        <v>375000</v>
      </c>
      <c r="Q251" s="142">
        <f t="shared" si="476"/>
        <v>775000</v>
      </c>
      <c r="R251" s="142">
        <f t="shared" si="476"/>
        <v>757658.07000000007</v>
      </c>
      <c r="S251" s="142">
        <f t="shared" si="476"/>
        <v>641846.75</v>
      </c>
      <c r="T251" s="272">
        <f t="shared" si="476"/>
        <v>17341.929999999949</v>
      </c>
      <c r="V251" s="286">
        <f t="shared" ref="V251:AA251" si="477">SUM(V252:V253)</f>
        <v>65000</v>
      </c>
      <c r="W251" s="286">
        <f t="shared" si="477"/>
        <v>0</v>
      </c>
      <c r="X251" s="286">
        <f t="shared" si="477"/>
        <v>65000</v>
      </c>
      <c r="Y251" s="286">
        <f t="shared" si="477"/>
        <v>51442.81</v>
      </c>
      <c r="Z251" s="286">
        <f t="shared" si="477"/>
        <v>51442.81</v>
      </c>
      <c r="AA251" s="286">
        <f t="shared" si="477"/>
        <v>13557.189999999999</v>
      </c>
      <c r="AC251" s="292">
        <f t="shared" si="457"/>
        <v>465000</v>
      </c>
      <c r="AD251" s="292">
        <f t="shared" si="458"/>
        <v>375000</v>
      </c>
      <c r="AE251" s="292">
        <f t="shared" si="459"/>
        <v>840000</v>
      </c>
      <c r="AF251" s="292">
        <f t="shared" si="460"/>
        <v>809100.88000000012</v>
      </c>
      <c r="AG251" s="292">
        <f t="shared" si="461"/>
        <v>693289.56</v>
      </c>
      <c r="AH251" s="292">
        <f t="shared" si="462"/>
        <v>30899.119999999948</v>
      </c>
      <c r="AI251" s="66"/>
      <c r="AJ251" s="292">
        <f t="shared" si="463"/>
        <v>0</v>
      </c>
      <c r="AK251" s="292">
        <f t="shared" si="464"/>
        <v>0</v>
      </c>
      <c r="AL251" s="292">
        <f t="shared" si="465"/>
        <v>0</v>
      </c>
      <c r="AM251" s="292">
        <f t="shared" si="466"/>
        <v>0</v>
      </c>
      <c r="AN251" s="292">
        <f t="shared" si="467"/>
        <v>0</v>
      </c>
      <c r="AO251" s="292">
        <f t="shared" si="468"/>
        <v>-6.9121597334742546E-11</v>
      </c>
    </row>
    <row r="252" spans="1:41" x14ac:dyDescent="0.25">
      <c r="A252" s="75"/>
      <c r="B252" s="77"/>
      <c r="C252" s="76"/>
      <c r="D252" s="78">
        <v>38501</v>
      </c>
      <c r="E252" s="79" t="s">
        <v>432</v>
      </c>
      <c r="F252" s="184">
        <f t="shared" si="407"/>
        <v>450000</v>
      </c>
      <c r="G252" s="184">
        <f t="shared" si="408"/>
        <v>335000</v>
      </c>
      <c r="H252" s="184">
        <f t="shared" si="409"/>
        <v>785000</v>
      </c>
      <c r="I252" s="184">
        <f t="shared" si="410"/>
        <v>757516.44000000006</v>
      </c>
      <c r="J252" s="184">
        <f t="shared" si="411"/>
        <v>662457.32000000007</v>
      </c>
      <c r="K252" s="316">
        <f t="shared" si="404"/>
        <v>27483.559999999939</v>
      </c>
      <c r="O252" s="184">
        <v>400000</v>
      </c>
      <c r="P252" s="184">
        <v>335000</v>
      </c>
      <c r="Q252" s="184">
        <f>O252+P252</f>
        <v>735000</v>
      </c>
      <c r="R252" s="184">
        <v>719876.43</v>
      </c>
      <c r="S252" s="288">
        <v>624817.31000000006</v>
      </c>
      <c r="T252" s="270">
        <f>Q252-R252</f>
        <v>15123.569999999949</v>
      </c>
      <c r="V252" s="287">
        <v>50000</v>
      </c>
      <c r="W252" s="287">
        <v>0</v>
      </c>
      <c r="X252" s="261">
        <f t="shared" si="436"/>
        <v>50000</v>
      </c>
      <c r="Y252" s="287">
        <v>37640.01</v>
      </c>
      <c r="Z252" s="287">
        <v>37640.01</v>
      </c>
      <c r="AA252" s="261">
        <f t="shared" si="437"/>
        <v>12359.989999999998</v>
      </c>
      <c r="AC252" s="292">
        <f t="shared" si="457"/>
        <v>450000</v>
      </c>
      <c r="AD252" s="292">
        <f t="shared" si="458"/>
        <v>335000</v>
      </c>
      <c r="AE252" s="292">
        <f t="shared" si="459"/>
        <v>785000</v>
      </c>
      <c r="AF252" s="292">
        <f t="shared" si="460"/>
        <v>757516.44000000006</v>
      </c>
      <c r="AG252" s="292">
        <f t="shared" si="461"/>
        <v>662457.32000000007</v>
      </c>
      <c r="AH252" s="292">
        <f t="shared" si="462"/>
        <v>27483.559999999947</v>
      </c>
      <c r="AI252" s="66"/>
      <c r="AJ252" s="292">
        <f t="shared" si="463"/>
        <v>0</v>
      </c>
      <c r="AK252" s="292">
        <f t="shared" si="464"/>
        <v>0</v>
      </c>
      <c r="AL252" s="292">
        <f t="shared" si="465"/>
        <v>0</v>
      </c>
      <c r="AM252" s="292">
        <f t="shared" si="466"/>
        <v>0</v>
      </c>
      <c r="AN252" s="292">
        <f t="shared" si="467"/>
        <v>0</v>
      </c>
      <c r="AO252" s="292">
        <f t="shared" si="468"/>
        <v>0</v>
      </c>
    </row>
    <row r="253" spans="1:41" x14ac:dyDescent="0.25">
      <c r="A253" s="75"/>
      <c r="B253" s="77"/>
      <c r="C253" s="76"/>
      <c r="D253" s="78">
        <v>38503</v>
      </c>
      <c r="E253" s="79" t="s">
        <v>431</v>
      </c>
      <c r="F253" s="184">
        <f t="shared" si="407"/>
        <v>15000</v>
      </c>
      <c r="G253" s="184">
        <f t="shared" si="408"/>
        <v>40000</v>
      </c>
      <c r="H253" s="184">
        <f t="shared" si="409"/>
        <v>55000</v>
      </c>
      <c r="I253" s="184">
        <f t="shared" si="410"/>
        <v>51584.44</v>
      </c>
      <c r="J253" s="184">
        <f t="shared" si="411"/>
        <v>30832.239999999998</v>
      </c>
      <c r="K253" s="316">
        <f t="shared" si="404"/>
        <v>3415.5599999999977</v>
      </c>
      <c r="O253" s="184"/>
      <c r="P253" s="184">
        <v>40000</v>
      </c>
      <c r="Q253" s="184">
        <f>O253+P253</f>
        <v>40000</v>
      </c>
      <c r="R253" s="184">
        <v>37781.64</v>
      </c>
      <c r="S253" s="184">
        <v>17029.439999999999</v>
      </c>
      <c r="T253" s="270">
        <f>Q253-R253</f>
        <v>2218.3600000000006</v>
      </c>
      <c r="V253" s="287">
        <v>15000</v>
      </c>
      <c r="W253" s="287">
        <v>0</v>
      </c>
      <c r="X253" s="261">
        <f t="shared" si="436"/>
        <v>15000</v>
      </c>
      <c r="Y253" s="287">
        <v>13802.8</v>
      </c>
      <c r="Z253" s="287">
        <v>13802.8</v>
      </c>
      <c r="AA253" s="261">
        <f t="shared" si="437"/>
        <v>1197.2000000000007</v>
      </c>
      <c r="AC253" s="292">
        <f t="shared" si="457"/>
        <v>15000</v>
      </c>
      <c r="AD253" s="292">
        <f t="shared" si="458"/>
        <v>40000</v>
      </c>
      <c r="AE253" s="292">
        <f t="shared" si="459"/>
        <v>55000</v>
      </c>
      <c r="AF253" s="292">
        <f t="shared" si="460"/>
        <v>51584.44</v>
      </c>
      <c r="AG253" s="292">
        <f t="shared" si="461"/>
        <v>30832.239999999998</v>
      </c>
      <c r="AH253" s="292">
        <f t="shared" si="462"/>
        <v>3415.5600000000013</v>
      </c>
      <c r="AI253" s="66"/>
      <c r="AJ253" s="292">
        <f t="shared" si="463"/>
        <v>0</v>
      </c>
      <c r="AK253" s="292">
        <f t="shared" si="464"/>
        <v>0</v>
      </c>
      <c r="AL253" s="292">
        <f t="shared" si="465"/>
        <v>0</v>
      </c>
      <c r="AM253" s="292">
        <f t="shared" si="466"/>
        <v>0</v>
      </c>
      <c r="AN253" s="292">
        <f t="shared" si="467"/>
        <v>0</v>
      </c>
      <c r="AO253" s="292">
        <f t="shared" si="468"/>
        <v>-3.637978807091713E-12</v>
      </c>
    </row>
    <row r="254" spans="1:41" x14ac:dyDescent="0.25">
      <c r="A254" s="75"/>
      <c r="B254" s="179">
        <v>39000</v>
      </c>
      <c r="C254" s="180" t="s">
        <v>433</v>
      </c>
      <c r="D254" s="181"/>
      <c r="E254" s="182"/>
      <c r="F254" s="141">
        <f>SUM(F255,F257)</f>
        <v>10000</v>
      </c>
      <c r="G254" s="141">
        <f t="shared" ref="G254:J254" si="478">SUM(G255,G257)</f>
        <v>0</v>
      </c>
      <c r="H254" s="141">
        <f t="shared" si="478"/>
        <v>10000</v>
      </c>
      <c r="I254" s="141">
        <f t="shared" si="478"/>
        <v>0</v>
      </c>
      <c r="J254" s="141">
        <f t="shared" si="478"/>
        <v>0</v>
      </c>
      <c r="K254" s="271">
        <f t="shared" si="404"/>
        <v>10000</v>
      </c>
      <c r="O254" s="141">
        <f>SUM(O255,O257)</f>
        <v>10000</v>
      </c>
      <c r="P254" s="141">
        <f t="shared" ref="P254:T254" si="479">SUM(P255,P257)</f>
        <v>0</v>
      </c>
      <c r="Q254" s="141">
        <f t="shared" si="479"/>
        <v>10000</v>
      </c>
      <c r="R254" s="141">
        <f t="shared" si="479"/>
        <v>0</v>
      </c>
      <c r="S254" s="141">
        <f t="shared" si="479"/>
        <v>0</v>
      </c>
      <c r="T254" s="141">
        <f t="shared" si="479"/>
        <v>10000</v>
      </c>
      <c r="V254" s="285">
        <f t="shared" ref="V254:AA254" si="480">SUM(V255,V257)</f>
        <v>0</v>
      </c>
      <c r="W254" s="285">
        <f t="shared" si="480"/>
        <v>0</v>
      </c>
      <c r="X254" s="285">
        <f t="shared" si="480"/>
        <v>0</v>
      </c>
      <c r="Y254" s="285">
        <f t="shared" si="480"/>
        <v>0</v>
      </c>
      <c r="Z254" s="285">
        <f t="shared" si="480"/>
        <v>0</v>
      </c>
      <c r="AA254" s="285">
        <f t="shared" si="480"/>
        <v>0</v>
      </c>
      <c r="AC254" s="292">
        <f t="shared" si="457"/>
        <v>10000</v>
      </c>
      <c r="AD254" s="292">
        <f t="shared" si="458"/>
        <v>0</v>
      </c>
      <c r="AE254" s="292">
        <f t="shared" si="459"/>
        <v>10000</v>
      </c>
      <c r="AF254" s="292">
        <f t="shared" si="460"/>
        <v>0</v>
      </c>
      <c r="AG254" s="292">
        <f t="shared" si="461"/>
        <v>0</v>
      </c>
      <c r="AH254" s="292">
        <f t="shared" si="462"/>
        <v>10000</v>
      </c>
      <c r="AI254" s="66"/>
      <c r="AJ254" s="292">
        <f t="shared" si="463"/>
        <v>0</v>
      </c>
      <c r="AK254" s="292">
        <f t="shared" si="464"/>
        <v>0</v>
      </c>
      <c r="AL254" s="292">
        <f t="shared" si="465"/>
        <v>0</v>
      </c>
      <c r="AM254" s="292">
        <f t="shared" si="466"/>
        <v>0</v>
      </c>
      <c r="AN254" s="292">
        <f t="shared" si="467"/>
        <v>0</v>
      </c>
      <c r="AO254" s="292">
        <f t="shared" si="468"/>
        <v>0</v>
      </c>
    </row>
    <row r="255" spans="1:41" x14ac:dyDescent="0.25">
      <c r="A255" s="75"/>
      <c r="B255" s="76"/>
      <c r="C255" s="105">
        <v>39200</v>
      </c>
      <c r="D255" s="177" t="s">
        <v>434</v>
      </c>
      <c r="E255" s="178"/>
      <c r="F255" s="142">
        <f>SUM(F256)</f>
        <v>5000</v>
      </c>
      <c r="G255" s="142">
        <f t="shared" ref="G255:J255" si="481">SUM(G256)</f>
        <v>0</v>
      </c>
      <c r="H255" s="142">
        <f t="shared" si="481"/>
        <v>5000</v>
      </c>
      <c r="I255" s="142">
        <f t="shared" si="481"/>
        <v>0</v>
      </c>
      <c r="J255" s="142">
        <f t="shared" si="481"/>
        <v>0</v>
      </c>
      <c r="K255" s="272">
        <f t="shared" si="404"/>
        <v>5000</v>
      </c>
      <c r="O255" s="142">
        <f>SUM(O256)</f>
        <v>5000</v>
      </c>
      <c r="P255" s="142">
        <f t="shared" ref="P255:T255" si="482">SUM(P256)</f>
        <v>0</v>
      </c>
      <c r="Q255" s="142">
        <f t="shared" si="482"/>
        <v>5000</v>
      </c>
      <c r="R255" s="142">
        <f t="shared" si="482"/>
        <v>0</v>
      </c>
      <c r="S255" s="142">
        <f t="shared" si="482"/>
        <v>0</v>
      </c>
      <c r="T255" s="142">
        <f t="shared" si="482"/>
        <v>5000</v>
      </c>
      <c r="V255" s="286">
        <f t="shared" ref="V255:AA255" si="483">SUM(V256)</f>
        <v>0</v>
      </c>
      <c r="W255" s="286">
        <f t="shared" si="483"/>
        <v>0</v>
      </c>
      <c r="X255" s="286">
        <f t="shared" si="483"/>
        <v>0</v>
      </c>
      <c r="Y255" s="286">
        <f t="shared" si="483"/>
        <v>0</v>
      </c>
      <c r="Z255" s="286">
        <f t="shared" si="483"/>
        <v>0</v>
      </c>
      <c r="AA255" s="286">
        <f t="shared" si="483"/>
        <v>0</v>
      </c>
      <c r="AC255" s="292">
        <f t="shared" si="457"/>
        <v>5000</v>
      </c>
      <c r="AD255" s="292">
        <f t="shared" si="458"/>
        <v>0</v>
      </c>
      <c r="AE255" s="292">
        <f t="shared" si="459"/>
        <v>5000</v>
      </c>
      <c r="AF255" s="292">
        <f t="shared" si="460"/>
        <v>0</v>
      </c>
      <c r="AG255" s="292">
        <f t="shared" si="461"/>
        <v>0</v>
      </c>
      <c r="AH255" s="292">
        <f t="shared" si="462"/>
        <v>5000</v>
      </c>
      <c r="AI255" s="66"/>
      <c r="AJ255" s="292">
        <f t="shared" si="463"/>
        <v>0</v>
      </c>
      <c r="AK255" s="292">
        <f t="shared" si="464"/>
        <v>0</v>
      </c>
      <c r="AL255" s="292">
        <f t="shared" si="465"/>
        <v>0</v>
      </c>
      <c r="AM255" s="292">
        <f t="shared" si="466"/>
        <v>0</v>
      </c>
      <c r="AN255" s="292">
        <f t="shared" si="467"/>
        <v>0</v>
      </c>
      <c r="AO255" s="292">
        <f t="shared" si="468"/>
        <v>0</v>
      </c>
    </row>
    <row r="256" spans="1:41" x14ac:dyDescent="0.25">
      <c r="A256" s="75"/>
      <c r="B256" s="77"/>
      <c r="C256" s="76"/>
      <c r="D256" s="78">
        <v>39201</v>
      </c>
      <c r="E256" s="79" t="s">
        <v>434</v>
      </c>
      <c r="F256" s="184">
        <f t="shared" si="407"/>
        <v>5000</v>
      </c>
      <c r="G256" s="184">
        <f t="shared" si="408"/>
        <v>0</v>
      </c>
      <c r="H256" s="184">
        <f t="shared" si="409"/>
        <v>5000</v>
      </c>
      <c r="I256" s="184">
        <f t="shared" si="410"/>
        <v>0</v>
      </c>
      <c r="J256" s="184">
        <f t="shared" si="411"/>
        <v>0</v>
      </c>
      <c r="K256" s="316">
        <f t="shared" si="404"/>
        <v>5000</v>
      </c>
      <c r="O256" s="184">
        <v>5000</v>
      </c>
      <c r="P256" s="184"/>
      <c r="Q256" s="184">
        <f>O256+P256</f>
        <v>5000</v>
      </c>
      <c r="R256" s="184"/>
      <c r="S256" s="184"/>
      <c r="T256" s="270">
        <f>Q256-R256</f>
        <v>5000</v>
      </c>
      <c r="V256" s="287"/>
      <c r="W256" s="287"/>
      <c r="X256" s="261">
        <f t="shared" si="436"/>
        <v>0</v>
      </c>
      <c r="Y256" s="287"/>
      <c r="Z256" s="287"/>
      <c r="AA256" s="261">
        <f t="shared" si="437"/>
        <v>0</v>
      </c>
      <c r="AC256" s="292">
        <f t="shared" si="457"/>
        <v>5000</v>
      </c>
      <c r="AD256" s="292">
        <f t="shared" si="458"/>
        <v>0</v>
      </c>
      <c r="AE256" s="292">
        <f t="shared" si="459"/>
        <v>5000</v>
      </c>
      <c r="AF256" s="292">
        <f t="shared" si="460"/>
        <v>0</v>
      </c>
      <c r="AG256" s="292">
        <f t="shared" si="461"/>
        <v>0</v>
      </c>
      <c r="AH256" s="292">
        <f t="shared" si="462"/>
        <v>5000</v>
      </c>
      <c r="AI256" s="66"/>
      <c r="AJ256" s="292">
        <f t="shared" si="463"/>
        <v>0</v>
      </c>
      <c r="AK256" s="292">
        <f t="shared" si="464"/>
        <v>0</v>
      </c>
      <c r="AL256" s="292">
        <f t="shared" si="465"/>
        <v>0</v>
      </c>
      <c r="AM256" s="292">
        <f t="shared" si="466"/>
        <v>0</v>
      </c>
      <c r="AN256" s="292">
        <f t="shared" si="467"/>
        <v>0</v>
      </c>
      <c r="AO256" s="292">
        <f t="shared" si="468"/>
        <v>0</v>
      </c>
    </row>
    <row r="257" spans="1:41" x14ac:dyDescent="0.25">
      <c r="A257" s="75"/>
      <c r="B257" s="76"/>
      <c r="C257" s="105">
        <v>39600</v>
      </c>
      <c r="D257" s="177" t="s">
        <v>524</v>
      </c>
      <c r="E257" s="178"/>
      <c r="F257" s="142">
        <f>SUM(F258)</f>
        <v>5000</v>
      </c>
      <c r="G257" s="142">
        <f t="shared" ref="G257:J257" si="484">SUM(G258)</f>
        <v>0</v>
      </c>
      <c r="H257" s="142">
        <f t="shared" si="484"/>
        <v>5000</v>
      </c>
      <c r="I257" s="142">
        <f t="shared" si="484"/>
        <v>0</v>
      </c>
      <c r="J257" s="142">
        <f t="shared" si="484"/>
        <v>0</v>
      </c>
      <c r="K257" s="272">
        <f t="shared" si="404"/>
        <v>5000</v>
      </c>
      <c r="O257" s="142">
        <f>SUM(O258)</f>
        <v>5000</v>
      </c>
      <c r="P257" s="142">
        <f t="shared" ref="P257:T257" si="485">SUM(P258)</f>
        <v>0</v>
      </c>
      <c r="Q257" s="142">
        <f t="shared" si="485"/>
        <v>5000</v>
      </c>
      <c r="R257" s="142">
        <f t="shared" si="485"/>
        <v>0</v>
      </c>
      <c r="S257" s="142">
        <f t="shared" si="485"/>
        <v>0</v>
      </c>
      <c r="T257" s="142">
        <f t="shared" si="485"/>
        <v>5000</v>
      </c>
      <c r="V257" s="286">
        <f t="shared" ref="V257:AA257" si="486">SUM(V258)</f>
        <v>0</v>
      </c>
      <c r="W257" s="286">
        <f t="shared" si="486"/>
        <v>0</v>
      </c>
      <c r="X257" s="286">
        <f t="shared" si="486"/>
        <v>0</v>
      </c>
      <c r="Y257" s="286">
        <f t="shared" si="486"/>
        <v>0</v>
      </c>
      <c r="Z257" s="286">
        <f t="shared" si="486"/>
        <v>0</v>
      </c>
      <c r="AA257" s="286">
        <f t="shared" si="486"/>
        <v>0</v>
      </c>
      <c r="AC257" s="292">
        <f t="shared" si="457"/>
        <v>5000</v>
      </c>
      <c r="AD257" s="292">
        <f t="shared" si="458"/>
        <v>0</v>
      </c>
      <c r="AE257" s="292">
        <f t="shared" si="459"/>
        <v>5000</v>
      </c>
      <c r="AF257" s="292">
        <f t="shared" si="460"/>
        <v>0</v>
      </c>
      <c r="AG257" s="292">
        <f t="shared" si="461"/>
        <v>0</v>
      </c>
      <c r="AH257" s="292">
        <f t="shared" si="462"/>
        <v>5000</v>
      </c>
      <c r="AI257" s="66"/>
      <c r="AJ257" s="292">
        <f t="shared" si="463"/>
        <v>0</v>
      </c>
      <c r="AK257" s="292">
        <f t="shared" si="464"/>
        <v>0</v>
      </c>
      <c r="AL257" s="292">
        <f t="shared" si="465"/>
        <v>0</v>
      </c>
      <c r="AM257" s="292">
        <f t="shared" si="466"/>
        <v>0</v>
      </c>
      <c r="AN257" s="292">
        <f t="shared" si="467"/>
        <v>0</v>
      </c>
      <c r="AO257" s="292">
        <f t="shared" si="468"/>
        <v>0</v>
      </c>
    </row>
    <row r="258" spans="1:41" x14ac:dyDescent="0.25">
      <c r="A258" s="75"/>
      <c r="B258" s="77"/>
      <c r="C258" s="76"/>
      <c r="D258" s="78">
        <v>39601</v>
      </c>
      <c r="E258" s="79" t="s">
        <v>524</v>
      </c>
      <c r="F258" s="184">
        <f t="shared" si="407"/>
        <v>5000</v>
      </c>
      <c r="G258" s="184">
        <f t="shared" si="408"/>
        <v>0</v>
      </c>
      <c r="H258" s="184">
        <f t="shared" si="409"/>
        <v>5000</v>
      </c>
      <c r="I258" s="184">
        <f t="shared" si="410"/>
        <v>0</v>
      </c>
      <c r="J258" s="184">
        <f t="shared" si="411"/>
        <v>0</v>
      </c>
      <c r="K258" s="316">
        <f t="shared" si="404"/>
        <v>5000</v>
      </c>
      <c r="O258" s="184">
        <v>5000</v>
      </c>
      <c r="P258" s="184"/>
      <c r="Q258" s="184">
        <f>O258+P258</f>
        <v>5000</v>
      </c>
      <c r="R258" s="184"/>
      <c r="S258" s="184"/>
      <c r="T258" s="270">
        <f>Q258-R258</f>
        <v>5000</v>
      </c>
      <c r="V258" s="287"/>
      <c r="W258" s="287"/>
      <c r="X258" s="261">
        <f t="shared" si="436"/>
        <v>0</v>
      </c>
      <c r="Y258" s="287"/>
      <c r="Z258" s="287"/>
      <c r="AA258" s="261">
        <f t="shared" si="437"/>
        <v>0</v>
      </c>
      <c r="AC258" s="292">
        <f t="shared" si="457"/>
        <v>5000</v>
      </c>
      <c r="AD258" s="292">
        <f t="shared" si="458"/>
        <v>0</v>
      </c>
      <c r="AE258" s="292">
        <f t="shared" si="459"/>
        <v>5000</v>
      </c>
      <c r="AF258" s="292">
        <f t="shared" si="460"/>
        <v>0</v>
      </c>
      <c r="AG258" s="292">
        <f t="shared" si="461"/>
        <v>0</v>
      </c>
      <c r="AH258" s="292">
        <f t="shared" si="462"/>
        <v>5000</v>
      </c>
      <c r="AI258" s="66"/>
      <c r="AJ258" s="292">
        <f t="shared" si="463"/>
        <v>0</v>
      </c>
      <c r="AK258" s="292">
        <f t="shared" si="464"/>
        <v>0</v>
      </c>
      <c r="AL258" s="292">
        <f t="shared" si="465"/>
        <v>0</v>
      </c>
      <c r="AM258" s="292">
        <f t="shared" si="466"/>
        <v>0</v>
      </c>
      <c r="AN258" s="292">
        <f t="shared" si="467"/>
        <v>0</v>
      </c>
      <c r="AO258" s="292">
        <f t="shared" si="468"/>
        <v>0</v>
      </c>
    </row>
    <row r="259" spans="1:41" x14ac:dyDescent="0.25">
      <c r="A259" s="75"/>
      <c r="B259" s="77"/>
      <c r="C259" s="76"/>
      <c r="D259" s="78"/>
      <c r="E259" s="79"/>
      <c r="F259" s="184"/>
      <c r="G259" s="184"/>
      <c r="H259" s="184"/>
      <c r="I259" s="184"/>
      <c r="J259" s="184"/>
      <c r="K259" s="316"/>
      <c r="O259" s="140"/>
      <c r="P259" s="140"/>
      <c r="Q259" s="140"/>
      <c r="R259" s="140"/>
      <c r="S259" s="140"/>
      <c r="T259" s="270"/>
      <c r="V259" s="261"/>
      <c r="W259" s="261"/>
      <c r="X259" s="261"/>
      <c r="Y259" s="261"/>
      <c r="Z259" s="261"/>
      <c r="AA259" s="261"/>
      <c r="AC259" s="292">
        <f t="shared" si="457"/>
        <v>0</v>
      </c>
      <c r="AD259" s="292">
        <f t="shared" si="458"/>
        <v>0</v>
      </c>
      <c r="AE259" s="292">
        <f t="shared" si="459"/>
        <v>0</v>
      </c>
      <c r="AF259" s="292">
        <f t="shared" si="460"/>
        <v>0</v>
      </c>
      <c r="AG259" s="292">
        <f t="shared" si="461"/>
        <v>0</v>
      </c>
      <c r="AH259" s="292">
        <f t="shared" si="462"/>
        <v>0</v>
      </c>
      <c r="AI259" s="66"/>
      <c r="AJ259" s="292">
        <f t="shared" si="463"/>
        <v>0</v>
      </c>
      <c r="AK259" s="292">
        <f t="shared" si="464"/>
        <v>0</v>
      </c>
      <c r="AL259" s="292">
        <f t="shared" si="465"/>
        <v>0</v>
      </c>
      <c r="AM259" s="292">
        <f t="shared" si="466"/>
        <v>0</v>
      </c>
      <c r="AN259" s="292">
        <f t="shared" si="467"/>
        <v>0</v>
      </c>
      <c r="AO259" s="292">
        <f t="shared" si="468"/>
        <v>0</v>
      </c>
    </row>
    <row r="260" spans="1:41" x14ac:dyDescent="0.25">
      <c r="A260" s="67">
        <v>40000</v>
      </c>
      <c r="B260" s="68" t="s">
        <v>435</v>
      </c>
      <c r="C260" s="69"/>
      <c r="D260" s="69"/>
      <c r="E260" s="70"/>
      <c r="F260" s="184">
        <f>SUM(F261,F264)</f>
        <v>60000</v>
      </c>
      <c r="G260" s="184">
        <f t="shared" ref="G260:J260" si="487">SUM(G261,G264)</f>
        <v>7535896.9900000002</v>
      </c>
      <c r="H260" s="184">
        <f t="shared" si="487"/>
        <v>7595896.9900000002</v>
      </c>
      <c r="I260" s="184">
        <f t="shared" si="487"/>
        <v>81250</v>
      </c>
      <c r="J260" s="184">
        <f t="shared" si="487"/>
        <v>81250</v>
      </c>
      <c r="K260" s="316">
        <f t="shared" si="404"/>
        <v>7514646.9900000002</v>
      </c>
      <c r="O260" s="140">
        <f>SUM(O261,O264)</f>
        <v>60000</v>
      </c>
      <c r="P260" s="140">
        <f t="shared" ref="P260:T260" si="488">SUM(P261,P264)</f>
        <v>7535896.9900000002</v>
      </c>
      <c r="Q260" s="140">
        <f t="shared" si="488"/>
        <v>7595896.9900000002</v>
      </c>
      <c r="R260" s="140">
        <f t="shared" si="488"/>
        <v>81250</v>
      </c>
      <c r="S260" s="140">
        <f t="shared" si="488"/>
        <v>81250</v>
      </c>
      <c r="T260" s="140">
        <f t="shared" si="488"/>
        <v>7514646.9900000002</v>
      </c>
      <c r="V260" s="261">
        <f>SUM(V264)</f>
        <v>0</v>
      </c>
      <c r="W260" s="261">
        <f t="shared" ref="W260:AA260" si="489">SUM(W264)</f>
        <v>0</v>
      </c>
      <c r="X260" s="261">
        <f t="shared" si="489"/>
        <v>0</v>
      </c>
      <c r="Y260" s="261">
        <f t="shared" si="489"/>
        <v>0</v>
      </c>
      <c r="Z260" s="261">
        <f t="shared" si="489"/>
        <v>0</v>
      </c>
      <c r="AA260" s="261">
        <f t="shared" si="489"/>
        <v>0</v>
      </c>
      <c r="AC260" s="292">
        <f t="shared" si="457"/>
        <v>60000</v>
      </c>
      <c r="AD260" s="292">
        <f t="shared" si="458"/>
        <v>7535896.9900000002</v>
      </c>
      <c r="AE260" s="292">
        <f t="shared" si="459"/>
        <v>7595896.9900000002</v>
      </c>
      <c r="AF260" s="292">
        <f t="shared" si="460"/>
        <v>81250</v>
      </c>
      <c r="AG260" s="292">
        <f t="shared" si="461"/>
        <v>81250</v>
      </c>
      <c r="AH260" s="292">
        <f t="shared" si="462"/>
        <v>7514646.9900000002</v>
      </c>
      <c r="AI260" s="66"/>
      <c r="AJ260" s="292">
        <f t="shared" si="463"/>
        <v>0</v>
      </c>
      <c r="AK260" s="292">
        <f t="shared" si="464"/>
        <v>0</v>
      </c>
      <c r="AL260" s="292">
        <f t="shared" si="465"/>
        <v>0</v>
      </c>
      <c r="AM260" s="292">
        <f t="shared" si="466"/>
        <v>0</v>
      </c>
      <c r="AN260" s="292">
        <f t="shared" si="467"/>
        <v>0</v>
      </c>
      <c r="AO260" s="292">
        <f t="shared" si="468"/>
        <v>0</v>
      </c>
    </row>
    <row r="261" spans="1:41" x14ac:dyDescent="0.25">
      <c r="A261" s="75"/>
      <c r="B261" s="179">
        <v>41000</v>
      </c>
      <c r="C261" s="180" t="s">
        <v>610</v>
      </c>
      <c r="D261" s="181"/>
      <c r="E261" s="182"/>
      <c r="F261" s="141">
        <f>SUM(F262)</f>
        <v>0</v>
      </c>
      <c r="G261" s="141">
        <f t="shared" ref="G261:J262" si="490">SUM(G262)</f>
        <v>7510896.9900000002</v>
      </c>
      <c r="H261" s="141">
        <f t="shared" si="490"/>
        <v>7510896.9900000002</v>
      </c>
      <c r="I261" s="141">
        <f t="shared" si="490"/>
        <v>0</v>
      </c>
      <c r="J261" s="141">
        <f t="shared" si="490"/>
        <v>0</v>
      </c>
      <c r="K261" s="271">
        <f t="shared" si="404"/>
        <v>7510896.9900000002</v>
      </c>
      <c r="O261" s="141">
        <f>SUM(O262)</f>
        <v>0</v>
      </c>
      <c r="P261" s="141">
        <f t="shared" ref="P261:T262" si="491">SUM(P262)</f>
        <v>7510896.9900000002</v>
      </c>
      <c r="Q261" s="141">
        <f t="shared" si="491"/>
        <v>7510896.9900000002</v>
      </c>
      <c r="R261" s="141">
        <f t="shared" si="491"/>
        <v>0</v>
      </c>
      <c r="S261" s="141">
        <f t="shared" si="491"/>
        <v>0</v>
      </c>
      <c r="T261" s="141">
        <f t="shared" si="491"/>
        <v>7510896.9900000002</v>
      </c>
      <c r="V261" s="261"/>
      <c r="W261" s="261"/>
      <c r="X261" s="261"/>
      <c r="Y261" s="261"/>
      <c r="Z261" s="261"/>
      <c r="AA261" s="261"/>
      <c r="AC261" s="292">
        <f t="shared" si="457"/>
        <v>0</v>
      </c>
      <c r="AD261" s="292">
        <f t="shared" si="458"/>
        <v>7510896.9900000002</v>
      </c>
      <c r="AE261" s="292">
        <f t="shared" si="459"/>
        <v>7510896.9900000002</v>
      </c>
      <c r="AF261" s="292">
        <f t="shared" si="460"/>
        <v>0</v>
      </c>
      <c r="AG261" s="292">
        <f t="shared" si="461"/>
        <v>0</v>
      </c>
      <c r="AH261" s="292">
        <f t="shared" si="462"/>
        <v>7510896.9900000002</v>
      </c>
      <c r="AI261" s="66"/>
      <c r="AJ261" s="292">
        <f t="shared" si="463"/>
        <v>0</v>
      </c>
      <c r="AK261" s="292">
        <f t="shared" si="464"/>
        <v>0</v>
      </c>
      <c r="AL261" s="292">
        <f t="shared" si="465"/>
        <v>0</v>
      </c>
      <c r="AM261" s="292">
        <f t="shared" si="466"/>
        <v>0</v>
      </c>
      <c r="AN261" s="292">
        <f t="shared" si="467"/>
        <v>0</v>
      </c>
      <c r="AO261" s="292">
        <f t="shared" si="468"/>
        <v>0</v>
      </c>
    </row>
    <row r="262" spans="1:41" x14ac:dyDescent="0.25">
      <c r="A262" s="75"/>
      <c r="B262" s="76"/>
      <c r="C262" s="105">
        <v>41500</v>
      </c>
      <c r="D262" s="177" t="s">
        <v>611</v>
      </c>
      <c r="E262" s="178"/>
      <c r="F262" s="142">
        <f>SUM(F263)</f>
        <v>0</v>
      </c>
      <c r="G262" s="142">
        <f t="shared" si="490"/>
        <v>7510896.9900000002</v>
      </c>
      <c r="H262" s="142">
        <f t="shared" si="490"/>
        <v>7510896.9900000002</v>
      </c>
      <c r="I262" s="142">
        <f t="shared" si="490"/>
        <v>0</v>
      </c>
      <c r="J262" s="142">
        <f t="shared" si="490"/>
        <v>0</v>
      </c>
      <c r="K262" s="272">
        <f t="shared" si="404"/>
        <v>7510896.9900000002</v>
      </c>
      <c r="O262" s="142">
        <f>SUM(O263)</f>
        <v>0</v>
      </c>
      <c r="P262" s="142">
        <f t="shared" si="491"/>
        <v>7510896.9900000002</v>
      </c>
      <c r="Q262" s="142">
        <f t="shared" si="491"/>
        <v>7510896.9900000002</v>
      </c>
      <c r="R262" s="142">
        <f t="shared" si="491"/>
        <v>0</v>
      </c>
      <c r="S262" s="142">
        <f t="shared" si="491"/>
        <v>0</v>
      </c>
      <c r="T262" s="142">
        <f t="shared" si="491"/>
        <v>7510896.9900000002</v>
      </c>
      <c r="V262" s="261"/>
      <c r="W262" s="261"/>
      <c r="X262" s="261"/>
      <c r="Y262" s="261"/>
      <c r="Z262" s="261"/>
      <c r="AA262" s="261"/>
      <c r="AC262" s="292">
        <f t="shared" si="457"/>
        <v>0</v>
      </c>
      <c r="AD262" s="292">
        <f t="shared" si="458"/>
        <v>7510896.9900000002</v>
      </c>
      <c r="AE262" s="292">
        <f t="shared" si="459"/>
        <v>7510896.9900000002</v>
      </c>
      <c r="AF262" s="292">
        <f t="shared" si="460"/>
        <v>0</v>
      </c>
      <c r="AG262" s="292">
        <f t="shared" si="461"/>
        <v>0</v>
      </c>
      <c r="AH262" s="292">
        <f t="shared" si="462"/>
        <v>7510896.9900000002</v>
      </c>
      <c r="AI262" s="66"/>
      <c r="AJ262" s="292">
        <f t="shared" si="463"/>
        <v>0</v>
      </c>
      <c r="AK262" s="292">
        <f t="shared" si="464"/>
        <v>0</v>
      </c>
      <c r="AL262" s="292">
        <f t="shared" si="465"/>
        <v>0</v>
      </c>
      <c r="AM262" s="292">
        <f t="shared" si="466"/>
        <v>0</v>
      </c>
      <c r="AN262" s="292">
        <f t="shared" si="467"/>
        <v>0</v>
      </c>
      <c r="AO262" s="292">
        <f t="shared" si="468"/>
        <v>0</v>
      </c>
    </row>
    <row r="263" spans="1:41" ht="30" x14ac:dyDescent="0.25">
      <c r="A263" s="75"/>
      <c r="B263" s="77"/>
      <c r="C263" s="76"/>
      <c r="D263" s="78">
        <v>41501</v>
      </c>
      <c r="E263" s="79" t="s">
        <v>612</v>
      </c>
      <c r="F263" s="184">
        <f t="shared" si="407"/>
        <v>0</v>
      </c>
      <c r="G263" s="184">
        <f t="shared" si="408"/>
        <v>7510896.9900000002</v>
      </c>
      <c r="H263" s="184">
        <f t="shared" si="409"/>
        <v>7510896.9900000002</v>
      </c>
      <c r="I263" s="184">
        <f t="shared" si="410"/>
        <v>0</v>
      </c>
      <c r="J263" s="184">
        <f t="shared" si="411"/>
        <v>0</v>
      </c>
      <c r="K263" s="316">
        <f t="shared" si="404"/>
        <v>7510896.9900000002</v>
      </c>
      <c r="O263" s="184"/>
      <c r="P263" s="184">
        <v>7510896.9900000002</v>
      </c>
      <c r="Q263" s="184">
        <f>O263+P263</f>
        <v>7510896.9900000002</v>
      </c>
      <c r="R263" s="184"/>
      <c r="S263" s="184"/>
      <c r="T263" s="270">
        <f>Q263-R263</f>
        <v>7510896.9900000002</v>
      </c>
      <c r="V263" s="261"/>
      <c r="W263" s="261"/>
      <c r="X263" s="261"/>
      <c r="Y263" s="261"/>
      <c r="Z263" s="261"/>
      <c r="AA263" s="261"/>
      <c r="AC263" s="292">
        <f t="shared" si="457"/>
        <v>0</v>
      </c>
      <c r="AD263" s="292">
        <f t="shared" si="458"/>
        <v>7510896.9900000002</v>
      </c>
      <c r="AE263" s="292">
        <f t="shared" si="459"/>
        <v>7510896.9900000002</v>
      </c>
      <c r="AF263" s="292">
        <f t="shared" si="460"/>
        <v>0</v>
      </c>
      <c r="AG263" s="292">
        <f t="shared" si="461"/>
        <v>0</v>
      </c>
      <c r="AH263" s="292">
        <f t="shared" si="462"/>
        <v>7510896.9900000002</v>
      </c>
      <c r="AI263" s="66"/>
      <c r="AJ263" s="292">
        <f t="shared" si="463"/>
        <v>0</v>
      </c>
      <c r="AK263" s="292">
        <f t="shared" si="464"/>
        <v>0</v>
      </c>
      <c r="AL263" s="292">
        <f t="shared" si="465"/>
        <v>0</v>
      </c>
      <c r="AM263" s="292">
        <f t="shared" si="466"/>
        <v>0</v>
      </c>
      <c r="AN263" s="292">
        <f t="shared" si="467"/>
        <v>0</v>
      </c>
      <c r="AO263" s="292">
        <f t="shared" si="468"/>
        <v>0</v>
      </c>
    </row>
    <row r="264" spans="1:41" x14ac:dyDescent="0.25">
      <c r="A264" s="75"/>
      <c r="B264" s="179">
        <v>44000</v>
      </c>
      <c r="C264" s="180" t="s">
        <v>436</v>
      </c>
      <c r="D264" s="181"/>
      <c r="E264" s="182"/>
      <c r="F264" s="141">
        <f>SUM(F265)</f>
        <v>60000</v>
      </c>
      <c r="G264" s="141">
        <f t="shared" ref="G264:J265" si="492">SUM(G265)</f>
        <v>25000</v>
      </c>
      <c r="H264" s="141">
        <f t="shared" si="492"/>
        <v>85000</v>
      </c>
      <c r="I264" s="141">
        <f t="shared" si="492"/>
        <v>81250</v>
      </c>
      <c r="J264" s="141">
        <f t="shared" si="492"/>
        <v>81250</v>
      </c>
      <c r="K264" s="271">
        <f t="shared" si="404"/>
        <v>3750</v>
      </c>
      <c r="O264" s="141">
        <f t="shared" ref="O264:T265" si="493">SUM(O265)</f>
        <v>60000</v>
      </c>
      <c r="P264" s="141">
        <f t="shared" si="493"/>
        <v>25000</v>
      </c>
      <c r="Q264" s="141">
        <f t="shared" si="493"/>
        <v>85000</v>
      </c>
      <c r="R264" s="141">
        <f t="shared" si="493"/>
        <v>81250</v>
      </c>
      <c r="S264" s="141">
        <f t="shared" si="493"/>
        <v>81250</v>
      </c>
      <c r="T264" s="271">
        <f t="shared" si="493"/>
        <v>3750</v>
      </c>
      <c r="V264" s="285">
        <f t="shared" ref="V264:AA265" si="494">SUM(V265)</f>
        <v>0</v>
      </c>
      <c r="W264" s="285">
        <f t="shared" si="494"/>
        <v>0</v>
      </c>
      <c r="X264" s="285">
        <f t="shared" si="494"/>
        <v>0</v>
      </c>
      <c r="Y264" s="285">
        <f t="shared" si="494"/>
        <v>0</v>
      </c>
      <c r="Z264" s="285">
        <f t="shared" si="494"/>
        <v>0</v>
      </c>
      <c r="AA264" s="285">
        <f t="shared" si="494"/>
        <v>0</v>
      </c>
      <c r="AC264" s="292">
        <f t="shared" si="457"/>
        <v>60000</v>
      </c>
      <c r="AD264" s="292">
        <f t="shared" si="458"/>
        <v>25000</v>
      </c>
      <c r="AE264" s="292">
        <f t="shared" si="459"/>
        <v>85000</v>
      </c>
      <c r="AF264" s="292">
        <f t="shared" si="460"/>
        <v>81250</v>
      </c>
      <c r="AG264" s="292">
        <f t="shared" si="461"/>
        <v>81250</v>
      </c>
      <c r="AH264" s="292">
        <f t="shared" si="462"/>
        <v>3750</v>
      </c>
      <c r="AI264" s="66"/>
      <c r="AJ264" s="292">
        <f t="shared" si="463"/>
        <v>0</v>
      </c>
      <c r="AK264" s="292">
        <f t="shared" si="464"/>
        <v>0</v>
      </c>
      <c r="AL264" s="292">
        <f t="shared" si="465"/>
        <v>0</v>
      </c>
      <c r="AM264" s="292">
        <f t="shared" si="466"/>
        <v>0</v>
      </c>
      <c r="AN264" s="292">
        <f t="shared" si="467"/>
        <v>0</v>
      </c>
      <c r="AO264" s="292">
        <f t="shared" si="468"/>
        <v>0</v>
      </c>
    </row>
    <row r="265" spans="1:41" x14ac:dyDescent="0.25">
      <c r="A265" s="75"/>
      <c r="B265" s="76"/>
      <c r="C265" s="105">
        <v>44500</v>
      </c>
      <c r="D265" s="177" t="s">
        <v>437</v>
      </c>
      <c r="E265" s="178"/>
      <c r="F265" s="142">
        <f>SUM(F266)</f>
        <v>60000</v>
      </c>
      <c r="G265" s="142">
        <f t="shared" si="492"/>
        <v>25000</v>
      </c>
      <c r="H265" s="142">
        <f t="shared" si="492"/>
        <v>85000</v>
      </c>
      <c r="I265" s="142">
        <f t="shared" si="492"/>
        <v>81250</v>
      </c>
      <c r="J265" s="142">
        <f t="shared" si="492"/>
        <v>81250</v>
      </c>
      <c r="K265" s="272">
        <f t="shared" si="404"/>
        <v>3750</v>
      </c>
      <c r="O265" s="142">
        <f t="shared" si="493"/>
        <v>60000</v>
      </c>
      <c r="P265" s="142">
        <f t="shared" si="493"/>
        <v>25000</v>
      </c>
      <c r="Q265" s="142">
        <f t="shared" si="493"/>
        <v>85000</v>
      </c>
      <c r="R265" s="142">
        <f t="shared" si="493"/>
        <v>81250</v>
      </c>
      <c r="S265" s="142">
        <f t="shared" si="493"/>
        <v>81250</v>
      </c>
      <c r="T265" s="272">
        <f t="shared" si="493"/>
        <v>3750</v>
      </c>
      <c r="V265" s="286">
        <f t="shared" si="494"/>
        <v>0</v>
      </c>
      <c r="W265" s="286">
        <f t="shared" si="494"/>
        <v>0</v>
      </c>
      <c r="X265" s="286">
        <f t="shared" si="494"/>
        <v>0</v>
      </c>
      <c r="Y265" s="286">
        <f t="shared" si="494"/>
        <v>0</v>
      </c>
      <c r="Z265" s="286">
        <f t="shared" si="494"/>
        <v>0</v>
      </c>
      <c r="AA265" s="286">
        <f t="shared" si="494"/>
        <v>0</v>
      </c>
      <c r="AC265" s="292">
        <f t="shared" si="457"/>
        <v>60000</v>
      </c>
      <c r="AD265" s="292">
        <f t="shared" si="458"/>
        <v>25000</v>
      </c>
      <c r="AE265" s="292">
        <f t="shared" si="459"/>
        <v>85000</v>
      </c>
      <c r="AF265" s="292">
        <f t="shared" si="460"/>
        <v>81250</v>
      </c>
      <c r="AG265" s="292">
        <f t="shared" si="461"/>
        <v>81250</v>
      </c>
      <c r="AH265" s="292">
        <f t="shared" si="462"/>
        <v>3750</v>
      </c>
      <c r="AI265" s="66"/>
      <c r="AJ265" s="292">
        <f t="shared" si="463"/>
        <v>0</v>
      </c>
      <c r="AK265" s="292">
        <f t="shared" si="464"/>
        <v>0</v>
      </c>
      <c r="AL265" s="292">
        <f t="shared" si="465"/>
        <v>0</v>
      </c>
      <c r="AM265" s="292">
        <f t="shared" si="466"/>
        <v>0</v>
      </c>
      <c r="AN265" s="292">
        <f t="shared" si="467"/>
        <v>0</v>
      </c>
      <c r="AO265" s="292">
        <f t="shared" si="468"/>
        <v>0</v>
      </c>
    </row>
    <row r="266" spans="1:41" x14ac:dyDescent="0.25">
      <c r="A266" s="75"/>
      <c r="B266" s="77"/>
      <c r="C266" s="76"/>
      <c r="D266" s="78">
        <v>44502</v>
      </c>
      <c r="E266" s="79" t="s">
        <v>438</v>
      </c>
      <c r="F266" s="184">
        <f t="shared" si="407"/>
        <v>60000</v>
      </c>
      <c r="G266" s="184">
        <f t="shared" si="408"/>
        <v>25000</v>
      </c>
      <c r="H266" s="184">
        <f t="shared" si="409"/>
        <v>85000</v>
      </c>
      <c r="I266" s="184">
        <f t="shared" si="410"/>
        <v>81250</v>
      </c>
      <c r="J266" s="184">
        <f t="shared" si="411"/>
        <v>81250</v>
      </c>
      <c r="K266" s="316">
        <f t="shared" si="404"/>
        <v>3750</v>
      </c>
      <c r="O266" s="184">
        <v>60000</v>
      </c>
      <c r="P266" s="184">
        <v>25000</v>
      </c>
      <c r="Q266" s="184">
        <f>O266+P266</f>
        <v>85000</v>
      </c>
      <c r="R266" s="184">
        <v>81250</v>
      </c>
      <c r="S266" s="184">
        <v>81250</v>
      </c>
      <c r="T266" s="270">
        <f>Q266-R266</f>
        <v>3750</v>
      </c>
      <c r="V266" s="287"/>
      <c r="W266" s="287"/>
      <c r="X266" s="261">
        <f t="shared" si="436"/>
        <v>0</v>
      </c>
      <c r="Y266" s="287"/>
      <c r="Z266" s="287"/>
      <c r="AA266" s="261">
        <f t="shared" si="437"/>
        <v>0</v>
      </c>
      <c r="AC266" s="292">
        <f t="shared" si="457"/>
        <v>60000</v>
      </c>
      <c r="AD266" s="292">
        <f t="shared" si="458"/>
        <v>25000</v>
      </c>
      <c r="AE266" s="292">
        <f t="shared" si="459"/>
        <v>85000</v>
      </c>
      <c r="AF266" s="292">
        <f t="shared" si="460"/>
        <v>81250</v>
      </c>
      <c r="AG266" s="292">
        <f t="shared" si="461"/>
        <v>81250</v>
      </c>
      <c r="AH266" s="292">
        <f t="shared" si="462"/>
        <v>3750</v>
      </c>
      <c r="AI266" s="66"/>
      <c r="AJ266" s="292">
        <f t="shared" si="463"/>
        <v>0</v>
      </c>
      <c r="AK266" s="292">
        <f t="shared" si="464"/>
        <v>0</v>
      </c>
      <c r="AL266" s="292">
        <f t="shared" si="465"/>
        <v>0</v>
      </c>
      <c r="AM266" s="292">
        <f t="shared" si="466"/>
        <v>0</v>
      </c>
      <c r="AN266" s="292">
        <f t="shared" si="467"/>
        <v>0</v>
      </c>
      <c r="AO266" s="292">
        <f t="shared" si="468"/>
        <v>0</v>
      </c>
    </row>
    <row r="267" spans="1:41" x14ac:dyDescent="0.25">
      <c r="A267" s="75"/>
      <c r="B267" s="77"/>
      <c r="C267" s="76"/>
      <c r="D267" s="78"/>
      <c r="E267" s="79"/>
      <c r="F267" s="184"/>
      <c r="G267" s="184"/>
      <c r="H267" s="184"/>
      <c r="I267" s="184"/>
      <c r="J267" s="184"/>
      <c r="K267" s="316"/>
      <c r="O267" s="184"/>
      <c r="P267" s="184">
        <f>P268-[1]COG_PARTIDA_ESPECIFICA!$G$268</f>
        <v>0</v>
      </c>
      <c r="Q267" s="184"/>
      <c r="R267" s="184"/>
      <c r="S267" s="184"/>
      <c r="T267" s="270"/>
      <c r="V267" s="287"/>
      <c r="W267" s="287"/>
      <c r="X267" s="261"/>
      <c r="Y267" s="287"/>
      <c r="Z267" s="287"/>
      <c r="AA267" s="261"/>
      <c r="AC267" s="292">
        <f t="shared" si="457"/>
        <v>0</v>
      </c>
      <c r="AD267" s="292">
        <f t="shared" si="458"/>
        <v>0</v>
      </c>
      <c r="AE267" s="292">
        <f t="shared" si="459"/>
        <v>0</v>
      </c>
      <c r="AF267" s="292">
        <f t="shared" si="460"/>
        <v>0</v>
      </c>
      <c r="AG267" s="292">
        <f t="shared" si="461"/>
        <v>0</v>
      </c>
      <c r="AH267" s="292">
        <f t="shared" si="462"/>
        <v>0</v>
      </c>
      <c r="AI267" s="66"/>
      <c r="AJ267" s="292">
        <f t="shared" si="463"/>
        <v>0</v>
      </c>
      <c r="AK267" s="292">
        <f t="shared" si="464"/>
        <v>0</v>
      </c>
      <c r="AL267" s="292">
        <f t="shared" si="465"/>
        <v>0</v>
      </c>
      <c r="AM267" s="292">
        <f t="shared" si="466"/>
        <v>0</v>
      </c>
      <c r="AN267" s="292">
        <f t="shared" si="467"/>
        <v>0</v>
      </c>
      <c r="AO267" s="292">
        <f t="shared" si="468"/>
        <v>0</v>
      </c>
    </row>
    <row r="268" spans="1:41" x14ac:dyDescent="0.25">
      <c r="A268" s="67">
        <v>50000</v>
      </c>
      <c r="B268" s="68" t="s">
        <v>439</v>
      </c>
      <c r="C268" s="69"/>
      <c r="D268" s="69"/>
      <c r="E268" s="70"/>
      <c r="F268" s="184">
        <f t="shared" si="407"/>
        <v>17637557</v>
      </c>
      <c r="G268" s="184">
        <f t="shared" si="408"/>
        <v>4579180.16</v>
      </c>
      <c r="H268" s="184">
        <f t="shared" si="409"/>
        <v>22216737.16</v>
      </c>
      <c r="I268" s="184">
        <f t="shared" si="410"/>
        <v>21684516.259999998</v>
      </c>
      <c r="J268" s="184">
        <f t="shared" si="411"/>
        <v>16292227.23</v>
      </c>
      <c r="K268" s="316">
        <f t="shared" si="404"/>
        <v>532220.90000000224</v>
      </c>
      <c r="O268" s="140">
        <f>SUM(O269,O280,O287,O291,O294,O305)</f>
        <v>10459557</v>
      </c>
      <c r="P268" s="140">
        <f t="shared" ref="P268:T268" si="495">SUM(P269,P280,P287,P291,P294,P305)</f>
        <v>4537554.16</v>
      </c>
      <c r="Q268" s="140">
        <f t="shared" si="495"/>
        <v>14997111.16</v>
      </c>
      <c r="R268" s="140">
        <f t="shared" si="495"/>
        <v>14740932.08</v>
      </c>
      <c r="S268" s="140">
        <f t="shared" si="495"/>
        <v>9784170.120000001</v>
      </c>
      <c r="T268" s="140">
        <f t="shared" si="495"/>
        <v>256179.08000000013</v>
      </c>
      <c r="V268" s="261">
        <f t="shared" ref="V268:AA268" si="496">SUM(V269,V280,V287,V291,V294)</f>
        <v>7178000</v>
      </c>
      <c r="W268" s="261">
        <f t="shared" si="496"/>
        <v>41626</v>
      </c>
      <c r="X268" s="261">
        <f t="shared" si="496"/>
        <v>7219626</v>
      </c>
      <c r="Y268" s="261">
        <f t="shared" si="496"/>
        <v>6943584.1799999997</v>
      </c>
      <c r="Z268" s="261">
        <f t="shared" si="496"/>
        <v>6508057.1100000003</v>
      </c>
      <c r="AA268" s="261">
        <f t="shared" si="496"/>
        <v>276041.81999999977</v>
      </c>
      <c r="AC268" s="292">
        <f t="shared" si="457"/>
        <v>17637557</v>
      </c>
      <c r="AD268" s="292">
        <f t="shared" si="458"/>
        <v>4579180.16</v>
      </c>
      <c r="AE268" s="292">
        <f t="shared" si="459"/>
        <v>22216737.16</v>
      </c>
      <c r="AF268" s="292">
        <f t="shared" si="460"/>
        <v>21684516.259999998</v>
      </c>
      <c r="AG268" s="292">
        <f t="shared" si="461"/>
        <v>16292227.23</v>
      </c>
      <c r="AH268" s="292">
        <f t="shared" si="462"/>
        <v>532220.89999999991</v>
      </c>
      <c r="AI268" s="66"/>
      <c r="AJ268" s="292">
        <f t="shared" si="463"/>
        <v>0</v>
      </c>
      <c r="AK268" s="292">
        <f t="shared" si="464"/>
        <v>0</v>
      </c>
      <c r="AL268" s="292">
        <f t="shared" si="465"/>
        <v>0</v>
      </c>
      <c r="AM268" s="292">
        <f t="shared" si="466"/>
        <v>0</v>
      </c>
      <c r="AN268" s="292">
        <f t="shared" si="467"/>
        <v>0</v>
      </c>
      <c r="AO268" s="292">
        <f t="shared" si="468"/>
        <v>2.3283064365386963E-9</v>
      </c>
    </row>
    <row r="269" spans="1:41" x14ac:dyDescent="0.25">
      <c r="A269" s="75"/>
      <c r="B269" s="179">
        <v>51000</v>
      </c>
      <c r="C269" s="180" t="s">
        <v>440</v>
      </c>
      <c r="D269" s="181"/>
      <c r="E269" s="182"/>
      <c r="F269" s="141">
        <f>SUM(F270,F272,F274,F278)</f>
        <v>8320802</v>
      </c>
      <c r="G269" s="141">
        <f t="shared" ref="G269:J269" si="497">SUM(G270,G272,G274,G278)</f>
        <v>2372496</v>
      </c>
      <c r="H269" s="141">
        <f t="shared" si="497"/>
        <v>10693298</v>
      </c>
      <c r="I269" s="141">
        <f t="shared" si="497"/>
        <v>10317798.810000001</v>
      </c>
      <c r="J269" s="141">
        <f t="shared" si="497"/>
        <v>7609523.6699999999</v>
      </c>
      <c r="K269" s="271">
        <f t="shared" si="404"/>
        <v>375499.18999999948</v>
      </c>
      <c r="O269" s="141">
        <f>SUM(O270,O272,O274,O278)</f>
        <v>1144802</v>
      </c>
      <c r="P269" s="141">
        <f t="shared" ref="P269:T269" si="498">SUM(P270,P272,P274,P278)</f>
        <v>2637914</v>
      </c>
      <c r="Q269" s="141">
        <f t="shared" si="498"/>
        <v>3782716</v>
      </c>
      <c r="R269" s="141">
        <f t="shared" si="498"/>
        <v>3595016.8100000005</v>
      </c>
      <c r="S269" s="141">
        <f t="shared" si="498"/>
        <v>1199328.77</v>
      </c>
      <c r="T269" s="141">
        <f t="shared" si="498"/>
        <v>187699.18999999997</v>
      </c>
      <c r="V269" s="285">
        <f t="shared" ref="V269:AA269" si="499">SUM(V270,V274,V278)</f>
        <v>7176000</v>
      </c>
      <c r="W269" s="285">
        <f>SUM(W270,W274,W278)</f>
        <v>-265418</v>
      </c>
      <c r="X269" s="285">
        <f t="shared" si="499"/>
        <v>6910582</v>
      </c>
      <c r="Y269" s="285">
        <f t="shared" si="499"/>
        <v>6722782</v>
      </c>
      <c r="Z269" s="285">
        <f t="shared" si="499"/>
        <v>6410194.9000000004</v>
      </c>
      <c r="AA269" s="285">
        <f t="shared" si="499"/>
        <v>187799.99999999977</v>
      </c>
      <c r="AC269" s="292">
        <f t="shared" si="457"/>
        <v>8320802</v>
      </c>
      <c r="AD269" s="292">
        <f t="shared" si="458"/>
        <v>2372496</v>
      </c>
      <c r="AE269" s="292">
        <f t="shared" si="459"/>
        <v>10693298</v>
      </c>
      <c r="AF269" s="292">
        <f t="shared" si="460"/>
        <v>10317798.810000001</v>
      </c>
      <c r="AG269" s="292">
        <f t="shared" si="461"/>
        <v>7609523.6699999999</v>
      </c>
      <c r="AH269" s="292">
        <f t="shared" si="462"/>
        <v>375499.18999999971</v>
      </c>
      <c r="AI269" s="66"/>
      <c r="AJ269" s="292">
        <f t="shared" si="463"/>
        <v>0</v>
      </c>
      <c r="AK269" s="292">
        <f t="shared" si="464"/>
        <v>0</v>
      </c>
      <c r="AL269" s="292">
        <f t="shared" si="465"/>
        <v>0</v>
      </c>
      <c r="AM269" s="292">
        <f t="shared" si="466"/>
        <v>0</v>
      </c>
      <c r="AN269" s="292">
        <f t="shared" si="467"/>
        <v>0</v>
      </c>
      <c r="AO269" s="292">
        <f t="shared" si="468"/>
        <v>0</v>
      </c>
    </row>
    <row r="270" spans="1:41" x14ac:dyDescent="0.25">
      <c r="A270" s="75"/>
      <c r="B270" s="76"/>
      <c r="C270" s="105">
        <v>51100</v>
      </c>
      <c r="D270" s="177" t="s">
        <v>441</v>
      </c>
      <c r="E270" s="178"/>
      <c r="F270" s="142">
        <f>SUM(F271)</f>
        <v>2547528</v>
      </c>
      <c r="G270" s="142">
        <f t="shared" ref="G270:J270" si="500">SUM(G271)</f>
        <v>623560</v>
      </c>
      <c r="H270" s="142">
        <f t="shared" si="500"/>
        <v>3171088</v>
      </c>
      <c r="I270" s="142">
        <f t="shared" si="500"/>
        <v>3170175.23</v>
      </c>
      <c r="J270" s="142">
        <f t="shared" si="500"/>
        <v>2511407.63</v>
      </c>
      <c r="K270" s="272">
        <f t="shared" si="404"/>
        <v>912.77000000001863</v>
      </c>
      <c r="O270" s="142">
        <f t="shared" ref="O270:T270" si="501">SUM(O271)</f>
        <v>951528</v>
      </c>
      <c r="P270" s="142">
        <f t="shared" si="501"/>
        <v>123560</v>
      </c>
      <c r="Q270" s="142">
        <f t="shared" si="501"/>
        <v>1075088</v>
      </c>
      <c r="R270" s="142">
        <f t="shared" si="501"/>
        <v>1074848.99</v>
      </c>
      <c r="S270" s="142">
        <f t="shared" si="501"/>
        <v>610248.11</v>
      </c>
      <c r="T270" s="272">
        <f t="shared" si="501"/>
        <v>239.01000000000931</v>
      </c>
      <c r="V270" s="286">
        <f t="shared" ref="V270:AA270" si="502">SUM(V271)</f>
        <v>1596000</v>
      </c>
      <c r="W270" s="286">
        <f t="shared" si="502"/>
        <v>500000</v>
      </c>
      <c r="X270" s="286">
        <f t="shared" si="502"/>
        <v>2096000</v>
      </c>
      <c r="Y270" s="286">
        <f t="shared" si="502"/>
        <v>2095326.24</v>
      </c>
      <c r="Z270" s="286">
        <f t="shared" si="502"/>
        <v>1901159.52</v>
      </c>
      <c r="AA270" s="286">
        <f t="shared" si="502"/>
        <v>673.76000000000931</v>
      </c>
      <c r="AC270" s="292">
        <f t="shared" si="457"/>
        <v>2547528</v>
      </c>
      <c r="AD270" s="292">
        <f t="shared" si="458"/>
        <v>623560</v>
      </c>
      <c r="AE270" s="292">
        <f t="shared" si="459"/>
        <v>3171088</v>
      </c>
      <c r="AF270" s="292">
        <f t="shared" si="460"/>
        <v>3170175.23</v>
      </c>
      <c r="AG270" s="292">
        <f t="shared" si="461"/>
        <v>2511407.63</v>
      </c>
      <c r="AH270" s="292">
        <f t="shared" si="462"/>
        <v>912.77000000001863</v>
      </c>
      <c r="AI270" s="66"/>
      <c r="AJ270" s="292">
        <f t="shared" si="463"/>
        <v>0</v>
      </c>
      <c r="AK270" s="292">
        <f t="shared" si="464"/>
        <v>0</v>
      </c>
      <c r="AL270" s="292">
        <f t="shared" si="465"/>
        <v>0</v>
      </c>
      <c r="AM270" s="292">
        <f t="shared" si="466"/>
        <v>0</v>
      </c>
      <c r="AN270" s="292">
        <f t="shared" si="467"/>
        <v>0</v>
      </c>
      <c r="AO270" s="292">
        <f t="shared" si="468"/>
        <v>0</v>
      </c>
    </row>
    <row r="271" spans="1:41" x14ac:dyDescent="0.25">
      <c r="A271" s="75"/>
      <c r="B271" s="77"/>
      <c r="C271" s="76"/>
      <c r="D271" s="78">
        <v>51101</v>
      </c>
      <c r="E271" s="79" t="s">
        <v>441</v>
      </c>
      <c r="F271" s="184">
        <f t="shared" si="407"/>
        <v>2547528</v>
      </c>
      <c r="G271" s="184">
        <f t="shared" si="408"/>
        <v>623560</v>
      </c>
      <c r="H271" s="184">
        <f t="shared" si="409"/>
        <v>3171088</v>
      </c>
      <c r="I271" s="184">
        <f t="shared" si="410"/>
        <v>3170175.23</v>
      </c>
      <c r="J271" s="184">
        <f t="shared" si="411"/>
        <v>2511407.63</v>
      </c>
      <c r="K271" s="316">
        <f t="shared" si="404"/>
        <v>912.77000000001863</v>
      </c>
      <c r="O271" s="184">
        <v>951528</v>
      </c>
      <c r="P271" s="184">
        <v>123560</v>
      </c>
      <c r="Q271" s="184">
        <f>O271+P271</f>
        <v>1075088</v>
      </c>
      <c r="R271" s="184">
        <v>1074848.99</v>
      </c>
      <c r="S271" s="184">
        <v>610248.11</v>
      </c>
      <c r="T271" s="270">
        <f>Q271-R271</f>
        <v>239.01000000000931</v>
      </c>
      <c r="V271" s="287">
        <v>1596000</v>
      </c>
      <c r="W271" s="287">
        <v>500000</v>
      </c>
      <c r="X271" s="261">
        <f t="shared" si="436"/>
        <v>2096000</v>
      </c>
      <c r="Y271" s="287">
        <v>2095326.24</v>
      </c>
      <c r="Z271" s="287">
        <v>1901159.52</v>
      </c>
      <c r="AA271" s="261">
        <f t="shared" si="437"/>
        <v>673.76000000000931</v>
      </c>
      <c r="AC271" s="292">
        <f t="shared" si="457"/>
        <v>2547528</v>
      </c>
      <c r="AD271" s="292">
        <f t="shared" si="458"/>
        <v>623560</v>
      </c>
      <c r="AE271" s="292">
        <f t="shared" si="459"/>
        <v>3171088</v>
      </c>
      <c r="AF271" s="292">
        <f t="shared" si="460"/>
        <v>3170175.23</v>
      </c>
      <c r="AG271" s="292">
        <f t="shared" si="461"/>
        <v>2511407.63</v>
      </c>
      <c r="AH271" s="292">
        <f t="shared" si="462"/>
        <v>912.77000000001863</v>
      </c>
      <c r="AI271" s="66"/>
      <c r="AJ271" s="292">
        <f t="shared" si="463"/>
        <v>0</v>
      </c>
      <c r="AK271" s="292">
        <f t="shared" si="464"/>
        <v>0</v>
      </c>
      <c r="AL271" s="292">
        <f t="shared" si="465"/>
        <v>0</v>
      </c>
      <c r="AM271" s="292">
        <f t="shared" si="466"/>
        <v>0</v>
      </c>
      <c r="AN271" s="292">
        <f t="shared" si="467"/>
        <v>0</v>
      </c>
      <c r="AO271" s="292">
        <f t="shared" si="468"/>
        <v>0</v>
      </c>
    </row>
    <row r="272" spans="1:41" x14ac:dyDescent="0.25">
      <c r="A272" s="75"/>
      <c r="B272" s="76"/>
      <c r="C272" s="105" t="s">
        <v>603</v>
      </c>
      <c r="D272" s="177"/>
      <c r="E272" s="178"/>
      <c r="F272" s="142">
        <f>SUM(F273)</f>
        <v>0</v>
      </c>
      <c r="G272" s="142">
        <f t="shared" ref="G272:J272" si="503">SUM(G273)</f>
        <v>50000</v>
      </c>
      <c r="H272" s="142">
        <f t="shared" si="503"/>
        <v>50000</v>
      </c>
      <c r="I272" s="142">
        <f t="shared" si="503"/>
        <v>0</v>
      </c>
      <c r="J272" s="142">
        <f t="shared" si="503"/>
        <v>0</v>
      </c>
      <c r="K272" s="272">
        <f t="shared" ref="K272:K317" si="504">H272-I272</f>
        <v>50000</v>
      </c>
      <c r="O272" s="142">
        <f>SUM(O273)</f>
        <v>0</v>
      </c>
      <c r="P272" s="142">
        <f t="shared" ref="P272:T272" si="505">SUM(P273)</f>
        <v>50000</v>
      </c>
      <c r="Q272" s="142">
        <f t="shared" si="505"/>
        <v>50000</v>
      </c>
      <c r="R272" s="142">
        <f t="shared" si="505"/>
        <v>0</v>
      </c>
      <c r="S272" s="142">
        <f t="shared" si="505"/>
        <v>0</v>
      </c>
      <c r="T272" s="142">
        <f t="shared" si="505"/>
        <v>50000</v>
      </c>
      <c r="V272" s="287"/>
      <c r="W272" s="287"/>
      <c r="X272" s="261"/>
      <c r="Y272" s="287"/>
      <c r="Z272" s="287"/>
      <c r="AA272" s="261"/>
      <c r="AC272" s="292">
        <f t="shared" si="457"/>
        <v>0</v>
      </c>
      <c r="AD272" s="292">
        <f t="shared" si="458"/>
        <v>50000</v>
      </c>
      <c r="AE272" s="292">
        <f t="shared" si="459"/>
        <v>50000</v>
      </c>
      <c r="AF272" s="292">
        <f t="shared" si="460"/>
        <v>0</v>
      </c>
      <c r="AG272" s="292">
        <f t="shared" si="461"/>
        <v>0</v>
      </c>
      <c r="AH272" s="292">
        <f t="shared" si="462"/>
        <v>50000</v>
      </c>
      <c r="AI272" s="66"/>
      <c r="AJ272" s="292">
        <f t="shared" si="463"/>
        <v>0</v>
      </c>
      <c r="AK272" s="292">
        <f t="shared" si="464"/>
        <v>0</v>
      </c>
      <c r="AL272" s="292">
        <f t="shared" si="465"/>
        <v>0</v>
      </c>
      <c r="AM272" s="292">
        <f t="shared" si="466"/>
        <v>0</v>
      </c>
      <c r="AN272" s="292">
        <f t="shared" si="467"/>
        <v>0</v>
      </c>
      <c r="AO272" s="292">
        <f t="shared" si="468"/>
        <v>0</v>
      </c>
    </row>
    <row r="273" spans="1:41" x14ac:dyDescent="0.25">
      <c r="A273" s="75"/>
      <c r="B273" s="77"/>
      <c r="C273" s="76"/>
      <c r="D273" s="85">
        <v>51201</v>
      </c>
      <c r="E273" s="84" t="s">
        <v>604</v>
      </c>
      <c r="F273" s="184">
        <f t="shared" ref="F273:F317" si="506">O273+V273</f>
        <v>0</v>
      </c>
      <c r="G273" s="184">
        <f t="shared" ref="G273:G317" si="507">P273+W273</f>
        <v>50000</v>
      </c>
      <c r="H273" s="184">
        <f t="shared" ref="H273:H317" si="508">F273+G273</f>
        <v>50000</v>
      </c>
      <c r="I273" s="184">
        <f t="shared" ref="I273:I317" si="509">R273+Y273</f>
        <v>0</v>
      </c>
      <c r="J273" s="184">
        <f t="shared" ref="J273:J317" si="510">S273+Z273</f>
        <v>0</v>
      </c>
      <c r="K273" s="316">
        <f t="shared" si="504"/>
        <v>50000</v>
      </c>
      <c r="O273" s="184"/>
      <c r="P273" s="184">
        <v>50000</v>
      </c>
      <c r="Q273" s="184">
        <f>O273+P273</f>
        <v>50000</v>
      </c>
      <c r="R273" s="184"/>
      <c r="S273" s="184"/>
      <c r="T273" s="270">
        <f>Q273-R273</f>
        <v>50000</v>
      </c>
      <c r="V273" s="287"/>
      <c r="W273" s="287"/>
      <c r="X273" s="261"/>
      <c r="Y273" s="287"/>
      <c r="Z273" s="287"/>
      <c r="AA273" s="261"/>
      <c r="AC273" s="292">
        <f t="shared" si="457"/>
        <v>0</v>
      </c>
      <c r="AD273" s="292">
        <f t="shared" si="458"/>
        <v>50000</v>
      </c>
      <c r="AE273" s="292">
        <f t="shared" si="459"/>
        <v>50000</v>
      </c>
      <c r="AF273" s="292">
        <f t="shared" si="460"/>
        <v>0</v>
      </c>
      <c r="AG273" s="292">
        <f t="shared" si="461"/>
        <v>0</v>
      </c>
      <c r="AH273" s="292">
        <f t="shared" si="462"/>
        <v>50000</v>
      </c>
      <c r="AI273" s="66"/>
      <c r="AJ273" s="292">
        <f t="shared" si="463"/>
        <v>0</v>
      </c>
      <c r="AK273" s="292">
        <f t="shared" si="464"/>
        <v>0</v>
      </c>
      <c r="AL273" s="292">
        <f t="shared" si="465"/>
        <v>0</v>
      </c>
      <c r="AM273" s="292">
        <f t="shared" si="466"/>
        <v>0</v>
      </c>
      <c r="AN273" s="292">
        <f t="shared" si="467"/>
        <v>0</v>
      </c>
      <c r="AO273" s="292">
        <f t="shared" si="468"/>
        <v>0</v>
      </c>
    </row>
    <row r="274" spans="1:41" x14ac:dyDescent="0.25">
      <c r="A274" s="75"/>
      <c r="B274" s="76"/>
      <c r="C274" s="105">
        <v>51500</v>
      </c>
      <c r="D274" s="177" t="s">
        <v>442</v>
      </c>
      <c r="E274" s="178"/>
      <c r="F274" s="142">
        <f>SUM(F275:F277)</f>
        <v>5674318</v>
      </c>
      <c r="G274" s="142">
        <f t="shared" ref="G274:J274" si="511">SUM(G275:G277)</f>
        <v>1500083</v>
      </c>
      <c r="H274" s="142">
        <f t="shared" si="511"/>
        <v>7174401</v>
      </c>
      <c r="I274" s="142">
        <f t="shared" si="511"/>
        <v>6882865.6200000001</v>
      </c>
      <c r="J274" s="142">
        <f t="shared" si="511"/>
        <v>4836356.08</v>
      </c>
      <c r="K274" s="272">
        <f t="shared" si="504"/>
        <v>291535.37999999989</v>
      </c>
      <c r="O274" s="142">
        <f>SUM(O275:O277)</f>
        <v>124318</v>
      </c>
      <c r="P274" s="142">
        <f t="shared" ref="P274:T274" si="512">SUM(P275:P277)</f>
        <v>2301401</v>
      </c>
      <c r="Q274" s="142">
        <f t="shared" si="512"/>
        <v>2425719</v>
      </c>
      <c r="R274" s="142">
        <f t="shared" si="512"/>
        <v>2288733.87</v>
      </c>
      <c r="S274" s="142">
        <f t="shared" si="512"/>
        <v>360644.70999999996</v>
      </c>
      <c r="T274" s="272">
        <f t="shared" si="512"/>
        <v>136985.12999999998</v>
      </c>
      <c r="V274" s="286">
        <f t="shared" ref="V274:AA274" si="513">SUM(V275:V277)</f>
        <v>5550000</v>
      </c>
      <c r="W274" s="286">
        <f t="shared" si="513"/>
        <v>-801318</v>
      </c>
      <c r="X274" s="286">
        <f t="shared" si="513"/>
        <v>4748682</v>
      </c>
      <c r="Y274" s="286">
        <f t="shared" si="513"/>
        <v>4594131.75</v>
      </c>
      <c r="Z274" s="286">
        <f t="shared" si="513"/>
        <v>4475711.37</v>
      </c>
      <c r="AA274" s="286">
        <f t="shared" si="513"/>
        <v>154550.24999999977</v>
      </c>
      <c r="AC274" s="292">
        <f t="shared" si="457"/>
        <v>5674318</v>
      </c>
      <c r="AD274" s="292">
        <f t="shared" si="458"/>
        <v>1500083</v>
      </c>
      <c r="AE274" s="292">
        <f t="shared" si="459"/>
        <v>7174401</v>
      </c>
      <c r="AF274" s="292">
        <f t="shared" si="460"/>
        <v>6882865.6200000001</v>
      </c>
      <c r="AG274" s="292">
        <f t="shared" si="461"/>
        <v>4836356.08</v>
      </c>
      <c r="AH274" s="292">
        <f t="shared" si="462"/>
        <v>291535.37999999977</v>
      </c>
      <c r="AI274" s="66"/>
      <c r="AJ274" s="292">
        <f t="shared" si="463"/>
        <v>0</v>
      </c>
      <c r="AK274" s="292">
        <f t="shared" si="464"/>
        <v>0</v>
      </c>
      <c r="AL274" s="292">
        <f t="shared" si="465"/>
        <v>0</v>
      </c>
      <c r="AM274" s="292">
        <f t="shared" si="466"/>
        <v>0</v>
      </c>
      <c r="AN274" s="292">
        <f t="shared" si="467"/>
        <v>0</v>
      </c>
      <c r="AO274" s="292">
        <f t="shared" si="468"/>
        <v>0</v>
      </c>
    </row>
    <row r="275" spans="1:41" ht="30" x14ac:dyDescent="0.25">
      <c r="A275" s="75"/>
      <c r="B275" s="77"/>
      <c r="C275" s="76"/>
      <c r="D275" s="78">
        <v>51501</v>
      </c>
      <c r="E275" s="79" t="s">
        <v>525</v>
      </c>
      <c r="F275" s="184">
        <f t="shared" si="506"/>
        <v>2874318</v>
      </c>
      <c r="G275" s="184">
        <f t="shared" si="507"/>
        <v>2268828</v>
      </c>
      <c r="H275" s="184">
        <f t="shared" si="508"/>
        <v>5143146</v>
      </c>
      <c r="I275" s="184">
        <f t="shared" si="509"/>
        <v>5008124.49</v>
      </c>
      <c r="J275" s="184">
        <f t="shared" si="510"/>
        <v>3080035.33</v>
      </c>
      <c r="K275" s="316">
        <f t="shared" si="504"/>
        <v>135021.50999999978</v>
      </c>
      <c r="O275" s="184">
        <v>124318</v>
      </c>
      <c r="P275" s="184">
        <v>2268828</v>
      </c>
      <c r="Q275" s="184">
        <f>O275+P275</f>
        <v>2393146</v>
      </c>
      <c r="R275" s="184">
        <v>2260898.77</v>
      </c>
      <c r="S275" s="184">
        <v>332809.61</v>
      </c>
      <c r="T275" s="270">
        <f>Q275-R275</f>
        <v>132247.22999999998</v>
      </c>
      <c r="V275" s="287">
        <v>2750000</v>
      </c>
      <c r="W275" s="287"/>
      <c r="X275" s="261">
        <f t="shared" si="436"/>
        <v>2750000</v>
      </c>
      <c r="Y275" s="287">
        <v>2747225.72</v>
      </c>
      <c r="Z275" s="287">
        <v>2747225.72</v>
      </c>
      <c r="AA275" s="261">
        <f t="shared" si="437"/>
        <v>2774.2799999997951</v>
      </c>
      <c r="AC275" s="292">
        <f t="shared" si="457"/>
        <v>2874318</v>
      </c>
      <c r="AD275" s="292">
        <f t="shared" si="458"/>
        <v>2268828</v>
      </c>
      <c r="AE275" s="292">
        <f t="shared" si="459"/>
        <v>5143146</v>
      </c>
      <c r="AF275" s="292">
        <f t="shared" si="460"/>
        <v>5008124.49</v>
      </c>
      <c r="AG275" s="292">
        <f t="shared" si="461"/>
        <v>3080035.33</v>
      </c>
      <c r="AH275" s="292">
        <f t="shared" si="462"/>
        <v>135021.50999999978</v>
      </c>
      <c r="AI275" s="66"/>
      <c r="AJ275" s="292">
        <f t="shared" si="463"/>
        <v>0</v>
      </c>
      <c r="AK275" s="292">
        <f t="shared" si="464"/>
        <v>0</v>
      </c>
      <c r="AL275" s="292">
        <f t="shared" si="465"/>
        <v>0</v>
      </c>
      <c r="AM275" s="292">
        <f t="shared" si="466"/>
        <v>0</v>
      </c>
      <c r="AN275" s="292">
        <f t="shared" si="467"/>
        <v>0</v>
      </c>
      <c r="AO275" s="292">
        <f t="shared" si="468"/>
        <v>0</v>
      </c>
    </row>
    <row r="276" spans="1:41" x14ac:dyDescent="0.25">
      <c r="A276" s="75"/>
      <c r="B276" s="77"/>
      <c r="C276" s="76"/>
      <c r="D276" s="78">
        <v>51502</v>
      </c>
      <c r="E276" s="79" t="s">
        <v>443</v>
      </c>
      <c r="F276" s="184">
        <f t="shared" si="506"/>
        <v>2592000</v>
      </c>
      <c r="G276" s="184">
        <f t="shared" si="507"/>
        <v>-732018</v>
      </c>
      <c r="H276" s="184">
        <f t="shared" si="508"/>
        <v>1859982</v>
      </c>
      <c r="I276" s="184">
        <f t="shared" si="509"/>
        <v>1710048.78</v>
      </c>
      <c r="J276" s="184">
        <f t="shared" si="510"/>
        <v>1593786.24</v>
      </c>
      <c r="K276" s="316">
        <f t="shared" si="504"/>
        <v>149933.21999999997</v>
      </c>
      <c r="O276" s="184"/>
      <c r="P276" s="184"/>
      <c r="Q276" s="184">
        <f>O276+P276</f>
        <v>0</v>
      </c>
      <c r="R276" s="184"/>
      <c r="S276" s="184"/>
      <c r="T276" s="270">
        <f>Q276-R276</f>
        <v>0</v>
      </c>
      <c r="V276" s="287">
        <v>2592000</v>
      </c>
      <c r="W276" s="287">
        <v>-732018</v>
      </c>
      <c r="X276" s="261">
        <f t="shared" si="436"/>
        <v>1859982</v>
      </c>
      <c r="Y276" s="287">
        <v>1710048.78</v>
      </c>
      <c r="Z276" s="287">
        <v>1593786.24</v>
      </c>
      <c r="AA276" s="261">
        <f t="shared" si="437"/>
        <v>149933.21999999997</v>
      </c>
      <c r="AC276" s="292">
        <f t="shared" si="457"/>
        <v>2592000</v>
      </c>
      <c r="AD276" s="292">
        <f t="shared" si="458"/>
        <v>-732018</v>
      </c>
      <c r="AE276" s="292">
        <f t="shared" si="459"/>
        <v>1859982</v>
      </c>
      <c r="AF276" s="292">
        <f t="shared" si="460"/>
        <v>1710048.78</v>
      </c>
      <c r="AG276" s="292">
        <f t="shared" si="461"/>
        <v>1593786.24</v>
      </c>
      <c r="AH276" s="292">
        <f t="shared" si="462"/>
        <v>149933.21999999997</v>
      </c>
      <c r="AI276" s="66"/>
      <c r="AJ276" s="292">
        <f t="shared" si="463"/>
        <v>0</v>
      </c>
      <c r="AK276" s="292">
        <f t="shared" si="464"/>
        <v>0</v>
      </c>
      <c r="AL276" s="292">
        <f t="shared" si="465"/>
        <v>0</v>
      </c>
      <c r="AM276" s="292">
        <f t="shared" si="466"/>
        <v>0</v>
      </c>
      <c r="AN276" s="292">
        <f t="shared" si="467"/>
        <v>0</v>
      </c>
      <c r="AO276" s="292">
        <f t="shared" si="468"/>
        <v>0</v>
      </c>
    </row>
    <row r="277" spans="1:41" x14ac:dyDescent="0.25">
      <c r="A277" s="75"/>
      <c r="B277" s="77"/>
      <c r="C277" s="76"/>
      <c r="D277" s="78">
        <v>51503</v>
      </c>
      <c r="E277" s="79" t="s">
        <v>444</v>
      </c>
      <c r="F277" s="184">
        <f t="shared" si="506"/>
        <v>208000</v>
      </c>
      <c r="G277" s="184">
        <f t="shared" si="507"/>
        <v>-36727</v>
      </c>
      <c r="H277" s="184">
        <f t="shared" si="508"/>
        <v>171273</v>
      </c>
      <c r="I277" s="184">
        <f t="shared" si="509"/>
        <v>164692.35</v>
      </c>
      <c r="J277" s="184">
        <f t="shared" si="510"/>
        <v>162534.51</v>
      </c>
      <c r="K277" s="316">
        <f t="shared" si="504"/>
        <v>6580.6499999999942</v>
      </c>
      <c r="O277" s="184"/>
      <c r="P277" s="184">
        <v>32573</v>
      </c>
      <c r="Q277" s="184">
        <f>O277+P277</f>
        <v>32573</v>
      </c>
      <c r="R277" s="184">
        <v>27835.1</v>
      </c>
      <c r="S277" s="184">
        <v>27835.1</v>
      </c>
      <c r="T277" s="270">
        <f>Q277-R277</f>
        <v>4737.9000000000015</v>
      </c>
      <c r="V277" s="287">
        <v>208000</v>
      </c>
      <c r="W277" s="287">
        <v>-69300</v>
      </c>
      <c r="X277" s="261">
        <f t="shared" si="436"/>
        <v>138700</v>
      </c>
      <c r="Y277" s="287">
        <v>136857.25</v>
      </c>
      <c r="Z277" s="287">
        <v>134699.41</v>
      </c>
      <c r="AA277" s="261">
        <f t="shared" si="437"/>
        <v>1842.75</v>
      </c>
      <c r="AC277" s="292">
        <f t="shared" si="457"/>
        <v>208000</v>
      </c>
      <c r="AD277" s="292">
        <f t="shared" si="458"/>
        <v>-36727</v>
      </c>
      <c r="AE277" s="292">
        <f t="shared" si="459"/>
        <v>171273</v>
      </c>
      <c r="AF277" s="292">
        <f t="shared" si="460"/>
        <v>164692.35</v>
      </c>
      <c r="AG277" s="292">
        <f t="shared" si="461"/>
        <v>162534.51</v>
      </c>
      <c r="AH277" s="292">
        <f t="shared" si="462"/>
        <v>6580.6500000000015</v>
      </c>
      <c r="AI277" s="66"/>
      <c r="AJ277" s="292">
        <f t="shared" si="463"/>
        <v>0</v>
      </c>
      <c r="AK277" s="292">
        <f t="shared" si="464"/>
        <v>0</v>
      </c>
      <c r="AL277" s="292">
        <f t="shared" si="465"/>
        <v>0</v>
      </c>
      <c r="AM277" s="292">
        <f t="shared" si="466"/>
        <v>0</v>
      </c>
      <c r="AN277" s="292">
        <f t="shared" si="467"/>
        <v>0</v>
      </c>
      <c r="AO277" s="292">
        <f t="shared" si="468"/>
        <v>-7.2759576141834259E-12</v>
      </c>
    </row>
    <row r="278" spans="1:41" x14ac:dyDescent="0.25">
      <c r="A278" s="75"/>
      <c r="B278" s="76"/>
      <c r="C278" s="105">
        <v>51900</v>
      </c>
      <c r="D278" s="177" t="s">
        <v>554</v>
      </c>
      <c r="E278" s="178"/>
      <c r="F278" s="142">
        <f>SUM(F279)</f>
        <v>98956</v>
      </c>
      <c r="G278" s="142">
        <f t="shared" ref="G278:J278" si="514">SUM(G279)</f>
        <v>198853</v>
      </c>
      <c r="H278" s="142">
        <f t="shared" si="514"/>
        <v>297809</v>
      </c>
      <c r="I278" s="142">
        <f t="shared" si="514"/>
        <v>264757.96000000002</v>
      </c>
      <c r="J278" s="142">
        <f t="shared" si="514"/>
        <v>261759.96000000002</v>
      </c>
      <c r="K278" s="272">
        <f t="shared" si="504"/>
        <v>33051.039999999979</v>
      </c>
      <c r="O278" s="142">
        <f t="shared" ref="O278:T278" si="515">SUM(O279)</f>
        <v>68956</v>
      </c>
      <c r="P278" s="142">
        <f t="shared" si="515"/>
        <v>162953</v>
      </c>
      <c r="Q278" s="142">
        <f t="shared" si="515"/>
        <v>231909</v>
      </c>
      <c r="R278" s="142">
        <f t="shared" si="515"/>
        <v>231433.95</v>
      </c>
      <c r="S278" s="142">
        <f t="shared" si="515"/>
        <v>228435.95</v>
      </c>
      <c r="T278" s="272">
        <f t="shared" si="515"/>
        <v>475.04999999998836</v>
      </c>
      <c r="V278" s="286">
        <f t="shared" ref="V278:AA278" si="516">SUM(V279)</f>
        <v>30000</v>
      </c>
      <c r="W278" s="286">
        <f t="shared" si="516"/>
        <v>35900</v>
      </c>
      <c r="X278" s="286">
        <f t="shared" si="516"/>
        <v>65900</v>
      </c>
      <c r="Y278" s="286">
        <f t="shared" si="516"/>
        <v>33324.01</v>
      </c>
      <c r="Z278" s="286">
        <f t="shared" si="516"/>
        <v>33324.01</v>
      </c>
      <c r="AA278" s="286">
        <f t="shared" si="516"/>
        <v>32575.989999999998</v>
      </c>
      <c r="AC278" s="292">
        <f t="shared" si="457"/>
        <v>98956</v>
      </c>
      <c r="AD278" s="292">
        <f t="shared" si="458"/>
        <v>198853</v>
      </c>
      <c r="AE278" s="292">
        <f t="shared" si="459"/>
        <v>297809</v>
      </c>
      <c r="AF278" s="292">
        <f t="shared" si="460"/>
        <v>264757.96000000002</v>
      </c>
      <c r="AG278" s="292">
        <f t="shared" si="461"/>
        <v>261759.96000000002</v>
      </c>
      <c r="AH278" s="292">
        <f t="shared" si="462"/>
        <v>33051.039999999986</v>
      </c>
      <c r="AI278" s="66"/>
      <c r="AJ278" s="292">
        <f t="shared" si="463"/>
        <v>0</v>
      </c>
      <c r="AK278" s="292">
        <f t="shared" si="464"/>
        <v>0</v>
      </c>
      <c r="AL278" s="292">
        <f t="shared" si="465"/>
        <v>0</v>
      </c>
      <c r="AM278" s="292">
        <f t="shared" si="466"/>
        <v>0</v>
      </c>
      <c r="AN278" s="292">
        <f t="shared" si="467"/>
        <v>0</v>
      </c>
      <c r="AO278" s="292">
        <f t="shared" si="468"/>
        <v>0</v>
      </c>
    </row>
    <row r="279" spans="1:41" ht="30" x14ac:dyDescent="0.25">
      <c r="A279" s="75"/>
      <c r="B279" s="77"/>
      <c r="C279" s="80"/>
      <c r="D279" s="83">
        <v>51901</v>
      </c>
      <c r="E279" s="84" t="s">
        <v>554</v>
      </c>
      <c r="F279" s="184">
        <f t="shared" si="506"/>
        <v>98956</v>
      </c>
      <c r="G279" s="184">
        <f t="shared" si="507"/>
        <v>198853</v>
      </c>
      <c r="H279" s="184">
        <f t="shared" si="508"/>
        <v>297809</v>
      </c>
      <c r="I279" s="184">
        <f t="shared" si="509"/>
        <v>264757.96000000002</v>
      </c>
      <c r="J279" s="184">
        <f t="shared" si="510"/>
        <v>261759.96000000002</v>
      </c>
      <c r="K279" s="316">
        <f t="shared" si="504"/>
        <v>33051.039999999979</v>
      </c>
      <c r="O279" s="184">
        <v>68956</v>
      </c>
      <c r="P279" s="184">
        <v>162953</v>
      </c>
      <c r="Q279" s="184">
        <f>O279+P279</f>
        <v>231909</v>
      </c>
      <c r="R279" s="184">
        <v>231433.95</v>
      </c>
      <c r="S279" s="184">
        <v>228435.95</v>
      </c>
      <c r="T279" s="270">
        <f>Q279-R279</f>
        <v>475.04999999998836</v>
      </c>
      <c r="V279" s="287">
        <v>30000</v>
      </c>
      <c r="W279" s="287">
        <v>35900</v>
      </c>
      <c r="X279" s="261">
        <f t="shared" si="436"/>
        <v>65900</v>
      </c>
      <c r="Y279" s="287">
        <v>33324.01</v>
      </c>
      <c r="Z279" s="287">
        <v>33324.01</v>
      </c>
      <c r="AA279" s="261">
        <f t="shared" si="437"/>
        <v>32575.989999999998</v>
      </c>
      <c r="AC279" s="292">
        <f t="shared" si="457"/>
        <v>98956</v>
      </c>
      <c r="AD279" s="292">
        <f t="shared" si="458"/>
        <v>198853</v>
      </c>
      <c r="AE279" s="292">
        <f t="shared" si="459"/>
        <v>297809</v>
      </c>
      <c r="AF279" s="292">
        <f t="shared" si="460"/>
        <v>264757.96000000002</v>
      </c>
      <c r="AG279" s="292">
        <f t="shared" si="461"/>
        <v>261759.96000000002</v>
      </c>
      <c r="AH279" s="292">
        <f t="shared" si="462"/>
        <v>33051.039999999986</v>
      </c>
      <c r="AI279" s="66"/>
      <c r="AJ279" s="292">
        <f t="shared" si="463"/>
        <v>0</v>
      </c>
      <c r="AK279" s="292">
        <f t="shared" si="464"/>
        <v>0</v>
      </c>
      <c r="AL279" s="292">
        <f t="shared" si="465"/>
        <v>0</v>
      </c>
      <c r="AM279" s="292">
        <f t="shared" si="466"/>
        <v>0</v>
      </c>
      <c r="AN279" s="292">
        <f t="shared" si="467"/>
        <v>0</v>
      </c>
      <c r="AO279" s="292">
        <f t="shared" si="468"/>
        <v>0</v>
      </c>
    </row>
    <row r="280" spans="1:41" x14ac:dyDescent="0.25">
      <c r="A280" s="75"/>
      <c r="B280" s="179">
        <v>52000</v>
      </c>
      <c r="C280" s="180" t="s">
        <v>445</v>
      </c>
      <c r="D280" s="181"/>
      <c r="E280" s="182"/>
      <c r="F280" s="141">
        <f>SUM(F281,F283,F285)</f>
        <v>28187</v>
      </c>
      <c r="G280" s="141">
        <f t="shared" ref="G280:J280" si="517">SUM(G281,G283,G285)</f>
        <v>129692</v>
      </c>
      <c r="H280" s="141">
        <f t="shared" si="517"/>
        <v>157879</v>
      </c>
      <c r="I280" s="141">
        <f t="shared" si="517"/>
        <v>137779.78</v>
      </c>
      <c r="J280" s="141">
        <f t="shared" si="517"/>
        <v>44151.12</v>
      </c>
      <c r="K280" s="271">
        <f t="shared" si="504"/>
        <v>20099.22</v>
      </c>
      <c r="O280" s="141">
        <f>SUM(O281,O283,O285)</f>
        <v>26187</v>
      </c>
      <c r="P280" s="141">
        <f t="shared" ref="P280:T280" si="518">SUM(P281,P283,P285)</f>
        <v>129692</v>
      </c>
      <c r="Q280" s="141">
        <f t="shared" si="518"/>
        <v>155879</v>
      </c>
      <c r="R280" s="141">
        <f t="shared" si="518"/>
        <v>137779.78</v>
      </c>
      <c r="S280" s="141">
        <f t="shared" si="518"/>
        <v>44151.12</v>
      </c>
      <c r="T280" s="141">
        <f t="shared" si="518"/>
        <v>18099.22</v>
      </c>
      <c r="V280" s="285">
        <f t="shared" ref="V280:AA280" si="519">SUM(V281,V283)</f>
        <v>2000</v>
      </c>
      <c r="W280" s="285">
        <f t="shared" si="519"/>
        <v>0</v>
      </c>
      <c r="X280" s="285">
        <f t="shared" si="519"/>
        <v>2000</v>
      </c>
      <c r="Y280" s="285">
        <f t="shared" si="519"/>
        <v>0</v>
      </c>
      <c r="Z280" s="285">
        <f t="shared" si="519"/>
        <v>0</v>
      </c>
      <c r="AA280" s="285">
        <f t="shared" si="519"/>
        <v>2000</v>
      </c>
      <c r="AC280" s="292">
        <f t="shared" si="457"/>
        <v>28187</v>
      </c>
      <c r="AD280" s="292">
        <f t="shared" si="458"/>
        <v>129692</v>
      </c>
      <c r="AE280" s="292">
        <f t="shared" si="459"/>
        <v>157879</v>
      </c>
      <c r="AF280" s="292">
        <f t="shared" si="460"/>
        <v>137779.78</v>
      </c>
      <c r="AG280" s="292">
        <f t="shared" si="461"/>
        <v>44151.12</v>
      </c>
      <c r="AH280" s="292">
        <f t="shared" si="462"/>
        <v>20099.22</v>
      </c>
      <c r="AI280" s="66"/>
      <c r="AJ280" s="292">
        <f t="shared" si="463"/>
        <v>0</v>
      </c>
      <c r="AK280" s="292">
        <f t="shared" si="464"/>
        <v>0</v>
      </c>
      <c r="AL280" s="292">
        <f t="shared" si="465"/>
        <v>0</v>
      </c>
      <c r="AM280" s="292">
        <f t="shared" si="466"/>
        <v>0</v>
      </c>
      <c r="AN280" s="292">
        <f t="shared" si="467"/>
        <v>0</v>
      </c>
      <c r="AO280" s="292">
        <f t="shared" si="468"/>
        <v>0</v>
      </c>
    </row>
    <row r="281" spans="1:41" x14ac:dyDescent="0.25">
      <c r="A281" s="75"/>
      <c r="B281" s="76"/>
      <c r="C281" s="105">
        <v>52100</v>
      </c>
      <c r="D281" s="177" t="s">
        <v>446</v>
      </c>
      <c r="E281" s="178"/>
      <c r="F281" s="142">
        <f>SUM(F282)</f>
        <v>26187</v>
      </c>
      <c r="G281" s="142">
        <f t="shared" ref="G281:J281" si="520">SUM(G282)</f>
        <v>117492</v>
      </c>
      <c r="H281" s="142">
        <f t="shared" si="520"/>
        <v>143679</v>
      </c>
      <c r="I281" s="142">
        <f t="shared" si="520"/>
        <v>137779.78</v>
      </c>
      <c r="J281" s="142">
        <f t="shared" si="520"/>
        <v>44151.12</v>
      </c>
      <c r="K281" s="272">
        <f t="shared" si="504"/>
        <v>5899.2200000000012</v>
      </c>
      <c r="O281" s="142">
        <f t="shared" ref="O281:T281" si="521">SUM(O282)</f>
        <v>26187</v>
      </c>
      <c r="P281" s="142">
        <f t="shared" si="521"/>
        <v>117492</v>
      </c>
      <c r="Q281" s="142">
        <f t="shared" si="521"/>
        <v>143679</v>
      </c>
      <c r="R281" s="142">
        <f t="shared" si="521"/>
        <v>137779.78</v>
      </c>
      <c r="S281" s="142">
        <f t="shared" si="521"/>
        <v>44151.12</v>
      </c>
      <c r="T281" s="272">
        <f t="shared" si="521"/>
        <v>5899.2200000000012</v>
      </c>
      <c r="V281" s="286">
        <f t="shared" ref="V281:AA281" si="522">SUM(V282)</f>
        <v>0</v>
      </c>
      <c r="W281" s="286">
        <f t="shared" si="522"/>
        <v>0</v>
      </c>
      <c r="X281" s="286">
        <f t="shared" si="522"/>
        <v>0</v>
      </c>
      <c r="Y281" s="286">
        <f t="shared" si="522"/>
        <v>0</v>
      </c>
      <c r="Z281" s="286">
        <f t="shared" si="522"/>
        <v>0</v>
      </c>
      <c r="AA281" s="286">
        <f t="shared" si="522"/>
        <v>0</v>
      </c>
      <c r="AC281" s="292">
        <f t="shared" si="457"/>
        <v>26187</v>
      </c>
      <c r="AD281" s="292">
        <f t="shared" si="458"/>
        <v>117492</v>
      </c>
      <c r="AE281" s="292">
        <f t="shared" si="459"/>
        <v>143679</v>
      </c>
      <c r="AF281" s="292">
        <f t="shared" si="460"/>
        <v>137779.78</v>
      </c>
      <c r="AG281" s="292">
        <f t="shared" si="461"/>
        <v>44151.12</v>
      </c>
      <c r="AH281" s="292">
        <f t="shared" si="462"/>
        <v>5899.2200000000012</v>
      </c>
      <c r="AI281" s="66"/>
      <c r="AJ281" s="292">
        <f t="shared" si="463"/>
        <v>0</v>
      </c>
      <c r="AK281" s="292">
        <f t="shared" si="464"/>
        <v>0</v>
      </c>
      <c r="AL281" s="292">
        <f t="shared" si="465"/>
        <v>0</v>
      </c>
      <c r="AM281" s="292">
        <f t="shared" si="466"/>
        <v>0</v>
      </c>
      <c r="AN281" s="292">
        <f t="shared" si="467"/>
        <v>0</v>
      </c>
      <c r="AO281" s="292">
        <f t="shared" si="468"/>
        <v>0</v>
      </c>
    </row>
    <row r="282" spans="1:41" x14ac:dyDescent="0.25">
      <c r="A282" s="75"/>
      <c r="B282" s="77"/>
      <c r="C282" s="80"/>
      <c r="D282" s="83">
        <v>52101</v>
      </c>
      <c r="E282" s="84" t="s">
        <v>446</v>
      </c>
      <c r="F282" s="184">
        <f t="shared" si="506"/>
        <v>26187</v>
      </c>
      <c r="G282" s="184">
        <f t="shared" si="507"/>
        <v>117492</v>
      </c>
      <c r="H282" s="184">
        <f t="shared" si="508"/>
        <v>143679</v>
      </c>
      <c r="I282" s="184">
        <f t="shared" si="509"/>
        <v>137779.78</v>
      </c>
      <c r="J282" s="184">
        <f t="shared" si="510"/>
        <v>44151.12</v>
      </c>
      <c r="K282" s="316">
        <f t="shared" si="504"/>
        <v>5899.2200000000012</v>
      </c>
      <c r="O282" s="184">
        <v>26187</v>
      </c>
      <c r="P282" s="184">
        <v>117492</v>
      </c>
      <c r="Q282" s="184">
        <f>O282+P282</f>
        <v>143679</v>
      </c>
      <c r="R282" s="184">
        <v>137779.78</v>
      </c>
      <c r="S282" s="184">
        <v>44151.12</v>
      </c>
      <c r="T282" s="270">
        <f>Q282-R282</f>
        <v>5899.2200000000012</v>
      </c>
      <c r="V282" s="287"/>
      <c r="W282" s="287"/>
      <c r="X282" s="261">
        <f t="shared" si="436"/>
        <v>0</v>
      </c>
      <c r="Y282" s="287"/>
      <c r="Z282" s="287"/>
      <c r="AA282" s="261">
        <f t="shared" si="437"/>
        <v>0</v>
      </c>
      <c r="AC282" s="292">
        <f t="shared" si="457"/>
        <v>26187</v>
      </c>
      <c r="AD282" s="292">
        <f t="shared" si="458"/>
        <v>117492</v>
      </c>
      <c r="AE282" s="292">
        <f t="shared" si="459"/>
        <v>143679</v>
      </c>
      <c r="AF282" s="292">
        <f t="shared" si="460"/>
        <v>137779.78</v>
      </c>
      <c r="AG282" s="292">
        <f t="shared" si="461"/>
        <v>44151.12</v>
      </c>
      <c r="AH282" s="292">
        <f t="shared" si="462"/>
        <v>5899.2200000000012</v>
      </c>
      <c r="AI282" s="66"/>
      <c r="AJ282" s="292">
        <f t="shared" si="463"/>
        <v>0</v>
      </c>
      <c r="AK282" s="292">
        <f t="shared" si="464"/>
        <v>0</v>
      </c>
      <c r="AL282" s="292">
        <f t="shared" si="465"/>
        <v>0</v>
      </c>
      <c r="AM282" s="292">
        <f t="shared" si="466"/>
        <v>0</v>
      </c>
      <c r="AN282" s="292">
        <f t="shared" si="467"/>
        <v>0</v>
      </c>
      <c r="AO282" s="292">
        <f t="shared" si="468"/>
        <v>0</v>
      </c>
    </row>
    <row r="283" spans="1:41" x14ac:dyDescent="0.25">
      <c r="A283" s="75"/>
      <c r="B283" s="76"/>
      <c r="C283" s="105">
        <v>52300</v>
      </c>
      <c r="D283" s="177" t="s">
        <v>555</v>
      </c>
      <c r="E283" s="178"/>
      <c r="F283" s="142">
        <f>SUM(F284)</f>
        <v>2000</v>
      </c>
      <c r="G283" s="142">
        <f t="shared" ref="G283:J283" si="523">SUM(G284)</f>
        <v>0</v>
      </c>
      <c r="H283" s="142">
        <f t="shared" si="523"/>
        <v>2000</v>
      </c>
      <c r="I283" s="142">
        <f t="shared" si="523"/>
        <v>0</v>
      </c>
      <c r="J283" s="142">
        <f t="shared" si="523"/>
        <v>0</v>
      </c>
      <c r="K283" s="272">
        <f t="shared" si="504"/>
        <v>2000</v>
      </c>
      <c r="O283" s="142">
        <f t="shared" ref="O283:T283" si="524">SUM(O284)</f>
        <v>0</v>
      </c>
      <c r="P283" s="142">
        <f t="shared" si="524"/>
        <v>0</v>
      </c>
      <c r="Q283" s="142">
        <f t="shared" si="524"/>
        <v>0</v>
      </c>
      <c r="R283" s="142">
        <f t="shared" si="524"/>
        <v>0</v>
      </c>
      <c r="S283" s="142">
        <f t="shared" si="524"/>
        <v>0</v>
      </c>
      <c r="T283" s="142">
        <f t="shared" si="524"/>
        <v>0</v>
      </c>
      <c r="V283" s="286">
        <f t="shared" ref="V283:AA283" si="525">SUM(V284)</f>
        <v>2000</v>
      </c>
      <c r="W283" s="286">
        <f t="shared" si="525"/>
        <v>0</v>
      </c>
      <c r="X283" s="286">
        <f t="shared" si="525"/>
        <v>2000</v>
      </c>
      <c r="Y283" s="286">
        <f t="shared" si="525"/>
        <v>0</v>
      </c>
      <c r="Z283" s="286">
        <f t="shared" si="525"/>
        <v>0</v>
      </c>
      <c r="AA283" s="286">
        <f t="shared" si="525"/>
        <v>2000</v>
      </c>
      <c r="AC283" s="292">
        <f t="shared" si="457"/>
        <v>2000</v>
      </c>
      <c r="AD283" s="292">
        <f t="shared" si="458"/>
        <v>0</v>
      </c>
      <c r="AE283" s="292">
        <f t="shared" si="459"/>
        <v>2000</v>
      </c>
      <c r="AF283" s="292">
        <f t="shared" si="460"/>
        <v>0</v>
      </c>
      <c r="AG283" s="292">
        <f t="shared" si="461"/>
        <v>0</v>
      </c>
      <c r="AH283" s="292">
        <f t="shared" si="462"/>
        <v>2000</v>
      </c>
      <c r="AI283" s="66"/>
      <c r="AJ283" s="292">
        <f t="shared" si="463"/>
        <v>0</v>
      </c>
      <c r="AK283" s="292">
        <f t="shared" si="464"/>
        <v>0</v>
      </c>
      <c r="AL283" s="292">
        <f t="shared" si="465"/>
        <v>0</v>
      </c>
      <c r="AM283" s="292">
        <f t="shared" si="466"/>
        <v>0</v>
      </c>
      <c r="AN283" s="292">
        <f t="shared" si="467"/>
        <v>0</v>
      </c>
      <c r="AO283" s="292">
        <f t="shared" si="468"/>
        <v>0</v>
      </c>
    </row>
    <row r="284" spans="1:41" x14ac:dyDescent="0.25">
      <c r="A284" s="75"/>
      <c r="B284" s="77"/>
      <c r="C284" s="80"/>
      <c r="D284" s="83">
        <v>52301</v>
      </c>
      <c r="E284" s="84" t="s">
        <v>555</v>
      </c>
      <c r="F284" s="184">
        <f t="shared" si="506"/>
        <v>2000</v>
      </c>
      <c r="G284" s="184">
        <f t="shared" si="507"/>
        <v>0</v>
      </c>
      <c r="H284" s="184">
        <f t="shared" si="508"/>
        <v>2000</v>
      </c>
      <c r="I284" s="184">
        <f t="shared" si="509"/>
        <v>0</v>
      </c>
      <c r="J284" s="184">
        <f t="shared" si="510"/>
        <v>0</v>
      </c>
      <c r="K284" s="316">
        <f t="shared" si="504"/>
        <v>2000</v>
      </c>
      <c r="O284" s="184"/>
      <c r="P284" s="184"/>
      <c r="Q284" s="184">
        <f>O284+P284</f>
        <v>0</v>
      </c>
      <c r="R284" s="184"/>
      <c r="S284" s="184"/>
      <c r="T284" s="270">
        <f>Q284-R284</f>
        <v>0</v>
      </c>
      <c r="V284" s="287">
        <v>2000</v>
      </c>
      <c r="W284" s="287"/>
      <c r="X284" s="261">
        <f t="shared" si="436"/>
        <v>2000</v>
      </c>
      <c r="Y284" s="287"/>
      <c r="Z284" s="287"/>
      <c r="AA284" s="261">
        <f t="shared" si="437"/>
        <v>2000</v>
      </c>
      <c r="AC284" s="292">
        <f t="shared" si="457"/>
        <v>2000</v>
      </c>
      <c r="AD284" s="292">
        <f t="shared" si="458"/>
        <v>0</v>
      </c>
      <c r="AE284" s="292">
        <f t="shared" si="459"/>
        <v>2000</v>
      </c>
      <c r="AF284" s="292">
        <f t="shared" si="460"/>
        <v>0</v>
      </c>
      <c r="AG284" s="292">
        <f t="shared" si="461"/>
        <v>0</v>
      </c>
      <c r="AH284" s="292">
        <f t="shared" si="462"/>
        <v>2000</v>
      </c>
      <c r="AI284" s="66"/>
      <c r="AJ284" s="292">
        <f t="shared" si="463"/>
        <v>0</v>
      </c>
      <c r="AK284" s="292">
        <f t="shared" si="464"/>
        <v>0</v>
      </c>
      <c r="AL284" s="292">
        <f t="shared" si="465"/>
        <v>0</v>
      </c>
      <c r="AM284" s="292">
        <f t="shared" si="466"/>
        <v>0</v>
      </c>
      <c r="AN284" s="292">
        <f t="shared" si="467"/>
        <v>0</v>
      </c>
      <c r="AO284" s="292">
        <f t="shared" si="468"/>
        <v>0</v>
      </c>
    </row>
    <row r="285" spans="1:41" x14ac:dyDescent="0.25">
      <c r="A285" s="75"/>
      <c r="B285" s="76"/>
      <c r="C285" s="105" t="s">
        <v>605</v>
      </c>
      <c r="D285" s="177"/>
      <c r="E285" s="178"/>
      <c r="F285" s="142">
        <f>SUM(F286)</f>
        <v>0</v>
      </c>
      <c r="G285" s="142">
        <f t="shared" ref="G285:J285" si="526">SUM(G286)</f>
        <v>12200</v>
      </c>
      <c r="H285" s="142">
        <f t="shared" si="526"/>
        <v>12200</v>
      </c>
      <c r="I285" s="142">
        <f t="shared" si="526"/>
        <v>0</v>
      </c>
      <c r="J285" s="142">
        <f t="shared" si="526"/>
        <v>0</v>
      </c>
      <c r="K285" s="272">
        <f t="shared" si="504"/>
        <v>12200</v>
      </c>
      <c r="O285" s="142">
        <f>SUM(O286)</f>
        <v>0</v>
      </c>
      <c r="P285" s="142">
        <f t="shared" ref="P285:T285" si="527">SUM(P286)</f>
        <v>12200</v>
      </c>
      <c r="Q285" s="142">
        <f t="shared" si="527"/>
        <v>12200</v>
      </c>
      <c r="R285" s="142">
        <f t="shared" si="527"/>
        <v>0</v>
      </c>
      <c r="S285" s="142">
        <f t="shared" si="527"/>
        <v>0</v>
      </c>
      <c r="T285" s="142">
        <f t="shared" si="527"/>
        <v>12200</v>
      </c>
      <c r="V285" s="287"/>
      <c r="W285" s="287"/>
      <c r="X285" s="261"/>
      <c r="Y285" s="287"/>
      <c r="Z285" s="287"/>
      <c r="AA285" s="261"/>
      <c r="AC285" s="292">
        <f t="shared" si="457"/>
        <v>0</v>
      </c>
      <c r="AD285" s="292">
        <f t="shared" si="458"/>
        <v>12200</v>
      </c>
      <c r="AE285" s="292">
        <f t="shared" si="459"/>
        <v>12200</v>
      </c>
      <c r="AF285" s="292">
        <f t="shared" si="460"/>
        <v>0</v>
      </c>
      <c r="AG285" s="292">
        <f t="shared" si="461"/>
        <v>0</v>
      </c>
      <c r="AH285" s="292">
        <f t="shared" si="462"/>
        <v>12200</v>
      </c>
      <c r="AI285" s="66"/>
      <c r="AJ285" s="292">
        <f t="shared" si="463"/>
        <v>0</v>
      </c>
      <c r="AK285" s="292">
        <f t="shared" si="464"/>
        <v>0</v>
      </c>
      <c r="AL285" s="292">
        <f t="shared" si="465"/>
        <v>0</v>
      </c>
      <c r="AM285" s="292">
        <f t="shared" si="466"/>
        <v>0</v>
      </c>
      <c r="AN285" s="292">
        <f t="shared" si="467"/>
        <v>0</v>
      </c>
      <c r="AO285" s="292">
        <f t="shared" si="468"/>
        <v>0</v>
      </c>
    </row>
    <row r="286" spans="1:41" ht="30" x14ac:dyDescent="0.25">
      <c r="A286" s="75"/>
      <c r="B286" s="77"/>
      <c r="C286" s="80"/>
      <c r="D286" s="83">
        <v>52901</v>
      </c>
      <c r="E286" s="84" t="s">
        <v>606</v>
      </c>
      <c r="F286" s="184">
        <f t="shared" si="506"/>
        <v>0</v>
      </c>
      <c r="G286" s="184">
        <f t="shared" si="507"/>
        <v>12200</v>
      </c>
      <c r="H286" s="184">
        <f t="shared" si="508"/>
        <v>12200</v>
      </c>
      <c r="I286" s="184">
        <f t="shared" si="509"/>
        <v>0</v>
      </c>
      <c r="J286" s="184">
        <f t="shared" si="510"/>
        <v>0</v>
      </c>
      <c r="K286" s="316">
        <f t="shared" si="504"/>
        <v>12200</v>
      </c>
      <c r="O286" s="184"/>
      <c r="P286" s="184">
        <v>12200</v>
      </c>
      <c r="Q286" s="184">
        <f>O286+P286</f>
        <v>12200</v>
      </c>
      <c r="R286" s="184"/>
      <c r="S286" s="184"/>
      <c r="T286" s="270">
        <f>Q286-R286</f>
        <v>12200</v>
      </c>
      <c r="V286" s="287"/>
      <c r="W286" s="287"/>
      <c r="X286" s="261"/>
      <c r="Y286" s="287"/>
      <c r="Z286" s="287"/>
      <c r="AA286" s="261"/>
      <c r="AC286" s="292">
        <f t="shared" si="457"/>
        <v>0</v>
      </c>
      <c r="AD286" s="292">
        <f t="shared" si="458"/>
        <v>12200</v>
      </c>
      <c r="AE286" s="292">
        <f t="shared" si="459"/>
        <v>12200</v>
      </c>
      <c r="AF286" s="292">
        <f t="shared" si="460"/>
        <v>0</v>
      </c>
      <c r="AG286" s="292">
        <f t="shared" si="461"/>
        <v>0</v>
      </c>
      <c r="AH286" s="292">
        <f t="shared" si="462"/>
        <v>12200</v>
      </c>
      <c r="AI286" s="66"/>
      <c r="AJ286" s="292">
        <f t="shared" si="463"/>
        <v>0</v>
      </c>
      <c r="AK286" s="292">
        <f t="shared" si="464"/>
        <v>0</v>
      </c>
      <c r="AL286" s="292">
        <f t="shared" si="465"/>
        <v>0</v>
      </c>
      <c r="AM286" s="292">
        <f t="shared" si="466"/>
        <v>0</v>
      </c>
      <c r="AN286" s="292">
        <f t="shared" si="467"/>
        <v>0</v>
      </c>
      <c r="AO286" s="292">
        <f t="shared" si="468"/>
        <v>0</v>
      </c>
    </row>
    <row r="287" spans="1:41" hidden="1" x14ac:dyDescent="0.25">
      <c r="A287" s="75"/>
      <c r="B287" s="179">
        <v>53000</v>
      </c>
      <c r="C287" s="180" t="s">
        <v>447</v>
      </c>
      <c r="D287" s="181"/>
      <c r="E287" s="182"/>
      <c r="F287" s="141">
        <f>SUM(F288)</f>
        <v>0</v>
      </c>
      <c r="G287" s="141">
        <f t="shared" ref="G287:J287" si="528">SUM(G288)</f>
        <v>0</v>
      </c>
      <c r="H287" s="141">
        <f t="shared" si="528"/>
        <v>0</v>
      </c>
      <c r="I287" s="141">
        <f t="shared" si="528"/>
        <v>0</v>
      </c>
      <c r="J287" s="141">
        <f t="shared" si="528"/>
        <v>0</v>
      </c>
      <c r="K287" s="271">
        <f t="shared" si="504"/>
        <v>0</v>
      </c>
      <c r="O287" s="141">
        <f t="shared" ref="O287:T287" si="529">SUM(O288)</f>
        <v>0</v>
      </c>
      <c r="P287" s="141">
        <f t="shared" si="529"/>
        <v>0</v>
      </c>
      <c r="Q287" s="141">
        <f t="shared" si="529"/>
        <v>0</v>
      </c>
      <c r="R287" s="141">
        <f t="shared" si="529"/>
        <v>0</v>
      </c>
      <c r="S287" s="141">
        <f t="shared" si="529"/>
        <v>0</v>
      </c>
      <c r="T287" s="271">
        <f t="shared" si="529"/>
        <v>0</v>
      </c>
      <c r="V287" s="285">
        <f t="shared" ref="V287:AA287" si="530">SUM(V288)</f>
        <v>0</v>
      </c>
      <c r="W287" s="285">
        <f t="shared" si="530"/>
        <v>0</v>
      </c>
      <c r="X287" s="285">
        <f t="shared" si="530"/>
        <v>0</v>
      </c>
      <c r="Y287" s="285">
        <f t="shared" si="530"/>
        <v>0</v>
      </c>
      <c r="Z287" s="285">
        <f t="shared" si="530"/>
        <v>0</v>
      </c>
      <c r="AA287" s="285">
        <f t="shared" si="530"/>
        <v>0</v>
      </c>
      <c r="AC287" s="292">
        <f t="shared" si="457"/>
        <v>0</v>
      </c>
      <c r="AD287" s="292">
        <f t="shared" si="458"/>
        <v>0</v>
      </c>
      <c r="AE287" s="292">
        <f t="shared" si="459"/>
        <v>0</v>
      </c>
      <c r="AF287" s="292">
        <f t="shared" si="460"/>
        <v>0</v>
      </c>
      <c r="AG287" s="292">
        <f t="shared" si="461"/>
        <v>0</v>
      </c>
      <c r="AH287" s="292">
        <f t="shared" si="462"/>
        <v>0</v>
      </c>
      <c r="AI287" s="66"/>
      <c r="AJ287" s="292">
        <f t="shared" si="463"/>
        <v>0</v>
      </c>
      <c r="AK287" s="292">
        <f t="shared" si="464"/>
        <v>0</v>
      </c>
      <c r="AL287" s="292">
        <f t="shared" si="465"/>
        <v>0</v>
      </c>
      <c r="AM287" s="292">
        <f t="shared" si="466"/>
        <v>0</v>
      </c>
      <c r="AN287" s="292">
        <f t="shared" si="467"/>
        <v>0</v>
      </c>
      <c r="AO287" s="292">
        <f t="shared" si="468"/>
        <v>0</v>
      </c>
    </row>
    <row r="288" spans="1:41" hidden="1" x14ac:dyDescent="0.25">
      <c r="A288" s="75"/>
      <c r="B288" s="76"/>
      <c r="C288" s="105">
        <v>53200</v>
      </c>
      <c r="D288" s="177" t="s">
        <v>526</v>
      </c>
      <c r="E288" s="178"/>
      <c r="F288" s="142">
        <f>SUM(F289:F290)</f>
        <v>0</v>
      </c>
      <c r="G288" s="142">
        <f t="shared" ref="G288:J288" si="531">SUM(G289:G290)</f>
        <v>0</v>
      </c>
      <c r="H288" s="142">
        <f t="shared" si="531"/>
        <v>0</v>
      </c>
      <c r="I288" s="142">
        <f t="shared" si="531"/>
        <v>0</v>
      </c>
      <c r="J288" s="142">
        <f t="shared" si="531"/>
        <v>0</v>
      </c>
      <c r="K288" s="272">
        <f t="shared" si="504"/>
        <v>0</v>
      </c>
      <c r="O288" s="142">
        <f>SUM(O289:O289)</f>
        <v>0</v>
      </c>
      <c r="P288" s="142">
        <f t="shared" ref="P288:T288" si="532">SUM(P289:P290)</f>
        <v>0</v>
      </c>
      <c r="Q288" s="142">
        <f t="shared" si="532"/>
        <v>0</v>
      </c>
      <c r="R288" s="142">
        <f t="shared" si="532"/>
        <v>0</v>
      </c>
      <c r="S288" s="142">
        <f t="shared" si="532"/>
        <v>0</v>
      </c>
      <c r="T288" s="272">
        <f t="shared" si="532"/>
        <v>0</v>
      </c>
      <c r="V288" s="286">
        <f t="shared" ref="V288:AA288" si="533">SUM(V290)</f>
        <v>0</v>
      </c>
      <c r="W288" s="286">
        <f t="shared" si="533"/>
        <v>0</v>
      </c>
      <c r="X288" s="286">
        <f t="shared" si="533"/>
        <v>0</v>
      </c>
      <c r="Y288" s="286">
        <f t="shared" si="533"/>
        <v>0</v>
      </c>
      <c r="Z288" s="286">
        <f t="shared" si="533"/>
        <v>0</v>
      </c>
      <c r="AA288" s="286">
        <f t="shared" si="533"/>
        <v>0</v>
      </c>
      <c r="AC288" s="292">
        <f t="shared" si="457"/>
        <v>0</v>
      </c>
      <c r="AD288" s="292">
        <f t="shared" si="458"/>
        <v>0</v>
      </c>
      <c r="AE288" s="292">
        <f t="shared" si="459"/>
        <v>0</v>
      </c>
      <c r="AF288" s="292">
        <f t="shared" si="460"/>
        <v>0</v>
      </c>
      <c r="AG288" s="292">
        <f t="shared" si="461"/>
        <v>0</v>
      </c>
      <c r="AH288" s="292">
        <f t="shared" si="462"/>
        <v>0</v>
      </c>
      <c r="AI288" s="66"/>
      <c r="AJ288" s="292">
        <f t="shared" si="463"/>
        <v>0</v>
      </c>
      <c r="AK288" s="292">
        <f t="shared" si="464"/>
        <v>0</v>
      </c>
      <c r="AL288" s="292">
        <f t="shared" si="465"/>
        <v>0</v>
      </c>
      <c r="AM288" s="292">
        <f t="shared" si="466"/>
        <v>0</v>
      </c>
      <c r="AN288" s="292">
        <f t="shared" si="467"/>
        <v>0</v>
      </c>
      <c r="AO288" s="292">
        <f t="shared" si="468"/>
        <v>0</v>
      </c>
    </row>
    <row r="289" spans="1:41" hidden="1" x14ac:dyDescent="0.25">
      <c r="A289" s="75"/>
      <c r="B289" s="77"/>
      <c r="C289" s="80"/>
      <c r="D289" s="83">
        <v>53101</v>
      </c>
      <c r="E289" s="86" t="s">
        <v>531</v>
      </c>
      <c r="F289" s="184">
        <f t="shared" si="506"/>
        <v>0</v>
      </c>
      <c r="G289" s="184">
        <f t="shared" si="507"/>
        <v>0</v>
      </c>
      <c r="H289" s="184">
        <f t="shared" si="508"/>
        <v>0</v>
      </c>
      <c r="I289" s="184">
        <f t="shared" si="509"/>
        <v>0</v>
      </c>
      <c r="J289" s="184">
        <f t="shared" si="510"/>
        <v>0</v>
      </c>
      <c r="K289" s="316">
        <f t="shared" si="504"/>
        <v>0</v>
      </c>
      <c r="O289" s="184"/>
      <c r="P289" s="184"/>
      <c r="Q289" s="184">
        <f>O289+P289</f>
        <v>0</v>
      </c>
      <c r="R289" s="184"/>
      <c r="S289" s="184"/>
      <c r="T289" s="270">
        <f>Q289-R289</f>
        <v>0</v>
      </c>
      <c r="V289" s="287"/>
      <c r="W289" s="287"/>
      <c r="X289" s="261"/>
      <c r="Y289" s="287"/>
      <c r="Z289" s="287"/>
      <c r="AA289" s="261"/>
      <c r="AC289" s="292">
        <f t="shared" si="457"/>
        <v>0</v>
      </c>
      <c r="AD289" s="292">
        <f t="shared" si="458"/>
        <v>0</v>
      </c>
      <c r="AE289" s="292">
        <f t="shared" si="459"/>
        <v>0</v>
      </c>
      <c r="AF289" s="292">
        <f t="shared" si="460"/>
        <v>0</v>
      </c>
      <c r="AG289" s="292">
        <f t="shared" si="461"/>
        <v>0</v>
      </c>
      <c r="AH289" s="292">
        <f t="shared" si="462"/>
        <v>0</v>
      </c>
      <c r="AI289" s="66"/>
      <c r="AJ289" s="292">
        <f t="shared" si="463"/>
        <v>0</v>
      </c>
      <c r="AK289" s="292">
        <f t="shared" si="464"/>
        <v>0</v>
      </c>
      <c r="AL289" s="292">
        <f t="shared" si="465"/>
        <v>0</v>
      </c>
      <c r="AM289" s="292">
        <f t="shared" si="466"/>
        <v>0</v>
      </c>
      <c r="AN289" s="292">
        <f t="shared" si="467"/>
        <v>0</v>
      </c>
      <c r="AO289" s="292">
        <f t="shared" si="468"/>
        <v>0</v>
      </c>
    </row>
    <row r="290" spans="1:41" hidden="1" x14ac:dyDescent="0.25">
      <c r="A290" s="75"/>
      <c r="B290" s="77"/>
      <c r="C290" s="80"/>
      <c r="D290" s="83">
        <v>53201</v>
      </c>
      <c r="E290" s="86" t="s">
        <v>526</v>
      </c>
      <c r="F290" s="184">
        <f t="shared" si="506"/>
        <v>0</v>
      </c>
      <c r="G290" s="184">
        <f t="shared" si="507"/>
        <v>0</v>
      </c>
      <c r="H290" s="184">
        <f t="shared" si="508"/>
        <v>0</v>
      </c>
      <c r="I290" s="184">
        <f t="shared" si="509"/>
        <v>0</v>
      </c>
      <c r="J290" s="184">
        <f t="shared" si="510"/>
        <v>0</v>
      </c>
      <c r="K290" s="316">
        <f t="shared" si="504"/>
        <v>0</v>
      </c>
      <c r="O290" s="184"/>
      <c r="P290" s="184"/>
      <c r="Q290" s="184">
        <f>O290+P290</f>
        <v>0</v>
      </c>
      <c r="R290" s="184"/>
      <c r="S290" s="184"/>
      <c r="T290" s="270">
        <f>Q290-R290</f>
        <v>0</v>
      </c>
      <c r="V290" s="287"/>
      <c r="W290" s="287"/>
      <c r="X290" s="261">
        <f t="shared" si="436"/>
        <v>0</v>
      </c>
      <c r="Y290" s="287"/>
      <c r="Z290" s="287"/>
      <c r="AA290" s="261">
        <f t="shared" si="437"/>
        <v>0</v>
      </c>
      <c r="AC290" s="292">
        <f t="shared" si="457"/>
        <v>0</v>
      </c>
      <c r="AD290" s="292">
        <f t="shared" si="458"/>
        <v>0</v>
      </c>
      <c r="AE290" s="292">
        <f t="shared" si="459"/>
        <v>0</v>
      </c>
      <c r="AF290" s="292">
        <f t="shared" si="460"/>
        <v>0</v>
      </c>
      <c r="AG290" s="292">
        <f t="shared" si="461"/>
        <v>0</v>
      </c>
      <c r="AH290" s="292">
        <f t="shared" si="462"/>
        <v>0</v>
      </c>
      <c r="AI290" s="66"/>
      <c r="AJ290" s="292">
        <f t="shared" si="463"/>
        <v>0</v>
      </c>
      <c r="AK290" s="292">
        <f t="shared" si="464"/>
        <v>0</v>
      </c>
      <c r="AL290" s="292">
        <f t="shared" si="465"/>
        <v>0</v>
      </c>
      <c r="AM290" s="292">
        <f t="shared" si="466"/>
        <v>0</v>
      </c>
      <c r="AN290" s="292">
        <f t="shared" si="467"/>
        <v>0</v>
      </c>
      <c r="AO290" s="292">
        <f t="shared" si="468"/>
        <v>0</v>
      </c>
    </row>
    <row r="291" spans="1:41" x14ac:dyDescent="0.25">
      <c r="A291" s="75"/>
      <c r="B291" s="179">
        <v>54000</v>
      </c>
      <c r="C291" s="180" t="s">
        <v>527</v>
      </c>
      <c r="D291" s="181"/>
      <c r="E291" s="182"/>
      <c r="F291" s="141">
        <f t="shared" si="506"/>
        <v>7406100</v>
      </c>
      <c r="G291" s="141">
        <f t="shared" si="507"/>
        <v>130000</v>
      </c>
      <c r="H291" s="141">
        <f t="shared" si="508"/>
        <v>7536100</v>
      </c>
      <c r="I291" s="141">
        <f t="shared" si="509"/>
        <v>7516400.4199999999</v>
      </c>
      <c r="J291" s="141">
        <f t="shared" si="510"/>
        <v>7236500.4199999999</v>
      </c>
      <c r="K291" s="271">
        <f t="shared" si="504"/>
        <v>19699.580000000075</v>
      </c>
      <c r="O291" s="141">
        <f t="shared" ref="O291:T292" si="534">SUM(O292)</f>
        <v>7406100</v>
      </c>
      <c r="P291" s="141">
        <f t="shared" si="534"/>
        <v>130000</v>
      </c>
      <c r="Q291" s="141">
        <f t="shared" si="534"/>
        <v>7536100</v>
      </c>
      <c r="R291" s="141">
        <f t="shared" si="534"/>
        <v>7516400.4199999999</v>
      </c>
      <c r="S291" s="141">
        <f t="shared" si="534"/>
        <v>7236500.4199999999</v>
      </c>
      <c r="T291" s="141">
        <f t="shared" si="534"/>
        <v>19699.580000000075</v>
      </c>
      <c r="V291" s="285">
        <f t="shared" ref="V291:AA292" si="535">SUM(V292)</f>
        <v>0</v>
      </c>
      <c r="W291" s="285">
        <f t="shared" si="535"/>
        <v>0</v>
      </c>
      <c r="X291" s="285">
        <f t="shared" si="535"/>
        <v>0</v>
      </c>
      <c r="Y291" s="285">
        <f t="shared" si="535"/>
        <v>0</v>
      </c>
      <c r="Z291" s="285">
        <f t="shared" si="535"/>
        <v>0</v>
      </c>
      <c r="AA291" s="285">
        <f t="shared" si="535"/>
        <v>0</v>
      </c>
      <c r="AC291" s="292">
        <f t="shared" si="457"/>
        <v>7406100</v>
      </c>
      <c r="AD291" s="292">
        <f t="shared" si="458"/>
        <v>130000</v>
      </c>
      <c r="AE291" s="292">
        <f t="shared" si="459"/>
        <v>7536100</v>
      </c>
      <c r="AF291" s="292">
        <f t="shared" si="460"/>
        <v>7516400.4199999999</v>
      </c>
      <c r="AG291" s="292">
        <f t="shared" si="461"/>
        <v>7236500.4199999999</v>
      </c>
      <c r="AH291" s="292">
        <f t="shared" si="462"/>
        <v>19699.580000000075</v>
      </c>
      <c r="AI291" s="66"/>
      <c r="AJ291" s="292">
        <f t="shared" si="463"/>
        <v>0</v>
      </c>
      <c r="AK291" s="292">
        <f t="shared" si="464"/>
        <v>0</v>
      </c>
      <c r="AL291" s="292">
        <f t="shared" si="465"/>
        <v>0</v>
      </c>
      <c r="AM291" s="292">
        <f t="shared" si="466"/>
        <v>0</v>
      </c>
      <c r="AN291" s="292">
        <f t="shared" si="467"/>
        <v>0</v>
      </c>
      <c r="AO291" s="292">
        <f t="shared" si="468"/>
        <v>0</v>
      </c>
    </row>
    <row r="292" spans="1:41" x14ac:dyDescent="0.25">
      <c r="A292" s="75"/>
      <c r="B292" s="76"/>
      <c r="C292" s="105">
        <v>54100</v>
      </c>
      <c r="D292" s="177" t="s">
        <v>527</v>
      </c>
      <c r="E292" s="178"/>
      <c r="F292" s="142">
        <f t="shared" si="506"/>
        <v>7406100</v>
      </c>
      <c r="G292" s="142">
        <f t="shared" si="507"/>
        <v>130000</v>
      </c>
      <c r="H292" s="142">
        <f t="shared" si="508"/>
        <v>7536100</v>
      </c>
      <c r="I292" s="142">
        <f t="shared" si="509"/>
        <v>7516400.4199999999</v>
      </c>
      <c r="J292" s="142">
        <f t="shared" si="510"/>
        <v>7236500.4199999999</v>
      </c>
      <c r="K292" s="272">
        <f t="shared" si="504"/>
        <v>19699.580000000075</v>
      </c>
      <c r="O292" s="142">
        <f t="shared" si="534"/>
        <v>7406100</v>
      </c>
      <c r="P292" s="142">
        <f t="shared" si="534"/>
        <v>130000</v>
      </c>
      <c r="Q292" s="142">
        <f t="shared" si="534"/>
        <v>7536100</v>
      </c>
      <c r="R292" s="142">
        <f t="shared" si="534"/>
        <v>7516400.4199999999</v>
      </c>
      <c r="S292" s="142">
        <f t="shared" si="534"/>
        <v>7236500.4199999999</v>
      </c>
      <c r="T292" s="272">
        <f t="shared" si="534"/>
        <v>19699.580000000075</v>
      </c>
      <c r="V292" s="286">
        <f t="shared" si="535"/>
        <v>0</v>
      </c>
      <c r="W292" s="286">
        <f t="shared" si="535"/>
        <v>0</v>
      </c>
      <c r="X292" s="286">
        <f t="shared" si="535"/>
        <v>0</v>
      </c>
      <c r="Y292" s="286">
        <f t="shared" si="535"/>
        <v>0</v>
      </c>
      <c r="Z292" s="286">
        <f t="shared" si="535"/>
        <v>0</v>
      </c>
      <c r="AA292" s="286">
        <f t="shared" si="535"/>
        <v>0</v>
      </c>
      <c r="AC292" s="292">
        <f t="shared" si="457"/>
        <v>7406100</v>
      </c>
      <c r="AD292" s="292">
        <f t="shared" si="458"/>
        <v>130000</v>
      </c>
      <c r="AE292" s="292">
        <f t="shared" si="459"/>
        <v>7536100</v>
      </c>
      <c r="AF292" s="292">
        <f t="shared" si="460"/>
        <v>7516400.4199999999</v>
      </c>
      <c r="AG292" s="292">
        <f t="shared" si="461"/>
        <v>7236500.4199999999</v>
      </c>
      <c r="AH292" s="292">
        <f t="shared" si="462"/>
        <v>19699.580000000075</v>
      </c>
      <c r="AI292" s="66"/>
      <c r="AJ292" s="292">
        <f t="shared" si="463"/>
        <v>0</v>
      </c>
      <c r="AK292" s="292">
        <f t="shared" si="464"/>
        <v>0</v>
      </c>
      <c r="AL292" s="292">
        <f t="shared" si="465"/>
        <v>0</v>
      </c>
      <c r="AM292" s="292">
        <f t="shared" si="466"/>
        <v>0</v>
      </c>
      <c r="AN292" s="292">
        <f t="shared" si="467"/>
        <v>0</v>
      </c>
      <c r="AO292" s="292">
        <f t="shared" si="468"/>
        <v>0</v>
      </c>
    </row>
    <row r="293" spans="1:41" x14ac:dyDescent="0.25">
      <c r="A293" s="75"/>
      <c r="B293" s="77"/>
      <c r="C293" s="80"/>
      <c r="D293" s="83">
        <v>54101</v>
      </c>
      <c r="E293" s="84" t="s">
        <v>527</v>
      </c>
      <c r="F293" s="184">
        <f t="shared" si="506"/>
        <v>7406100</v>
      </c>
      <c r="G293" s="184">
        <f t="shared" si="507"/>
        <v>130000</v>
      </c>
      <c r="H293" s="184">
        <f t="shared" si="508"/>
        <v>7536100</v>
      </c>
      <c r="I293" s="184">
        <f t="shared" si="509"/>
        <v>7516400.4199999999</v>
      </c>
      <c r="J293" s="184">
        <f t="shared" si="510"/>
        <v>7236500.4199999999</v>
      </c>
      <c r="K293" s="316">
        <f t="shared" si="504"/>
        <v>19699.580000000075</v>
      </c>
      <c r="O293" s="184">
        <v>7406100</v>
      </c>
      <c r="P293" s="184">
        <v>130000</v>
      </c>
      <c r="Q293" s="184">
        <f>O293+P293</f>
        <v>7536100</v>
      </c>
      <c r="R293" s="184">
        <v>7516400.4199999999</v>
      </c>
      <c r="S293" s="184">
        <v>7236500.4199999999</v>
      </c>
      <c r="T293" s="270">
        <f>Q293-R293</f>
        <v>19699.580000000075</v>
      </c>
      <c r="V293" s="287"/>
      <c r="W293" s="287"/>
      <c r="X293" s="261">
        <f t="shared" si="436"/>
        <v>0</v>
      </c>
      <c r="Y293" s="287"/>
      <c r="Z293" s="287"/>
      <c r="AA293" s="261">
        <f t="shared" si="437"/>
        <v>0</v>
      </c>
      <c r="AC293" s="292">
        <f t="shared" si="457"/>
        <v>7406100</v>
      </c>
      <c r="AD293" s="292">
        <f t="shared" si="458"/>
        <v>130000</v>
      </c>
      <c r="AE293" s="292">
        <f t="shared" si="459"/>
        <v>7536100</v>
      </c>
      <c r="AF293" s="292">
        <f t="shared" si="460"/>
        <v>7516400.4199999999</v>
      </c>
      <c r="AG293" s="292">
        <f t="shared" si="461"/>
        <v>7236500.4199999999</v>
      </c>
      <c r="AH293" s="292">
        <f t="shared" si="462"/>
        <v>19699.580000000075</v>
      </c>
      <c r="AI293" s="66"/>
      <c r="AJ293" s="292">
        <f t="shared" si="463"/>
        <v>0</v>
      </c>
      <c r="AK293" s="292">
        <f t="shared" si="464"/>
        <v>0</v>
      </c>
      <c r="AL293" s="292">
        <f t="shared" si="465"/>
        <v>0</v>
      </c>
      <c r="AM293" s="292">
        <f t="shared" si="466"/>
        <v>0</v>
      </c>
      <c r="AN293" s="292">
        <f t="shared" si="467"/>
        <v>0</v>
      </c>
      <c r="AO293" s="292">
        <f t="shared" si="468"/>
        <v>0</v>
      </c>
    </row>
    <row r="294" spans="1:41" x14ac:dyDescent="0.25">
      <c r="A294" s="75"/>
      <c r="B294" s="179">
        <v>56000</v>
      </c>
      <c r="C294" s="180" t="s">
        <v>448</v>
      </c>
      <c r="D294" s="181"/>
      <c r="E294" s="182"/>
      <c r="F294" s="141">
        <f>SUM(F295,F297,F299,F301,F303)</f>
        <v>1882468</v>
      </c>
      <c r="G294" s="141">
        <f t="shared" si="507"/>
        <v>746992.16</v>
      </c>
      <c r="H294" s="141">
        <f t="shared" si="508"/>
        <v>2629460.16</v>
      </c>
      <c r="I294" s="141">
        <f t="shared" si="509"/>
        <v>2512633.25</v>
      </c>
      <c r="J294" s="141">
        <f t="shared" si="510"/>
        <v>1402052.0199999998</v>
      </c>
      <c r="K294" s="271">
        <f t="shared" si="504"/>
        <v>116826.91000000015</v>
      </c>
      <c r="O294" s="141">
        <f>SUM(O295,O297,O299,O301,O303)</f>
        <v>1882468</v>
      </c>
      <c r="P294" s="141">
        <f t="shared" ref="P294:T294" si="536">SUM(P295,P297,P299,P301,P303)</f>
        <v>439948.16000000003</v>
      </c>
      <c r="Q294" s="141">
        <f t="shared" si="536"/>
        <v>2322416.16</v>
      </c>
      <c r="R294" s="141">
        <f t="shared" si="536"/>
        <v>2291831.0699999998</v>
      </c>
      <c r="S294" s="141">
        <f t="shared" si="536"/>
        <v>1304189.8099999998</v>
      </c>
      <c r="T294" s="141">
        <f t="shared" si="536"/>
        <v>30585.090000000084</v>
      </c>
      <c r="V294" s="285">
        <f t="shared" ref="V294:AA294" si="537">SUM(V295,V297,V299,V303)</f>
        <v>0</v>
      </c>
      <c r="W294" s="285">
        <f t="shared" si="537"/>
        <v>307044</v>
      </c>
      <c r="X294" s="285">
        <f t="shared" si="537"/>
        <v>307044</v>
      </c>
      <c r="Y294" s="285">
        <f t="shared" si="537"/>
        <v>220802.18</v>
      </c>
      <c r="Z294" s="285">
        <f t="shared" si="537"/>
        <v>97862.21</v>
      </c>
      <c r="AA294" s="285">
        <f t="shared" si="537"/>
        <v>86241.82</v>
      </c>
      <c r="AC294" s="292">
        <f t="shared" si="457"/>
        <v>1882468</v>
      </c>
      <c r="AD294" s="292">
        <f t="shared" si="458"/>
        <v>746992.16</v>
      </c>
      <c r="AE294" s="292">
        <f t="shared" si="459"/>
        <v>2629460.16</v>
      </c>
      <c r="AF294" s="292">
        <f t="shared" si="460"/>
        <v>2512633.25</v>
      </c>
      <c r="AG294" s="292">
        <f t="shared" si="461"/>
        <v>1402052.0199999998</v>
      </c>
      <c r="AH294" s="292">
        <f t="shared" si="462"/>
        <v>116826.91000000009</v>
      </c>
      <c r="AI294" s="66"/>
      <c r="AJ294" s="292">
        <f t="shared" si="463"/>
        <v>0</v>
      </c>
      <c r="AK294" s="292">
        <f t="shared" si="464"/>
        <v>0</v>
      </c>
      <c r="AL294" s="292">
        <f t="shared" si="465"/>
        <v>0</v>
      </c>
      <c r="AM294" s="292">
        <f t="shared" si="466"/>
        <v>0</v>
      </c>
      <c r="AN294" s="292">
        <f t="shared" si="467"/>
        <v>0</v>
      </c>
      <c r="AO294" s="292">
        <f t="shared" si="468"/>
        <v>0</v>
      </c>
    </row>
    <row r="295" spans="1:41" x14ac:dyDescent="0.25">
      <c r="A295" s="75"/>
      <c r="B295" s="76"/>
      <c r="C295" s="105">
        <v>56400</v>
      </c>
      <c r="D295" s="177" t="s">
        <v>449</v>
      </c>
      <c r="E295" s="178"/>
      <c r="F295" s="142">
        <f>SUM(F296)</f>
        <v>1629100</v>
      </c>
      <c r="G295" s="142">
        <f t="shared" si="507"/>
        <v>166800</v>
      </c>
      <c r="H295" s="142">
        <f t="shared" si="508"/>
        <v>1795900</v>
      </c>
      <c r="I295" s="142">
        <f t="shared" si="509"/>
        <v>1794173.68</v>
      </c>
      <c r="J295" s="142">
        <f t="shared" si="510"/>
        <v>1177113.28</v>
      </c>
      <c r="K295" s="272">
        <f t="shared" si="504"/>
        <v>1726.3200000000652</v>
      </c>
      <c r="O295" s="142">
        <f t="shared" ref="O295:T295" si="538">SUM(O296)</f>
        <v>1629100</v>
      </c>
      <c r="P295" s="142">
        <f t="shared" si="538"/>
        <v>166800</v>
      </c>
      <c r="Q295" s="142">
        <f t="shared" si="538"/>
        <v>1795900</v>
      </c>
      <c r="R295" s="142">
        <f t="shared" si="538"/>
        <v>1794173.68</v>
      </c>
      <c r="S295" s="142">
        <f t="shared" si="538"/>
        <v>1177113.28</v>
      </c>
      <c r="T295" s="272">
        <f t="shared" si="538"/>
        <v>1726.3200000000652</v>
      </c>
      <c r="V295" s="286">
        <f t="shared" ref="V295:AA295" si="539">SUM(V296)</f>
        <v>0</v>
      </c>
      <c r="W295" s="286">
        <f t="shared" si="539"/>
        <v>0</v>
      </c>
      <c r="X295" s="286">
        <f t="shared" si="539"/>
        <v>0</v>
      </c>
      <c r="Y295" s="286">
        <f t="shared" si="539"/>
        <v>0</v>
      </c>
      <c r="Z295" s="286">
        <f t="shared" si="539"/>
        <v>0</v>
      </c>
      <c r="AA295" s="286">
        <f t="shared" si="539"/>
        <v>0</v>
      </c>
      <c r="AC295" s="292">
        <f t="shared" si="457"/>
        <v>1629100</v>
      </c>
      <c r="AD295" s="292">
        <f t="shared" si="458"/>
        <v>166800</v>
      </c>
      <c r="AE295" s="292">
        <f t="shared" si="459"/>
        <v>1795900</v>
      </c>
      <c r="AF295" s="292">
        <f t="shared" si="460"/>
        <v>1794173.68</v>
      </c>
      <c r="AG295" s="292">
        <f t="shared" si="461"/>
        <v>1177113.28</v>
      </c>
      <c r="AH295" s="292">
        <f t="shared" si="462"/>
        <v>1726.3200000000652</v>
      </c>
      <c r="AI295" s="66"/>
      <c r="AJ295" s="292">
        <f t="shared" si="463"/>
        <v>0</v>
      </c>
      <c r="AK295" s="292">
        <f t="shared" si="464"/>
        <v>0</v>
      </c>
      <c r="AL295" s="292">
        <f t="shared" si="465"/>
        <v>0</v>
      </c>
      <c r="AM295" s="292">
        <f t="shared" si="466"/>
        <v>0</v>
      </c>
      <c r="AN295" s="292">
        <f t="shared" si="467"/>
        <v>0</v>
      </c>
      <c r="AO295" s="292">
        <f t="shared" si="468"/>
        <v>0</v>
      </c>
    </row>
    <row r="296" spans="1:41" ht="30" x14ac:dyDescent="0.25">
      <c r="A296" s="75"/>
      <c r="B296" s="77"/>
      <c r="C296" s="76"/>
      <c r="D296" s="78">
        <v>56401</v>
      </c>
      <c r="E296" s="79" t="s">
        <v>450</v>
      </c>
      <c r="F296" s="184">
        <f t="shared" si="506"/>
        <v>1629100</v>
      </c>
      <c r="G296" s="184">
        <f t="shared" si="507"/>
        <v>166800</v>
      </c>
      <c r="H296" s="184">
        <f t="shared" si="508"/>
        <v>1795900</v>
      </c>
      <c r="I296" s="184">
        <f t="shared" si="509"/>
        <v>1794173.68</v>
      </c>
      <c r="J296" s="184">
        <f t="shared" si="510"/>
        <v>1177113.28</v>
      </c>
      <c r="K296" s="316">
        <f t="shared" si="504"/>
        <v>1726.3200000000652</v>
      </c>
      <c r="O296" s="184">
        <v>1629100</v>
      </c>
      <c r="P296" s="184">
        <v>166800</v>
      </c>
      <c r="Q296" s="184">
        <f>O296+P296</f>
        <v>1795900</v>
      </c>
      <c r="R296" s="184">
        <v>1794173.68</v>
      </c>
      <c r="S296" s="184">
        <v>1177113.28</v>
      </c>
      <c r="T296" s="270">
        <f>Q296-R296</f>
        <v>1726.3200000000652</v>
      </c>
      <c r="V296" s="287"/>
      <c r="W296" s="287"/>
      <c r="X296" s="261">
        <f t="shared" si="436"/>
        <v>0</v>
      </c>
      <c r="Y296" s="287"/>
      <c r="Z296" s="287"/>
      <c r="AA296" s="261">
        <f t="shared" si="437"/>
        <v>0</v>
      </c>
      <c r="AC296" s="292">
        <f t="shared" si="457"/>
        <v>1629100</v>
      </c>
      <c r="AD296" s="292">
        <f t="shared" si="458"/>
        <v>166800</v>
      </c>
      <c r="AE296" s="292">
        <f t="shared" si="459"/>
        <v>1795900</v>
      </c>
      <c r="AF296" s="292">
        <f t="shared" si="460"/>
        <v>1794173.68</v>
      </c>
      <c r="AG296" s="292">
        <f t="shared" si="461"/>
        <v>1177113.28</v>
      </c>
      <c r="AH296" s="292">
        <f t="shared" si="462"/>
        <v>1726.3200000000652</v>
      </c>
      <c r="AI296" s="66"/>
      <c r="AJ296" s="292">
        <f t="shared" si="463"/>
        <v>0</v>
      </c>
      <c r="AK296" s="292">
        <f t="shared" si="464"/>
        <v>0</v>
      </c>
      <c r="AL296" s="292">
        <f t="shared" si="465"/>
        <v>0</v>
      </c>
      <c r="AM296" s="292">
        <f t="shared" si="466"/>
        <v>0</v>
      </c>
      <c r="AN296" s="292">
        <f t="shared" si="467"/>
        <v>0</v>
      </c>
      <c r="AO296" s="292">
        <f t="shared" si="468"/>
        <v>0</v>
      </c>
    </row>
    <row r="297" spans="1:41" x14ac:dyDescent="0.25">
      <c r="A297" s="75"/>
      <c r="B297" s="76"/>
      <c r="C297" s="105">
        <v>56500</v>
      </c>
      <c r="D297" s="177" t="s">
        <v>451</v>
      </c>
      <c r="E297" s="178"/>
      <c r="F297" s="142">
        <f>SUM(F298)</f>
        <v>31368</v>
      </c>
      <c r="G297" s="142">
        <f t="shared" ref="G297:J297" si="540">SUM(G298)</f>
        <v>449506</v>
      </c>
      <c r="H297" s="142">
        <f t="shared" si="540"/>
        <v>480874</v>
      </c>
      <c r="I297" s="142">
        <f t="shared" si="540"/>
        <v>374053.94</v>
      </c>
      <c r="J297" s="142">
        <f t="shared" si="540"/>
        <v>212686.85</v>
      </c>
      <c r="K297" s="272">
        <f t="shared" si="504"/>
        <v>106820.06</v>
      </c>
      <c r="O297" s="142">
        <f t="shared" ref="O297:T297" si="541">SUM(O298)</f>
        <v>31368</v>
      </c>
      <c r="P297" s="142">
        <f t="shared" si="541"/>
        <v>142462</v>
      </c>
      <c r="Q297" s="142">
        <f t="shared" si="541"/>
        <v>173830</v>
      </c>
      <c r="R297" s="142">
        <f t="shared" si="541"/>
        <v>153251.76</v>
      </c>
      <c r="S297" s="142">
        <f t="shared" si="541"/>
        <v>114824.64</v>
      </c>
      <c r="T297" s="272">
        <f t="shared" si="541"/>
        <v>20578.239999999991</v>
      </c>
      <c r="V297" s="286">
        <f t="shared" ref="V297:AA297" si="542">SUM(V298)</f>
        <v>0</v>
      </c>
      <c r="W297" s="286">
        <f t="shared" si="542"/>
        <v>307044</v>
      </c>
      <c r="X297" s="286">
        <f t="shared" si="542"/>
        <v>307044</v>
      </c>
      <c r="Y297" s="286">
        <f t="shared" si="542"/>
        <v>220802.18</v>
      </c>
      <c r="Z297" s="286">
        <f t="shared" si="542"/>
        <v>97862.21</v>
      </c>
      <c r="AA297" s="286">
        <f t="shared" si="542"/>
        <v>86241.82</v>
      </c>
      <c r="AC297" s="292">
        <f t="shared" si="457"/>
        <v>31368</v>
      </c>
      <c r="AD297" s="292">
        <f t="shared" si="458"/>
        <v>449506</v>
      </c>
      <c r="AE297" s="292">
        <f t="shared" si="459"/>
        <v>480874</v>
      </c>
      <c r="AF297" s="292">
        <f t="shared" si="460"/>
        <v>374053.94</v>
      </c>
      <c r="AG297" s="292">
        <f t="shared" si="461"/>
        <v>212686.85</v>
      </c>
      <c r="AH297" s="292">
        <f t="shared" si="462"/>
        <v>106820.06</v>
      </c>
      <c r="AI297" s="66"/>
      <c r="AJ297" s="292">
        <f t="shared" si="463"/>
        <v>0</v>
      </c>
      <c r="AK297" s="292">
        <f t="shared" si="464"/>
        <v>0</v>
      </c>
      <c r="AL297" s="292">
        <f t="shared" si="465"/>
        <v>0</v>
      </c>
      <c r="AM297" s="292">
        <f t="shared" si="466"/>
        <v>0</v>
      </c>
      <c r="AN297" s="292">
        <f t="shared" si="467"/>
        <v>0</v>
      </c>
      <c r="AO297" s="292">
        <f t="shared" si="468"/>
        <v>0</v>
      </c>
    </row>
    <row r="298" spans="1:41" ht="30" x14ac:dyDescent="0.25">
      <c r="A298" s="75"/>
      <c r="B298" s="77"/>
      <c r="C298" s="76"/>
      <c r="D298" s="78">
        <v>56501</v>
      </c>
      <c r="E298" s="79" t="s">
        <v>451</v>
      </c>
      <c r="F298" s="184">
        <f t="shared" si="506"/>
        <v>31368</v>
      </c>
      <c r="G298" s="184">
        <f t="shared" si="507"/>
        <v>449506</v>
      </c>
      <c r="H298" s="184">
        <f t="shared" si="508"/>
        <v>480874</v>
      </c>
      <c r="I298" s="184">
        <f t="shared" si="509"/>
        <v>374053.94</v>
      </c>
      <c r="J298" s="184">
        <f t="shared" si="510"/>
        <v>212686.85</v>
      </c>
      <c r="K298" s="316">
        <f t="shared" si="504"/>
        <v>106820.06</v>
      </c>
      <c r="O298" s="184">
        <v>31368</v>
      </c>
      <c r="P298" s="184">
        <v>142462</v>
      </c>
      <c r="Q298" s="184">
        <f>O298+P298</f>
        <v>173830</v>
      </c>
      <c r="R298" s="184">
        <v>153251.76</v>
      </c>
      <c r="S298" s="184">
        <v>114824.64</v>
      </c>
      <c r="T298" s="270">
        <f>Q298-R298</f>
        <v>20578.239999999991</v>
      </c>
      <c r="V298" s="287"/>
      <c r="W298" s="287">
        <v>307044</v>
      </c>
      <c r="X298" s="261">
        <f t="shared" si="436"/>
        <v>307044</v>
      </c>
      <c r="Y298" s="287">
        <v>220802.18</v>
      </c>
      <c r="Z298" s="287">
        <v>97862.21</v>
      </c>
      <c r="AA298" s="261">
        <f t="shared" si="437"/>
        <v>86241.82</v>
      </c>
      <c r="AC298" s="292">
        <f t="shared" si="457"/>
        <v>31368</v>
      </c>
      <c r="AD298" s="292">
        <f t="shared" si="458"/>
        <v>449506</v>
      </c>
      <c r="AE298" s="292">
        <f t="shared" si="459"/>
        <v>480874</v>
      </c>
      <c r="AF298" s="292">
        <f t="shared" si="460"/>
        <v>374053.94</v>
      </c>
      <c r="AG298" s="292">
        <f t="shared" si="461"/>
        <v>212686.85</v>
      </c>
      <c r="AH298" s="292">
        <f t="shared" si="462"/>
        <v>106820.06</v>
      </c>
      <c r="AI298" s="66"/>
      <c r="AJ298" s="292">
        <f t="shared" si="463"/>
        <v>0</v>
      </c>
      <c r="AK298" s="292">
        <f t="shared" si="464"/>
        <v>0</v>
      </c>
      <c r="AL298" s="292">
        <f t="shared" si="465"/>
        <v>0</v>
      </c>
      <c r="AM298" s="292">
        <f t="shared" si="466"/>
        <v>0</v>
      </c>
      <c r="AN298" s="292">
        <f t="shared" si="467"/>
        <v>0</v>
      </c>
      <c r="AO298" s="292">
        <f t="shared" si="468"/>
        <v>0</v>
      </c>
    </row>
    <row r="299" spans="1:41" hidden="1" x14ac:dyDescent="0.25">
      <c r="A299" s="75"/>
      <c r="B299" s="76"/>
      <c r="C299" s="105">
        <v>56600</v>
      </c>
      <c r="D299" s="177" t="s">
        <v>452</v>
      </c>
      <c r="E299" s="178"/>
      <c r="F299" s="142">
        <f>SUM(F300)</f>
        <v>0</v>
      </c>
      <c r="G299" s="142">
        <f t="shared" ref="G299:J299" si="543">SUM(G300)</f>
        <v>0</v>
      </c>
      <c r="H299" s="142">
        <f t="shared" si="543"/>
        <v>0</v>
      </c>
      <c r="I299" s="142">
        <f t="shared" si="543"/>
        <v>0</v>
      </c>
      <c r="J299" s="142">
        <f t="shared" si="543"/>
        <v>0</v>
      </c>
      <c r="K299" s="272">
        <f t="shared" si="504"/>
        <v>0</v>
      </c>
      <c r="O299" s="142"/>
      <c r="P299" s="142">
        <f t="shared" ref="P299:T299" si="544">SUM(P300)</f>
        <v>0</v>
      </c>
      <c r="Q299" s="142">
        <f t="shared" si="544"/>
        <v>0</v>
      </c>
      <c r="R299" s="142"/>
      <c r="S299" s="142"/>
      <c r="T299" s="272">
        <f t="shared" si="544"/>
        <v>0</v>
      </c>
      <c r="V299" s="286">
        <f t="shared" ref="V299:AA299" si="545">SUM(V300)</f>
        <v>0</v>
      </c>
      <c r="W299" s="286">
        <f t="shared" si="545"/>
        <v>0</v>
      </c>
      <c r="X299" s="286">
        <f t="shared" si="545"/>
        <v>0</v>
      </c>
      <c r="Y299" s="286">
        <f t="shared" si="545"/>
        <v>0</v>
      </c>
      <c r="Z299" s="286">
        <f t="shared" si="545"/>
        <v>0</v>
      </c>
      <c r="AA299" s="286">
        <f t="shared" si="545"/>
        <v>0</v>
      </c>
      <c r="AC299" s="292">
        <f t="shared" si="457"/>
        <v>0</v>
      </c>
      <c r="AD299" s="292">
        <f t="shared" si="458"/>
        <v>0</v>
      </c>
      <c r="AE299" s="292">
        <f t="shared" si="459"/>
        <v>0</v>
      </c>
      <c r="AF299" s="292">
        <f t="shared" si="460"/>
        <v>0</v>
      </c>
      <c r="AG299" s="292">
        <f t="shared" si="461"/>
        <v>0</v>
      </c>
      <c r="AH299" s="292">
        <f t="shared" si="462"/>
        <v>0</v>
      </c>
      <c r="AI299" s="66"/>
      <c r="AJ299" s="292">
        <f t="shared" si="463"/>
        <v>0</v>
      </c>
      <c r="AK299" s="292">
        <f t="shared" si="464"/>
        <v>0</v>
      </c>
      <c r="AL299" s="292">
        <f t="shared" si="465"/>
        <v>0</v>
      </c>
      <c r="AM299" s="292">
        <f t="shared" si="466"/>
        <v>0</v>
      </c>
      <c r="AN299" s="292">
        <f t="shared" si="467"/>
        <v>0</v>
      </c>
      <c r="AO299" s="292">
        <f t="shared" si="468"/>
        <v>0</v>
      </c>
    </row>
    <row r="300" spans="1:41" ht="30" hidden="1" x14ac:dyDescent="0.25">
      <c r="A300" s="75"/>
      <c r="B300" s="77"/>
      <c r="C300" s="76"/>
      <c r="D300" s="85">
        <v>56601</v>
      </c>
      <c r="E300" s="87" t="s">
        <v>452</v>
      </c>
      <c r="F300" s="184">
        <f t="shared" si="506"/>
        <v>0</v>
      </c>
      <c r="G300" s="184">
        <f t="shared" si="507"/>
        <v>0</v>
      </c>
      <c r="H300" s="184">
        <f t="shared" si="508"/>
        <v>0</v>
      </c>
      <c r="I300" s="184">
        <f t="shared" si="509"/>
        <v>0</v>
      </c>
      <c r="J300" s="184">
        <f t="shared" si="510"/>
        <v>0</v>
      </c>
      <c r="K300" s="316">
        <f t="shared" si="504"/>
        <v>0</v>
      </c>
      <c r="O300" s="184"/>
      <c r="P300" s="184"/>
      <c r="Q300" s="184">
        <f>O300+P300</f>
        <v>0</v>
      </c>
      <c r="R300" s="184">
        <v>0</v>
      </c>
      <c r="S300" s="184">
        <v>0</v>
      </c>
      <c r="T300" s="270">
        <f>Q300-R300</f>
        <v>0</v>
      </c>
      <c r="V300" s="287"/>
      <c r="W300" s="287"/>
      <c r="X300" s="261">
        <f t="shared" si="436"/>
        <v>0</v>
      </c>
      <c r="Y300" s="287"/>
      <c r="Z300" s="287"/>
      <c r="AA300" s="261">
        <f t="shared" si="437"/>
        <v>0</v>
      </c>
      <c r="AC300" s="292">
        <f t="shared" si="457"/>
        <v>0</v>
      </c>
      <c r="AD300" s="292">
        <f t="shared" si="458"/>
        <v>0</v>
      </c>
      <c r="AE300" s="292">
        <f t="shared" si="459"/>
        <v>0</v>
      </c>
      <c r="AF300" s="292">
        <f t="shared" si="460"/>
        <v>0</v>
      </c>
      <c r="AG300" s="292">
        <f t="shared" si="461"/>
        <v>0</v>
      </c>
      <c r="AH300" s="292">
        <f t="shared" si="462"/>
        <v>0</v>
      </c>
      <c r="AI300" s="66"/>
      <c r="AJ300" s="292">
        <f t="shared" si="463"/>
        <v>0</v>
      </c>
      <c r="AK300" s="292">
        <f t="shared" si="464"/>
        <v>0</v>
      </c>
      <c r="AL300" s="292">
        <f t="shared" si="465"/>
        <v>0</v>
      </c>
      <c r="AM300" s="292">
        <f t="shared" si="466"/>
        <v>0</v>
      </c>
      <c r="AN300" s="292">
        <f t="shared" si="467"/>
        <v>0</v>
      </c>
      <c r="AO300" s="292">
        <f t="shared" si="468"/>
        <v>0</v>
      </c>
    </row>
    <row r="301" spans="1:41" x14ac:dyDescent="0.25">
      <c r="A301" s="75"/>
      <c r="B301" s="76"/>
      <c r="C301" s="105">
        <v>56700</v>
      </c>
      <c r="D301" s="177" t="s">
        <v>584</v>
      </c>
      <c r="E301" s="178"/>
      <c r="F301" s="142">
        <f>SUM(F302)</f>
        <v>222000</v>
      </c>
      <c r="G301" s="142">
        <f t="shared" ref="G301:J301" si="546">SUM(G302)</f>
        <v>130686.16</v>
      </c>
      <c r="H301" s="142">
        <f t="shared" si="546"/>
        <v>352686.16000000003</v>
      </c>
      <c r="I301" s="142">
        <f t="shared" si="546"/>
        <v>344405.63</v>
      </c>
      <c r="J301" s="142">
        <f t="shared" si="546"/>
        <v>12251.89</v>
      </c>
      <c r="K301" s="272">
        <f t="shared" si="504"/>
        <v>8280.5300000000279</v>
      </c>
      <c r="O301" s="142">
        <f>SUM(O302)</f>
        <v>222000</v>
      </c>
      <c r="P301" s="142">
        <f t="shared" ref="P301:T301" si="547">SUM(P302)</f>
        <v>130686.16</v>
      </c>
      <c r="Q301" s="142">
        <f t="shared" si="547"/>
        <v>352686.16000000003</v>
      </c>
      <c r="R301" s="142">
        <f t="shared" si="547"/>
        <v>344405.63</v>
      </c>
      <c r="S301" s="142">
        <f t="shared" si="547"/>
        <v>12251.89</v>
      </c>
      <c r="T301" s="272">
        <f t="shared" si="547"/>
        <v>8280.5300000000279</v>
      </c>
      <c r="V301" s="286"/>
      <c r="W301" s="286"/>
      <c r="X301" s="286"/>
      <c r="Y301" s="286"/>
      <c r="Z301" s="286"/>
      <c r="AA301" s="286"/>
      <c r="AC301" s="292">
        <f t="shared" si="457"/>
        <v>222000</v>
      </c>
      <c r="AD301" s="292">
        <f t="shared" si="458"/>
        <v>130686.16</v>
      </c>
      <c r="AE301" s="292">
        <f t="shared" si="459"/>
        <v>352686.16000000003</v>
      </c>
      <c r="AF301" s="292">
        <f t="shared" si="460"/>
        <v>344405.63</v>
      </c>
      <c r="AG301" s="292">
        <f t="shared" si="461"/>
        <v>12251.89</v>
      </c>
      <c r="AH301" s="292">
        <f t="shared" si="462"/>
        <v>8280.5300000000279</v>
      </c>
      <c r="AI301" s="66"/>
      <c r="AJ301" s="292">
        <f t="shared" si="463"/>
        <v>0</v>
      </c>
      <c r="AK301" s="292">
        <f t="shared" si="464"/>
        <v>0</v>
      </c>
      <c r="AL301" s="292">
        <f t="shared" si="465"/>
        <v>0</v>
      </c>
      <c r="AM301" s="292">
        <f t="shared" si="466"/>
        <v>0</v>
      </c>
      <c r="AN301" s="292">
        <f t="shared" si="467"/>
        <v>0</v>
      </c>
      <c r="AO301" s="292">
        <f t="shared" si="468"/>
        <v>0</v>
      </c>
    </row>
    <row r="302" spans="1:41" x14ac:dyDescent="0.25">
      <c r="A302" s="75"/>
      <c r="B302" s="77"/>
      <c r="C302" s="76"/>
      <c r="D302" s="85">
        <v>56701</v>
      </c>
      <c r="E302" s="302" t="s">
        <v>584</v>
      </c>
      <c r="F302" s="184">
        <f t="shared" si="506"/>
        <v>222000</v>
      </c>
      <c r="G302" s="184">
        <f t="shared" si="507"/>
        <v>130686.16</v>
      </c>
      <c r="H302" s="184">
        <f t="shared" si="508"/>
        <v>352686.16000000003</v>
      </c>
      <c r="I302" s="184">
        <f t="shared" si="509"/>
        <v>344405.63</v>
      </c>
      <c r="J302" s="184">
        <f t="shared" si="510"/>
        <v>12251.89</v>
      </c>
      <c r="K302" s="316">
        <f t="shared" si="504"/>
        <v>8280.5300000000279</v>
      </c>
      <c r="O302" s="184">
        <v>222000</v>
      </c>
      <c r="P302" s="184">
        <v>130686.16</v>
      </c>
      <c r="Q302" s="184">
        <f>O302+P302</f>
        <v>352686.16000000003</v>
      </c>
      <c r="R302" s="184">
        <v>344405.63</v>
      </c>
      <c r="S302" s="184">
        <v>12251.89</v>
      </c>
      <c r="T302" s="270">
        <f>Q302-R302</f>
        <v>8280.5300000000279</v>
      </c>
      <c r="V302" s="287"/>
      <c r="W302" s="287"/>
      <c r="X302" s="261"/>
      <c r="Y302" s="287"/>
      <c r="Z302" s="287"/>
      <c r="AA302" s="261"/>
      <c r="AC302" s="292">
        <f t="shared" si="457"/>
        <v>222000</v>
      </c>
      <c r="AD302" s="292">
        <f t="shared" si="458"/>
        <v>130686.16</v>
      </c>
      <c r="AE302" s="292">
        <f t="shared" si="459"/>
        <v>352686.16000000003</v>
      </c>
      <c r="AF302" s="292">
        <f t="shared" si="460"/>
        <v>344405.63</v>
      </c>
      <c r="AG302" s="292">
        <f t="shared" si="461"/>
        <v>12251.89</v>
      </c>
      <c r="AH302" s="292">
        <f t="shared" si="462"/>
        <v>8280.5300000000279</v>
      </c>
      <c r="AI302" s="66"/>
      <c r="AJ302" s="292">
        <f t="shared" si="463"/>
        <v>0</v>
      </c>
      <c r="AK302" s="292">
        <f t="shared" si="464"/>
        <v>0</v>
      </c>
      <c r="AL302" s="292">
        <f t="shared" si="465"/>
        <v>0</v>
      </c>
      <c r="AM302" s="292">
        <f t="shared" si="466"/>
        <v>0</v>
      </c>
      <c r="AN302" s="292">
        <f t="shared" si="467"/>
        <v>0</v>
      </c>
      <c r="AO302" s="292">
        <f t="shared" si="468"/>
        <v>0</v>
      </c>
    </row>
    <row r="303" spans="1:41" hidden="1" x14ac:dyDescent="0.25">
      <c r="A303" s="75"/>
      <c r="B303" s="76"/>
      <c r="C303" s="105">
        <v>56900</v>
      </c>
      <c r="D303" s="177" t="s">
        <v>453</v>
      </c>
      <c r="E303" s="178"/>
      <c r="F303" s="142">
        <f>SUM(F304)</f>
        <v>0</v>
      </c>
      <c r="G303" s="142">
        <f t="shared" ref="G303:J303" si="548">SUM(G304)</f>
        <v>0</v>
      </c>
      <c r="H303" s="142">
        <f t="shared" si="548"/>
        <v>0</v>
      </c>
      <c r="I303" s="142">
        <f t="shared" si="548"/>
        <v>0</v>
      </c>
      <c r="J303" s="142">
        <f t="shared" si="548"/>
        <v>0</v>
      </c>
      <c r="K303" s="272">
        <f t="shared" si="504"/>
        <v>0</v>
      </c>
      <c r="O303" s="142">
        <f t="shared" ref="O303:T303" si="549">SUM(O304)</f>
        <v>0</v>
      </c>
      <c r="P303" s="142">
        <f t="shared" si="549"/>
        <v>0</v>
      </c>
      <c r="Q303" s="142">
        <f t="shared" si="549"/>
        <v>0</v>
      </c>
      <c r="R303" s="142">
        <f t="shared" si="549"/>
        <v>0</v>
      </c>
      <c r="S303" s="142">
        <f t="shared" si="549"/>
        <v>0</v>
      </c>
      <c r="T303" s="142">
        <f t="shared" si="549"/>
        <v>0</v>
      </c>
      <c r="V303" s="286">
        <f t="shared" ref="V303:AA303" si="550">SUM(V304)</f>
        <v>0</v>
      </c>
      <c r="W303" s="286">
        <f t="shared" si="550"/>
        <v>0</v>
      </c>
      <c r="X303" s="286">
        <f t="shared" si="550"/>
        <v>0</v>
      </c>
      <c r="Y303" s="286">
        <f t="shared" si="550"/>
        <v>0</v>
      </c>
      <c r="Z303" s="286">
        <f t="shared" si="550"/>
        <v>0</v>
      </c>
      <c r="AA303" s="286">
        <f t="shared" si="550"/>
        <v>0</v>
      </c>
      <c r="AC303" s="292">
        <f t="shared" si="457"/>
        <v>0</v>
      </c>
      <c r="AD303" s="292">
        <f t="shared" si="458"/>
        <v>0</v>
      </c>
      <c r="AE303" s="292">
        <f t="shared" si="459"/>
        <v>0</v>
      </c>
      <c r="AF303" s="292">
        <f t="shared" si="460"/>
        <v>0</v>
      </c>
      <c r="AG303" s="292">
        <f t="shared" si="461"/>
        <v>0</v>
      </c>
      <c r="AH303" s="292">
        <f t="shared" si="462"/>
        <v>0</v>
      </c>
      <c r="AI303" s="66"/>
      <c r="AJ303" s="292">
        <f t="shared" si="463"/>
        <v>0</v>
      </c>
      <c r="AK303" s="292">
        <f t="shared" si="464"/>
        <v>0</v>
      </c>
      <c r="AL303" s="292">
        <f t="shared" si="465"/>
        <v>0</v>
      </c>
      <c r="AM303" s="292">
        <f t="shared" si="466"/>
        <v>0</v>
      </c>
      <c r="AN303" s="292">
        <f t="shared" si="467"/>
        <v>0</v>
      </c>
      <c r="AO303" s="292">
        <f t="shared" si="468"/>
        <v>0</v>
      </c>
    </row>
    <row r="304" spans="1:41" hidden="1" x14ac:dyDescent="0.25">
      <c r="A304" s="75"/>
      <c r="B304" s="77"/>
      <c r="C304" s="76"/>
      <c r="D304" s="78">
        <v>56901</v>
      </c>
      <c r="E304" s="79" t="s">
        <v>453</v>
      </c>
      <c r="F304" s="184">
        <f t="shared" si="506"/>
        <v>0</v>
      </c>
      <c r="G304" s="184">
        <f t="shared" si="507"/>
        <v>0</v>
      </c>
      <c r="H304" s="184">
        <f t="shared" si="508"/>
        <v>0</v>
      </c>
      <c r="I304" s="184">
        <f t="shared" si="509"/>
        <v>0</v>
      </c>
      <c r="J304" s="184">
        <f t="shared" si="510"/>
        <v>0</v>
      </c>
      <c r="K304" s="316">
        <f t="shared" si="504"/>
        <v>0</v>
      </c>
      <c r="O304" s="184"/>
      <c r="P304" s="184"/>
      <c r="Q304" s="184">
        <f t="shared" ref="Q304" si="551">O304+P304</f>
        <v>0</v>
      </c>
      <c r="R304" s="184"/>
      <c r="S304" s="184"/>
      <c r="T304" s="270">
        <f t="shared" ref="T304:T312" si="552">Q304-R304</f>
        <v>0</v>
      </c>
      <c r="V304" s="287"/>
      <c r="W304" s="287"/>
      <c r="X304" s="261">
        <f t="shared" ref="X304:X312" si="553">V304+W304</f>
        <v>0</v>
      </c>
      <c r="Y304" s="287"/>
      <c r="Z304" s="287"/>
      <c r="AA304" s="261">
        <f t="shared" ref="AA304:AA312" si="554">X304-Y304</f>
        <v>0</v>
      </c>
      <c r="AC304" s="292">
        <f t="shared" si="457"/>
        <v>0</v>
      </c>
      <c r="AD304" s="292">
        <f t="shared" si="458"/>
        <v>0</v>
      </c>
      <c r="AE304" s="292">
        <f t="shared" si="459"/>
        <v>0</v>
      </c>
      <c r="AF304" s="292">
        <f t="shared" si="460"/>
        <v>0</v>
      </c>
      <c r="AG304" s="292">
        <f t="shared" si="461"/>
        <v>0</v>
      </c>
      <c r="AH304" s="292">
        <f t="shared" si="462"/>
        <v>0</v>
      </c>
      <c r="AI304" s="66"/>
      <c r="AJ304" s="292">
        <f t="shared" si="463"/>
        <v>0</v>
      </c>
      <c r="AK304" s="292">
        <f t="shared" si="464"/>
        <v>0</v>
      </c>
      <c r="AL304" s="292">
        <f t="shared" si="465"/>
        <v>0</v>
      </c>
      <c r="AM304" s="292">
        <f t="shared" si="466"/>
        <v>0</v>
      </c>
      <c r="AN304" s="292">
        <f t="shared" si="467"/>
        <v>0</v>
      </c>
      <c r="AO304" s="292">
        <f t="shared" si="468"/>
        <v>0</v>
      </c>
    </row>
    <row r="305" spans="1:41" x14ac:dyDescent="0.25">
      <c r="A305" s="75"/>
      <c r="B305" s="179">
        <v>59000</v>
      </c>
      <c r="C305" s="180" t="s">
        <v>463</v>
      </c>
      <c r="D305" s="181"/>
      <c r="E305" s="182"/>
      <c r="F305" s="141">
        <f>SUM(F306)</f>
        <v>0</v>
      </c>
      <c r="G305" s="141">
        <f t="shared" ref="G305:J306" si="555">SUM(G306)</f>
        <v>1200000</v>
      </c>
      <c r="H305" s="141">
        <f t="shared" si="555"/>
        <v>1200000</v>
      </c>
      <c r="I305" s="141">
        <f t="shared" si="555"/>
        <v>1199904</v>
      </c>
      <c r="J305" s="141">
        <f t="shared" si="555"/>
        <v>0</v>
      </c>
      <c r="K305" s="271">
        <f t="shared" si="504"/>
        <v>96</v>
      </c>
      <c r="O305" s="141">
        <f>O306</f>
        <v>0</v>
      </c>
      <c r="P305" s="141">
        <f t="shared" ref="P305:T306" si="556">P306</f>
        <v>1200000</v>
      </c>
      <c r="Q305" s="141">
        <f t="shared" si="556"/>
        <v>1200000</v>
      </c>
      <c r="R305" s="141">
        <f t="shared" si="556"/>
        <v>1199904</v>
      </c>
      <c r="S305" s="141">
        <f t="shared" si="556"/>
        <v>0</v>
      </c>
      <c r="T305" s="141">
        <f t="shared" si="556"/>
        <v>96</v>
      </c>
      <c r="V305" s="287"/>
      <c r="W305" s="287"/>
      <c r="X305" s="261"/>
      <c r="Y305" s="287"/>
      <c r="Z305" s="287"/>
      <c r="AA305" s="261"/>
      <c r="AC305" s="292">
        <f t="shared" si="457"/>
        <v>0</v>
      </c>
      <c r="AD305" s="292">
        <f t="shared" si="458"/>
        <v>1200000</v>
      </c>
      <c r="AE305" s="292">
        <f t="shared" si="459"/>
        <v>1200000</v>
      </c>
      <c r="AF305" s="292">
        <f t="shared" si="460"/>
        <v>1199904</v>
      </c>
      <c r="AG305" s="292">
        <f t="shared" si="461"/>
        <v>0</v>
      </c>
      <c r="AH305" s="292">
        <f t="shared" si="462"/>
        <v>96</v>
      </c>
      <c r="AI305" s="66"/>
      <c r="AJ305" s="292">
        <f t="shared" si="463"/>
        <v>0</v>
      </c>
      <c r="AK305" s="292">
        <f t="shared" si="464"/>
        <v>0</v>
      </c>
      <c r="AL305" s="292">
        <f t="shared" si="465"/>
        <v>0</v>
      </c>
      <c r="AM305" s="292">
        <f t="shared" si="466"/>
        <v>0</v>
      </c>
      <c r="AN305" s="292">
        <f t="shared" si="467"/>
        <v>0</v>
      </c>
      <c r="AO305" s="292">
        <f t="shared" si="468"/>
        <v>0</v>
      </c>
    </row>
    <row r="306" spans="1:41" x14ac:dyDescent="0.25">
      <c r="A306" s="75"/>
      <c r="B306" s="76"/>
      <c r="C306" s="105">
        <v>59700</v>
      </c>
      <c r="D306" s="177" t="s">
        <v>613</v>
      </c>
      <c r="E306" s="178"/>
      <c r="F306" s="142">
        <f>SUM(F307)</f>
        <v>0</v>
      </c>
      <c r="G306" s="142">
        <f t="shared" si="555"/>
        <v>1200000</v>
      </c>
      <c r="H306" s="142">
        <f t="shared" si="555"/>
        <v>1200000</v>
      </c>
      <c r="I306" s="142">
        <f t="shared" si="555"/>
        <v>1199904</v>
      </c>
      <c r="J306" s="142">
        <f t="shared" si="555"/>
        <v>0</v>
      </c>
      <c r="K306" s="272">
        <f t="shared" si="504"/>
        <v>96</v>
      </c>
      <c r="O306" s="142">
        <f>O307</f>
        <v>0</v>
      </c>
      <c r="P306" s="142">
        <f t="shared" si="556"/>
        <v>1200000</v>
      </c>
      <c r="Q306" s="142">
        <f t="shared" si="556"/>
        <v>1200000</v>
      </c>
      <c r="R306" s="142">
        <f t="shared" si="556"/>
        <v>1199904</v>
      </c>
      <c r="S306" s="142">
        <f t="shared" si="556"/>
        <v>0</v>
      </c>
      <c r="T306" s="142">
        <f t="shared" si="556"/>
        <v>96</v>
      </c>
      <c r="V306" s="287"/>
      <c r="W306" s="287"/>
      <c r="X306" s="261"/>
      <c r="Y306" s="287"/>
      <c r="Z306" s="287"/>
      <c r="AA306" s="261"/>
      <c r="AC306" s="292">
        <f t="shared" si="457"/>
        <v>0</v>
      </c>
      <c r="AD306" s="292">
        <f t="shared" si="458"/>
        <v>1200000</v>
      </c>
      <c r="AE306" s="292">
        <f t="shared" si="459"/>
        <v>1200000</v>
      </c>
      <c r="AF306" s="292">
        <f t="shared" si="460"/>
        <v>1199904</v>
      </c>
      <c r="AG306" s="292">
        <f t="shared" si="461"/>
        <v>0</v>
      </c>
      <c r="AH306" s="292">
        <f t="shared" si="462"/>
        <v>96</v>
      </c>
      <c r="AI306" s="66"/>
      <c r="AJ306" s="292">
        <f t="shared" si="463"/>
        <v>0</v>
      </c>
      <c r="AK306" s="292">
        <f t="shared" si="464"/>
        <v>0</v>
      </c>
      <c r="AL306" s="292">
        <f t="shared" si="465"/>
        <v>0</v>
      </c>
      <c r="AM306" s="292">
        <f t="shared" si="466"/>
        <v>0</v>
      </c>
      <c r="AN306" s="292">
        <f t="shared" si="467"/>
        <v>0</v>
      </c>
      <c r="AO306" s="292">
        <f t="shared" si="468"/>
        <v>0</v>
      </c>
    </row>
    <row r="307" spans="1:41" x14ac:dyDescent="0.25">
      <c r="A307" s="75"/>
      <c r="B307" s="238"/>
      <c r="C307" s="237"/>
      <c r="D307" s="83">
        <v>59701</v>
      </c>
      <c r="E307" s="84" t="s">
        <v>613</v>
      </c>
      <c r="F307" s="184">
        <f t="shared" si="506"/>
        <v>0</v>
      </c>
      <c r="G307" s="184">
        <f t="shared" si="507"/>
        <v>1200000</v>
      </c>
      <c r="H307" s="184">
        <f t="shared" si="508"/>
        <v>1200000</v>
      </c>
      <c r="I307" s="184">
        <f t="shared" si="509"/>
        <v>1199904</v>
      </c>
      <c r="J307" s="184">
        <f t="shared" si="510"/>
        <v>0</v>
      </c>
      <c r="K307" s="316">
        <f t="shared" si="504"/>
        <v>96</v>
      </c>
      <c r="O307" s="184"/>
      <c r="P307" s="184">
        <v>1200000</v>
      </c>
      <c r="Q307" s="184">
        <f t="shared" ref="Q307" si="557">O307+P307</f>
        <v>1200000</v>
      </c>
      <c r="R307" s="184">
        <v>1199904</v>
      </c>
      <c r="S307" s="184"/>
      <c r="T307" s="270">
        <f t="shared" si="552"/>
        <v>96</v>
      </c>
      <c r="V307" s="287"/>
      <c r="W307" s="287"/>
      <c r="X307" s="261"/>
      <c r="Y307" s="287"/>
      <c r="Z307" s="287"/>
      <c r="AA307" s="261"/>
      <c r="AC307" s="292">
        <f t="shared" si="457"/>
        <v>0</v>
      </c>
      <c r="AD307" s="292">
        <f t="shared" si="458"/>
        <v>1200000</v>
      </c>
      <c r="AE307" s="292">
        <f t="shared" si="459"/>
        <v>1200000</v>
      </c>
      <c r="AF307" s="292">
        <f t="shared" si="460"/>
        <v>1199904</v>
      </c>
      <c r="AG307" s="292">
        <f t="shared" si="461"/>
        <v>0</v>
      </c>
      <c r="AH307" s="292">
        <f t="shared" si="462"/>
        <v>96</v>
      </c>
      <c r="AI307" s="66"/>
      <c r="AJ307" s="292">
        <f t="shared" si="463"/>
        <v>0</v>
      </c>
      <c r="AK307" s="292">
        <f t="shared" si="464"/>
        <v>0</v>
      </c>
      <c r="AL307" s="292">
        <f t="shared" si="465"/>
        <v>0</v>
      </c>
      <c r="AM307" s="292">
        <f t="shared" si="466"/>
        <v>0</v>
      </c>
      <c r="AN307" s="292">
        <f t="shared" si="467"/>
        <v>0</v>
      </c>
      <c r="AO307" s="292">
        <f t="shared" si="468"/>
        <v>0</v>
      </c>
    </row>
    <row r="308" spans="1:41" x14ac:dyDescent="0.25">
      <c r="A308" s="75"/>
      <c r="B308" s="238"/>
      <c r="C308" s="237"/>
      <c r="D308" s="83"/>
      <c r="E308" s="84"/>
      <c r="F308" s="184"/>
      <c r="G308" s="184"/>
      <c r="H308" s="184"/>
      <c r="I308" s="184"/>
      <c r="J308" s="184"/>
      <c r="K308" s="316"/>
      <c r="O308" s="184"/>
      <c r="P308" s="184"/>
      <c r="Q308" s="184"/>
      <c r="R308" s="184"/>
      <c r="S308" s="184"/>
      <c r="T308" s="270"/>
      <c r="V308" s="261"/>
      <c r="W308" s="261"/>
      <c r="X308" s="261">
        <f t="shared" si="553"/>
        <v>0</v>
      </c>
      <c r="Y308" s="261"/>
      <c r="Z308" s="261"/>
      <c r="AA308" s="261">
        <f t="shared" si="554"/>
        <v>0</v>
      </c>
      <c r="AC308" s="292">
        <f t="shared" si="457"/>
        <v>0</v>
      </c>
      <c r="AD308" s="292">
        <f t="shared" si="458"/>
        <v>0</v>
      </c>
      <c r="AE308" s="292">
        <f t="shared" si="459"/>
        <v>0</v>
      </c>
      <c r="AF308" s="292">
        <f t="shared" si="460"/>
        <v>0</v>
      </c>
      <c r="AG308" s="292">
        <f t="shared" si="461"/>
        <v>0</v>
      </c>
      <c r="AH308" s="292">
        <f t="shared" si="462"/>
        <v>0</v>
      </c>
      <c r="AI308" s="66"/>
      <c r="AJ308" s="292">
        <f t="shared" si="463"/>
        <v>0</v>
      </c>
      <c r="AK308" s="292">
        <f t="shared" si="464"/>
        <v>0</v>
      </c>
      <c r="AL308" s="292">
        <f t="shared" si="465"/>
        <v>0</v>
      </c>
      <c r="AM308" s="292">
        <f t="shared" si="466"/>
        <v>0</v>
      </c>
      <c r="AN308" s="292">
        <f t="shared" si="467"/>
        <v>0</v>
      </c>
      <c r="AO308" s="292">
        <f t="shared" si="468"/>
        <v>0</v>
      </c>
    </row>
    <row r="309" spans="1:41" x14ac:dyDescent="0.25">
      <c r="A309" s="67">
        <v>60000</v>
      </c>
      <c r="B309" s="68" t="s">
        <v>528</v>
      </c>
      <c r="C309" s="69"/>
      <c r="D309" s="69"/>
      <c r="E309" s="70"/>
      <c r="F309" s="184">
        <f>SUM(F310)</f>
        <v>3200000</v>
      </c>
      <c r="G309" s="184">
        <f t="shared" ref="G309:J311" si="558">SUM(G310)</f>
        <v>0</v>
      </c>
      <c r="H309" s="184">
        <f t="shared" si="558"/>
        <v>3200000</v>
      </c>
      <c r="I309" s="184">
        <f t="shared" si="558"/>
        <v>3197418.31</v>
      </c>
      <c r="J309" s="184">
        <f t="shared" si="558"/>
        <v>2919369.22</v>
      </c>
      <c r="K309" s="316">
        <f t="shared" si="504"/>
        <v>2581.6899999999441</v>
      </c>
      <c r="O309" s="140">
        <f t="shared" ref="O309:T311" si="559">SUM(O310)</f>
        <v>3200000</v>
      </c>
      <c r="P309" s="140">
        <f t="shared" si="559"/>
        <v>0</v>
      </c>
      <c r="Q309" s="140">
        <f t="shared" si="559"/>
        <v>3200000</v>
      </c>
      <c r="R309" s="140">
        <f t="shared" si="559"/>
        <v>3197418.31</v>
      </c>
      <c r="S309" s="140">
        <f t="shared" si="559"/>
        <v>2919369.22</v>
      </c>
      <c r="T309" s="270">
        <f t="shared" si="559"/>
        <v>2581.6899999999441</v>
      </c>
      <c r="V309" s="261">
        <f t="shared" ref="V309:AA311" si="560">SUM(V310)</f>
        <v>0</v>
      </c>
      <c r="W309" s="261">
        <f t="shared" si="560"/>
        <v>0</v>
      </c>
      <c r="X309" s="261">
        <f t="shared" si="560"/>
        <v>0</v>
      </c>
      <c r="Y309" s="261">
        <f t="shared" si="560"/>
        <v>0</v>
      </c>
      <c r="Z309" s="261">
        <f t="shared" si="560"/>
        <v>0</v>
      </c>
      <c r="AA309" s="261">
        <f t="shared" si="560"/>
        <v>0</v>
      </c>
      <c r="AC309" s="292">
        <f t="shared" si="457"/>
        <v>3200000</v>
      </c>
      <c r="AD309" s="292">
        <f t="shared" si="458"/>
        <v>0</v>
      </c>
      <c r="AE309" s="292">
        <f t="shared" si="459"/>
        <v>3200000</v>
      </c>
      <c r="AF309" s="292">
        <f t="shared" si="460"/>
        <v>3197418.31</v>
      </c>
      <c r="AG309" s="292">
        <f t="shared" si="461"/>
        <v>2919369.22</v>
      </c>
      <c r="AH309" s="292">
        <f t="shared" si="462"/>
        <v>2581.6899999999441</v>
      </c>
      <c r="AI309" s="66"/>
      <c r="AJ309" s="292">
        <f t="shared" si="463"/>
        <v>0</v>
      </c>
      <c r="AK309" s="292">
        <f t="shared" si="464"/>
        <v>0</v>
      </c>
      <c r="AL309" s="292">
        <f t="shared" si="465"/>
        <v>0</v>
      </c>
      <c r="AM309" s="292">
        <f t="shared" si="466"/>
        <v>0</v>
      </c>
      <c r="AN309" s="292">
        <f t="shared" si="467"/>
        <v>0</v>
      </c>
      <c r="AO309" s="292">
        <f t="shared" si="468"/>
        <v>0</v>
      </c>
    </row>
    <row r="310" spans="1:41" x14ac:dyDescent="0.25">
      <c r="A310" s="75"/>
      <c r="B310" s="179">
        <v>62000</v>
      </c>
      <c r="C310" s="180" t="s">
        <v>464</v>
      </c>
      <c r="D310" s="181"/>
      <c r="E310" s="182"/>
      <c r="F310" s="141">
        <f>SUM(F311)</f>
        <v>3200000</v>
      </c>
      <c r="G310" s="141">
        <f t="shared" si="558"/>
        <v>0</v>
      </c>
      <c r="H310" s="141">
        <f t="shared" si="558"/>
        <v>3200000</v>
      </c>
      <c r="I310" s="141">
        <f t="shared" si="558"/>
        <v>3197418.31</v>
      </c>
      <c r="J310" s="141">
        <f t="shared" si="558"/>
        <v>2919369.22</v>
      </c>
      <c r="K310" s="271">
        <f t="shared" si="504"/>
        <v>2581.6899999999441</v>
      </c>
      <c r="O310" s="141">
        <f t="shared" si="559"/>
        <v>3200000</v>
      </c>
      <c r="P310" s="141">
        <f t="shared" si="559"/>
        <v>0</v>
      </c>
      <c r="Q310" s="141">
        <f t="shared" si="559"/>
        <v>3200000</v>
      </c>
      <c r="R310" s="141">
        <f t="shared" si="559"/>
        <v>3197418.31</v>
      </c>
      <c r="S310" s="141">
        <f t="shared" si="559"/>
        <v>2919369.22</v>
      </c>
      <c r="T310" s="271">
        <f t="shared" si="559"/>
        <v>2581.6899999999441</v>
      </c>
      <c r="V310" s="285">
        <f t="shared" si="560"/>
        <v>0</v>
      </c>
      <c r="W310" s="285">
        <f t="shared" si="560"/>
        <v>0</v>
      </c>
      <c r="X310" s="285">
        <f t="shared" si="560"/>
        <v>0</v>
      </c>
      <c r="Y310" s="285">
        <f t="shared" si="560"/>
        <v>0</v>
      </c>
      <c r="Z310" s="285">
        <f t="shared" si="560"/>
        <v>0</v>
      </c>
      <c r="AA310" s="285">
        <f t="shared" si="560"/>
        <v>0</v>
      </c>
      <c r="AC310" s="292">
        <f t="shared" ref="AC310:AC318" si="561">O310+V310</f>
        <v>3200000</v>
      </c>
      <c r="AD310" s="292">
        <f t="shared" ref="AD310:AD318" si="562">P310+W310</f>
        <v>0</v>
      </c>
      <c r="AE310" s="292">
        <f t="shared" ref="AE310:AE318" si="563">Q310+X310</f>
        <v>3200000</v>
      </c>
      <c r="AF310" s="292">
        <f t="shared" ref="AF310:AF318" si="564">R310+Y310</f>
        <v>3197418.31</v>
      </c>
      <c r="AG310" s="292">
        <f t="shared" ref="AG310:AG318" si="565">S310+Z310</f>
        <v>2919369.22</v>
      </c>
      <c r="AH310" s="292">
        <f t="shared" ref="AH310:AH318" si="566">T310+AA310</f>
        <v>2581.6899999999441</v>
      </c>
      <c r="AI310" s="66"/>
      <c r="AJ310" s="292">
        <f t="shared" ref="AJ310:AJ318" si="567">F310-AC310</f>
        <v>0</v>
      </c>
      <c r="AK310" s="292">
        <f t="shared" ref="AK310:AK318" si="568">G310-AD310</f>
        <v>0</v>
      </c>
      <c r="AL310" s="292">
        <f t="shared" ref="AL310:AL318" si="569">H310-AE310</f>
        <v>0</v>
      </c>
      <c r="AM310" s="292">
        <f t="shared" ref="AM310:AM318" si="570">I310-AF310</f>
        <v>0</v>
      </c>
      <c r="AN310" s="292">
        <f t="shared" ref="AN310:AN318" si="571">J310-AG310</f>
        <v>0</v>
      </c>
      <c r="AO310" s="292">
        <f t="shared" ref="AO310:AO318" si="572">K310-AH310</f>
        <v>0</v>
      </c>
    </row>
    <row r="311" spans="1:41" x14ac:dyDescent="0.25">
      <c r="A311" s="75"/>
      <c r="B311" s="76"/>
      <c r="C311" s="105">
        <v>62900</v>
      </c>
      <c r="D311" s="177" t="s">
        <v>495</v>
      </c>
      <c r="E311" s="178"/>
      <c r="F311" s="142">
        <f>SUM(F312)</f>
        <v>3200000</v>
      </c>
      <c r="G311" s="142">
        <f t="shared" si="558"/>
        <v>0</v>
      </c>
      <c r="H311" s="142">
        <f t="shared" si="558"/>
        <v>3200000</v>
      </c>
      <c r="I311" s="142">
        <f t="shared" si="558"/>
        <v>3197418.31</v>
      </c>
      <c r="J311" s="142">
        <f t="shared" si="558"/>
        <v>2919369.22</v>
      </c>
      <c r="K311" s="272">
        <f t="shared" si="504"/>
        <v>2581.6899999999441</v>
      </c>
      <c r="O311" s="142">
        <f t="shared" si="559"/>
        <v>3200000</v>
      </c>
      <c r="P311" s="142">
        <f t="shared" si="559"/>
        <v>0</v>
      </c>
      <c r="Q311" s="142">
        <f t="shared" si="559"/>
        <v>3200000</v>
      </c>
      <c r="R311" s="142">
        <f t="shared" si="559"/>
        <v>3197418.31</v>
      </c>
      <c r="S311" s="142">
        <f t="shared" si="559"/>
        <v>2919369.22</v>
      </c>
      <c r="T311" s="272">
        <f t="shared" si="559"/>
        <v>2581.6899999999441</v>
      </c>
      <c r="V311" s="286">
        <f t="shared" si="560"/>
        <v>0</v>
      </c>
      <c r="W311" s="286">
        <f t="shared" si="560"/>
        <v>0</v>
      </c>
      <c r="X311" s="286">
        <f t="shared" si="560"/>
        <v>0</v>
      </c>
      <c r="Y311" s="286">
        <f t="shared" si="560"/>
        <v>0</v>
      </c>
      <c r="Z311" s="286">
        <f t="shared" si="560"/>
        <v>0</v>
      </c>
      <c r="AA311" s="286">
        <f t="shared" si="560"/>
        <v>0</v>
      </c>
      <c r="AC311" s="292">
        <f t="shared" si="561"/>
        <v>3200000</v>
      </c>
      <c r="AD311" s="292">
        <f t="shared" si="562"/>
        <v>0</v>
      </c>
      <c r="AE311" s="292">
        <f t="shared" si="563"/>
        <v>3200000</v>
      </c>
      <c r="AF311" s="292">
        <f t="shared" si="564"/>
        <v>3197418.31</v>
      </c>
      <c r="AG311" s="292">
        <f t="shared" si="565"/>
        <v>2919369.22</v>
      </c>
      <c r="AH311" s="292">
        <f t="shared" si="566"/>
        <v>2581.6899999999441</v>
      </c>
      <c r="AI311" s="66"/>
      <c r="AJ311" s="292">
        <f t="shared" si="567"/>
        <v>0</v>
      </c>
      <c r="AK311" s="292">
        <f t="shared" si="568"/>
        <v>0</v>
      </c>
      <c r="AL311" s="292">
        <f t="shared" si="569"/>
        <v>0</v>
      </c>
      <c r="AM311" s="292">
        <f t="shared" si="570"/>
        <v>0</v>
      </c>
      <c r="AN311" s="292">
        <f t="shared" si="571"/>
        <v>0</v>
      </c>
      <c r="AO311" s="292">
        <f t="shared" si="572"/>
        <v>0</v>
      </c>
    </row>
    <row r="312" spans="1:41" ht="30" x14ac:dyDescent="0.25">
      <c r="A312" s="131"/>
      <c r="B312" s="132"/>
      <c r="C312" s="133"/>
      <c r="D312" s="134">
        <v>61201</v>
      </c>
      <c r="E312" s="135" t="s">
        <v>592</v>
      </c>
      <c r="F312" s="184">
        <f t="shared" si="506"/>
        <v>3200000</v>
      </c>
      <c r="G312" s="184">
        <f t="shared" si="507"/>
        <v>0</v>
      </c>
      <c r="H312" s="184">
        <f t="shared" si="508"/>
        <v>3200000</v>
      </c>
      <c r="I312" s="184">
        <f t="shared" si="509"/>
        <v>3197418.31</v>
      </c>
      <c r="J312" s="184">
        <f t="shared" si="510"/>
        <v>2919369.22</v>
      </c>
      <c r="K312" s="316">
        <f t="shared" si="504"/>
        <v>2581.6899999999441</v>
      </c>
      <c r="O312" s="184">
        <v>3200000</v>
      </c>
      <c r="P312" s="184"/>
      <c r="Q312" s="184">
        <f>O312+P312</f>
        <v>3200000</v>
      </c>
      <c r="R312" s="184">
        <v>3197418.31</v>
      </c>
      <c r="S312" s="184">
        <v>2919369.22</v>
      </c>
      <c r="T312" s="270">
        <f t="shared" si="552"/>
        <v>2581.6899999999441</v>
      </c>
      <c r="V312" s="287"/>
      <c r="W312" s="287"/>
      <c r="X312" s="261">
        <f t="shared" si="553"/>
        <v>0</v>
      </c>
      <c r="Y312" s="287"/>
      <c r="Z312" s="287"/>
      <c r="AA312" s="261">
        <f t="shared" si="554"/>
        <v>0</v>
      </c>
      <c r="AC312" s="292">
        <f t="shared" si="561"/>
        <v>3200000</v>
      </c>
      <c r="AD312" s="292">
        <f t="shared" si="562"/>
        <v>0</v>
      </c>
      <c r="AE312" s="292">
        <f t="shared" si="563"/>
        <v>3200000</v>
      </c>
      <c r="AF312" s="292">
        <f t="shared" si="564"/>
        <v>3197418.31</v>
      </c>
      <c r="AG312" s="292">
        <f t="shared" si="565"/>
        <v>2919369.22</v>
      </c>
      <c r="AH312" s="292">
        <f t="shared" si="566"/>
        <v>2581.6899999999441</v>
      </c>
      <c r="AI312" s="66"/>
      <c r="AJ312" s="292">
        <f t="shared" si="567"/>
        <v>0</v>
      </c>
      <c r="AK312" s="292">
        <f t="shared" si="568"/>
        <v>0</v>
      </c>
      <c r="AL312" s="292">
        <f t="shared" si="569"/>
        <v>0</v>
      </c>
      <c r="AM312" s="292">
        <f t="shared" si="570"/>
        <v>0</v>
      </c>
      <c r="AN312" s="292">
        <f t="shared" si="571"/>
        <v>0</v>
      </c>
      <c r="AO312" s="292">
        <f t="shared" si="572"/>
        <v>0</v>
      </c>
    </row>
    <row r="313" spans="1:41" x14ac:dyDescent="0.25">
      <c r="A313" s="131"/>
      <c r="B313" s="132"/>
      <c r="C313" s="133"/>
      <c r="D313" s="134"/>
      <c r="E313" s="135"/>
      <c r="F313" s="184"/>
      <c r="G313" s="184"/>
      <c r="H313" s="184"/>
      <c r="I313" s="184"/>
      <c r="J313" s="184"/>
      <c r="K313" s="316"/>
      <c r="O313" s="188"/>
      <c r="P313" s="188"/>
      <c r="Q313" s="188"/>
      <c r="R313" s="188"/>
      <c r="S313" s="188"/>
      <c r="T313" s="273"/>
      <c r="V313" s="306"/>
      <c r="W313" s="306"/>
      <c r="X313" s="307"/>
      <c r="Y313" s="306"/>
      <c r="Z313" s="306"/>
      <c r="AA313" s="307"/>
      <c r="AC313" s="292">
        <f t="shared" si="561"/>
        <v>0</v>
      </c>
      <c r="AD313" s="292">
        <f t="shared" si="562"/>
        <v>0</v>
      </c>
      <c r="AE313" s="292">
        <f t="shared" si="563"/>
        <v>0</v>
      </c>
      <c r="AF313" s="292">
        <f t="shared" si="564"/>
        <v>0</v>
      </c>
      <c r="AG313" s="292">
        <f t="shared" si="565"/>
        <v>0</v>
      </c>
      <c r="AH313" s="292">
        <f t="shared" si="566"/>
        <v>0</v>
      </c>
      <c r="AI313" s="66"/>
      <c r="AJ313" s="292">
        <f t="shared" si="567"/>
        <v>0</v>
      </c>
      <c r="AK313" s="292">
        <f t="shared" si="568"/>
        <v>0</v>
      </c>
      <c r="AL313" s="292">
        <f t="shared" si="569"/>
        <v>0</v>
      </c>
      <c r="AM313" s="292">
        <f t="shared" si="570"/>
        <v>0</v>
      </c>
      <c r="AN313" s="292">
        <f t="shared" si="571"/>
        <v>0</v>
      </c>
      <c r="AO313" s="292">
        <f t="shared" si="572"/>
        <v>0</v>
      </c>
    </row>
    <row r="314" spans="1:41" x14ac:dyDescent="0.25">
      <c r="A314" s="67">
        <v>70000</v>
      </c>
      <c r="B314" s="68" t="s">
        <v>533</v>
      </c>
      <c r="C314" s="69"/>
      <c r="D314" s="69"/>
      <c r="E314" s="70"/>
      <c r="F314" s="184">
        <f>SUM(F315)</f>
        <v>7000000</v>
      </c>
      <c r="G314" s="184">
        <f t="shared" ref="G314:J316" si="573">SUM(G315)</f>
        <v>0</v>
      </c>
      <c r="H314" s="184">
        <f t="shared" si="573"/>
        <v>7000000</v>
      </c>
      <c r="I314" s="184">
        <f t="shared" si="573"/>
        <v>7000000</v>
      </c>
      <c r="J314" s="184">
        <f t="shared" si="573"/>
        <v>5000000</v>
      </c>
      <c r="K314" s="316">
        <f t="shared" si="504"/>
        <v>0</v>
      </c>
      <c r="O314" s="140">
        <f>O315</f>
        <v>7000000</v>
      </c>
      <c r="P314" s="140">
        <f t="shared" ref="P314:T316" si="574">P315</f>
        <v>0</v>
      </c>
      <c r="Q314" s="140">
        <f t="shared" si="574"/>
        <v>7000000</v>
      </c>
      <c r="R314" s="140">
        <f t="shared" si="574"/>
        <v>7000000</v>
      </c>
      <c r="S314" s="140">
        <f t="shared" si="574"/>
        <v>5000000</v>
      </c>
      <c r="T314" s="270">
        <f t="shared" si="574"/>
        <v>0</v>
      </c>
      <c r="V314" s="261">
        <f t="shared" ref="V314:AA316" si="575">SUM(V315)</f>
        <v>0</v>
      </c>
      <c r="W314" s="261">
        <f t="shared" si="575"/>
        <v>0</v>
      </c>
      <c r="X314" s="261">
        <f t="shared" si="575"/>
        <v>0</v>
      </c>
      <c r="Y314" s="261">
        <f t="shared" si="575"/>
        <v>0</v>
      </c>
      <c r="Z314" s="261">
        <f t="shared" si="575"/>
        <v>0</v>
      </c>
      <c r="AA314" s="261">
        <f t="shared" si="575"/>
        <v>0</v>
      </c>
      <c r="AC314" s="292">
        <f t="shared" si="561"/>
        <v>7000000</v>
      </c>
      <c r="AD314" s="292">
        <f t="shared" si="562"/>
        <v>0</v>
      </c>
      <c r="AE314" s="292">
        <f t="shared" si="563"/>
        <v>7000000</v>
      </c>
      <c r="AF314" s="292">
        <f t="shared" si="564"/>
        <v>7000000</v>
      </c>
      <c r="AG314" s="292">
        <f t="shared" si="565"/>
        <v>5000000</v>
      </c>
      <c r="AH314" s="292">
        <f t="shared" si="566"/>
        <v>0</v>
      </c>
      <c r="AI314" s="66"/>
      <c r="AJ314" s="292">
        <f t="shared" si="567"/>
        <v>0</v>
      </c>
      <c r="AK314" s="292">
        <f t="shared" si="568"/>
        <v>0</v>
      </c>
      <c r="AL314" s="292">
        <f t="shared" si="569"/>
        <v>0</v>
      </c>
      <c r="AM314" s="292">
        <f t="shared" si="570"/>
        <v>0</v>
      </c>
      <c r="AN314" s="292">
        <f t="shared" si="571"/>
        <v>0</v>
      </c>
      <c r="AO314" s="292">
        <f t="shared" si="572"/>
        <v>0</v>
      </c>
    </row>
    <row r="315" spans="1:41" x14ac:dyDescent="0.25">
      <c r="A315" s="75"/>
      <c r="B315" s="179">
        <v>75000</v>
      </c>
      <c r="C315" s="180" t="s">
        <v>534</v>
      </c>
      <c r="D315" s="181"/>
      <c r="E315" s="182"/>
      <c r="F315" s="141">
        <f>SUM(F316)</f>
        <v>7000000</v>
      </c>
      <c r="G315" s="141">
        <f t="shared" si="573"/>
        <v>0</v>
      </c>
      <c r="H315" s="141">
        <f t="shared" si="573"/>
        <v>7000000</v>
      </c>
      <c r="I315" s="141">
        <f t="shared" si="573"/>
        <v>7000000</v>
      </c>
      <c r="J315" s="141">
        <f t="shared" si="573"/>
        <v>5000000</v>
      </c>
      <c r="K315" s="271">
        <f t="shared" si="504"/>
        <v>0</v>
      </c>
      <c r="O315" s="141">
        <f>O316</f>
        <v>7000000</v>
      </c>
      <c r="P315" s="141">
        <f t="shared" si="574"/>
        <v>0</v>
      </c>
      <c r="Q315" s="141">
        <f t="shared" si="574"/>
        <v>7000000</v>
      </c>
      <c r="R315" s="141">
        <f t="shared" si="574"/>
        <v>7000000</v>
      </c>
      <c r="S315" s="141">
        <f t="shared" si="574"/>
        <v>5000000</v>
      </c>
      <c r="T315" s="271">
        <f t="shared" si="574"/>
        <v>0</v>
      </c>
      <c r="V315" s="285">
        <f t="shared" si="575"/>
        <v>0</v>
      </c>
      <c r="W315" s="285">
        <f t="shared" si="575"/>
        <v>0</v>
      </c>
      <c r="X315" s="285">
        <f t="shared" si="575"/>
        <v>0</v>
      </c>
      <c r="Y315" s="285">
        <f t="shared" si="575"/>
        <v>0</v>
      </c>
      <c r="Z315" s="285">
        <f t="shared" si="575"/>
        <v>0</v>
      </c>
      <c r="AA315" s="285">
        <f t="shared" si="575"/>
        <v>0</v>
      </c>
      <c r="AC315" s="292">
        <f t="shared" si="561"/>
        <v>7000000</v>
      </c>
      <c r="AD315" s="292">
        <f t="shared" si="562"/>
        <v>0</v>
      </c>
      <c r="AE315" s="292">
        <f t="shared" si="563"/>
        <v>7000000</v>
      </c>
      <c r="AF315" s="292">
        <f t="shared" si="564"/>
        <v>7000000</v>
      </c>
      <c r="AG315" s="292">
        <f t="shared" si="565"/>
        <v>5000000</v>
      </c>
      <c r="AH315" s="292">
        <f t="shared" si="566"/>
        <v>0</v>
      </c>
      <c r="AI315" s="66"/>
      <c r="AJ315" s="292">
        <f t="shared" si="567"/>
        <v>0</v>
      </c>
      <c r="AK315" s="292">
        <f t="shared" si="568"/>
        <v>0</v>
      </c>
      <c r="AL315" s="292">
        <f t="shared" si="569"/>
        <v>0</v>
      </c>
      <c r="AM315" s="292">
        <f t="shared" si="570"/>
        <v>0</v>
      </c>
      <c r="AN315" s="292">
        <f t="shared" si="571"/>
        <v>0</v>
      </c>
      <c r="AO315" s="292">
        <f t="shared" si="572"/>
        <v>0</v>
      </c>
    </row>
    <row r="316" spans="1:41" x14ac:dyDescent="0.25">
      <c r="A316" s="75"/>
      <c r="B316" s="76"/>
      <c r="C316" s="105">
        <v>75300</v>
      </c>
      <c r="D316" s="177" t="s">
        <v>532</v>
      </c>
      <c r="E316" s="178"/>
      <c r="F316" s="142">
        <f>SUM(F317)</f>
        <v>7000000</v>
      </c>
      <c r="G316" s="142">
        <f t="shared" si="573"/>
        <v>0</v>
      </c>
      <c r="H316" s="142">
        <f t="shared" si="573"/>
        <v>7000000</v>
      </c>
      <c r="I316" s="142">
        <f t="shared" si="573"/>
        <v>7000000</v>
      </c>
      <c r="J316" s="142">
        <f t="shared" si="573"/>
        <v>5000000</v>
      </c>
      <c r="K316" s="272">
        <f t="shared" si="504"/>
        <v>0</v>
      </c>
      <c r="O316" s="142">
        <f>O317</f>
        <v>7000000</v>
      </c>
      <c r="P316" s="142">
        <f t="shared" si="574"/>
        <v>0</v>
      </c>
      <c r="Q316" s="142">
        <f t="shared" si="574"/>
        <v>7000000</v>
      </c>
      <c r="R316" s="142">
        <f t="shared" si="574"/>
        <v>7000000</v>
      </c>
      <c r="S316" s="142">
        <f t="shared" si="574"/>
        <v>5000000</v>
      </c>
      <c r="T316" s="272">
        <f t="shared" si="574"/>
        <v>0</v>
      </c>
      <c r="V316" s="286">
        <f t="shared" si="575"/>
        <v>0</v>
      </c>
      <c r="W316" s="286">
        <f t="shared" si="575"/>
        <v>0</v>
      </c>
      <c r="X316" s="286">
        <f t="shared" si="575"/>
        <v>0</v>
      </c>
      <c r="Y316" s="286">
        <f t="shared" si="575"/>
        <v>0</v>
      </c>
      <c r="Z316" s="286">
        <f t="shared" si="575"/>
        <v>0</v>
      </c>
      <c r="AA316" s="286">
        <f t="shared" si="575"/>
        <v>0</v>
      </c>
      <c r="AC316" s="292">
        <f t="shared" si="561"/>
        <v>7000000</v>
      </c>
      <c r="AD316" s="292">
        <f t="shared" si="562"/>
        <v>0</v>
      </c>
      <c r="AE316" s="292">
        <f t="shared" si="563"/>
        <v>7000000</v>
      </c>
      <c r="AF316" s="292">
        <f t="shared" si="564"/>
        <v>7000000</v>
      </c>
      <c r="AG316" s="292">
        <f t="shared" si="565"/>
        <v>5000000</v>
      </c>
      <c r="AH316" s="292">
        <f t="shared" si="566"/>
        <v>0</v>
      </c>
      <c r="AI316" s="66"/>
      <c r="AJ316" s="292">
        <f t="shared" si="567"/>
        <v>0</v>
      </c>
      <c r="AK316" s="292">
        <f t="shared" si="568"/>
        <v>0</v>
      </c>
      <c r="AL316" s="292">
        <f t="shared" si="569"/>
        <v>0</v>
      </c>
      <c r="AM316" s="292">
        <f t="shared" si="570"/>
        <v>0</v>
      </c>
      <c r="AN316" s="292">
        <f t="shared" si="571"/>
        <v>0</v>
      </c>
      <c r="AO316" s="292">
        <f t="shared" si="572"/>
        <v>0</v>
      </c>
    </row>
    <row r="317" spans="1:41" ht="30" x14ac:dyDescent="0.25">
      <c r="A317" s="131"/>
      <c r="B317" s="132"/>
      <c r="C317" s="133"/>
      <c r="D317" s="134">
        <v>75301</v>
      </c>
      <c r="E317" s="135" t="s">
        <v>535</v>
      </c>
      <c r="F317" s="184">
        <f t="shared" si="506"/>
        <v>7000000</v>
      </c>
      <c r="G317" s="184">
        <f t="shared" si="507"/>
        <v>0</v>
      </c>
      <c r="H317" s="184">
        <f t="shared" si="508"/>
        <v>7000000</v>
      </c>
      <c r="I317" s="184">
        <f t="shared" si="509"/>
        <v>7000000</v>
      </c>
      <c r="J317" s="184">
        <f t="shared" si="510"/>
        <v>5000000</v>
      </c>
      <c r="K317" s="316">
        <f t="shared" si="504"/>
        <v>0</v>
      </c>
      <c r="O317" s="184">
        <v>7000000</v>
      </c>
      <c r="P317" s="184"/>
      <c r="Q317" s="184">
        <f>O317+P317</f>
        <v>7000000</v>
      </c>
      <c r="R317" s="188">
        <v>7000000</v>
      </c>
      <c r="S317" s="188">
        <v>5000000</v>
      </c>
      <c r="T317" s="270">
        <f t="shared" ref="T317" si="576">Q317-R317</f>
        <v>0</v>
      </c>
      <c r="V317" s="306"/>
      <c r="W317" s="306"/>
      <c r="X317" s="261">
        <f t="shared" ref="X317" si="577">V317+W317</f>
        <v>0</v>
      </c>
      <c r="Y317" s="306"/>
      <c r="Z317" s="306"/>
      <c r="AA317" s="261">
        <f t="shared" ref="AA317" si="578">X317-Y317</f>
        <v>0</v>
      </c>
      <c r="AC317" s="292">
        <f t="shared" si="561"/>
        <v>7000000</v>
      </c>
      <c r="AD317" s="292">
        <f t="shared" si="562"/>
        <v>0</v>
      </c>
      <c r="AE317" s="292">
        <f t="shared" si="563"/>
        <v>7000000</v>
      </c>
      <c r="AF317" s="292">
        <f t="shared" si="564"/>
        <v>7000000</v>
      </c>
      <c r="AG317" s="292">
        <f t="shared" si="565"/>
        <v>5000000</v>
      </c>
      <c r="AH317" s="292">
        <f t="shared" si="566"/>
        <v>0</v>
      </c>
      <c r="AI317" s="66"/>
      <c r="AJ317" s="292">
        <f t="shared" si="567"/>
        <v>0</v>
      </c>
      <c r="AK317" s="292">
        <f t="shared" si="568"/>
        <v>0</v>
      </c>
      <c r="AL317" s="292">
        <f t="shared" si="569"/>
        <v>0</v>
      </c>
      <c r="AM317" s="292">
        <f t="shared" si="570"/>
        <v>0</v>
      </c>
      <c r="AN317" s="292">
        <f t="shared" si="571"/>
        <v>0</v>
      </c>
      <c r="AO317" s="292">
        <f t="shared" si="572"/>
        <v>0</v>
      </c>
    </row>
    <row r="318" spans="1:41" ht="15.75" thickBot="1" x14ac:dyDescent="0.3">
      <c r="A318" s="274"/>
      <c r="B318" s="275"/>
      <c r="C318" s="313"/>
      <c r="D318" s="314"/>
      <c r="E318" s="315"/>
      <c r="F318" s="277"/>
      <c r="G318" s="277"/>
      <c r="H318" s="277"/>
      <c r="I318" s="277"/>
      <c r="J318" s="277"/>
      <c r="K318" s="317"/>
      <c r="O318" s="277"/>
      <c r="P318" s="297"/>
      <c r="Q318" s="277"/>
      <c r="R318" s="277"/>
      <c r="S318" s="277"/>
      <c r="T318" s="276"/>
      <c r="V318" s="308"/>
      <c r="W318" s="308"/>
      <c r="X318" s="308"/>
      <c r="Y318" s="308"/>
      <c r="Z318" s="308"/>
      <c r="AA318" s="308"/>
      <c r="AC318" s="292">
        <f t="shared" si="561"/>
        <v>0</v>
      </c>
      <c r="AD318" s="292">
        <f t="shared" si="562"/>
        <v>0</v>
      </c>
      <c r="AE318" s="292">
        <f t="shared" si="563"/>
        <v>0</v>
      </c>
      <c r="AF318" s="292">
        <f t="shared" si="564"/>
        <v>0</v>
      </c>
      <c r="AG318" s="292">
        <f t="shared" si="565"/>
        <v>0</v>
      </c>
      <c r="AH318" s="292">
        <f t="shared" si="566"/>
        <v>0</v>
      </c>
      <c r="AI318" s="66"/>
      <c r="AJ318" s="292">
        <f t="shared" si="567"/>
        <v>0</v>
      </c>
      <c r="AK318" s="292">
        <f t="shared" si="568"/>
        <v>0</v>
      </c>
      <c r="AL318" s="292">
        <f t="shared" si="569"/>
        <v>0</v>
      </c>
      <c r="AM318" s="292">
        <f t="shared" si="570"/>
        <v>0</v>
      </c>
      <c r="AN318" s="292">
        <f t="shared" si="571"/>
        <v>0</v>
      </c>
      <c r="AO318" s="292">
        <f t="shared" si="572"/>
        <v>0</v>
      </c>
    </row>
    <row r="319" spans="1:41" x14ac:dyDescent="0.25">
      <c r="A319" s="265"/>
      <c r="B319" s="265"/>
      <c r="C319" s="265"/>
      <c r="D319" s="265"/>
      <c r="E319" s="266"/>
      <c r="O319" s="265"/>
      <c r="P319" s="267"/>
      <c r="Q319" s="267"/>
      <c r="R319" s="267"/>
      <c r="S319" s="267"/>
      <c r="T319" s="265"/>
    </row>
    <row r="320" spans="1:41" x14ac:dyDescent="0.25">
      <c r="A320" s="265"/>
      <c r="B320" s="265"/>
      <c r="C320" s="265"/>
      <c r="D320" s="265"/>
      <c r="E320" s="266"/>
    </row>
    <row r="321" spans="1:5" x14ac:dyDescent="0.25">
      <c r="A321" s="265"/>
      <c r="B321" s="265"/>
      <c r="C321" s="265"/>
      <c r="D321" s="265"/>
      <c r="E321" s="266"/>
    </row>
  </sheetData>
  <mergeCells count="20">
    <mergeCell ref="AC7:AG7"/>
    <mergeCell ref="AH7:AH8"/>
    <mergeCell ref="AJ7:AN7"/>
    <mergeCell ref="AO7:AO8"/>
    <mergeCell ref="O5:T5"/>
    <mergeCell ref="V7:Z7"/>
    <mergeCell ref="AA7:AA8"/>
    <mergeCell ref="V5:AA5"/>
    <mergeCell ref="O7:S7"/>
    <mergeCell ref="T7:T8"/>
    <mergeCell ref="A7:A8"/>
    <mergeCell ref="B7:B8"/>
    <mergeCell ref="C7:E7"/>
    <mergeCell ref="F7:J7"/>
    <mergeCell ref="K7:K8"/>
    <mergeCell ref="A1:K1"/>
    <mergeCell ref="A2:K2"/>
    <mergeCell ref="A3:K3"/>
    <mergeCell ref="A4:K4"/>
    <mergeCell ref="A5:K5"/>
  </mergeCells>
  <pageMargins left="0.51181102362204722" right="0.43307086614173229" top="0.70866141732283472" bottom="0.55118110236220474" header="0.23622047244094491" footer="0.31496062992125984"/>
  <pageSetup scale="55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B3" sqref="B3:J3"/>
    </sheetView>
  </sheetViews>
  <sheetFormatPr baseColWidth="10" defaultRowHeight="15" x14ac:dyDescent="0.25"/>
  <cols>
    <col min="1" max="1" width="12.5703125" bestFit="1" customWidth="1"/>
    <col min="2" max="3" width="15.28515625" bestFit="1" customWidth="1"/>
    <col min="4" max="4" width="15.5703125" bestFit="1" customWidth="1"/>
    <col min="5" max="7" width="15.28515625" bestFit="1" customWidth="1"/>
    <col min="8" max="8" width="4.5703125" bestFit="1" customWidth="1"/>
    <col min="14" max="14" width="5.5703125" bestFit="1" customWidth="1"/>
  </cols>
  <sheetData>
    <row r="1" spans="1:8" s="279" customFormat="1" x14ac:dyDescent="0.25">
      <c r="B1" s="279" t="s">
        <v>125</v>
      </c>
      <c r="C1" s="279" t="s">
        <v>565</v>
      </c>
      <c r="D1" s="279" t="s">
        <v>566</v>
      </c>
      <c r="E1" s="279" t="s">
        <v>567</v>
      </c>
      <c r="F1" s="279" t="s">
        <v>568</v>
      </c>
      <c r="G1" s="279" t="s">
        <v>569</v>
      </c>
    </row>
    <row r="2" spans="1:8" x14ac:dyDescent="0.25">
      <c r="A2" t="s">
        <v>570</v>
      </c>
      <c r="B2" s="264">
        <f>COG_PARTIDA_ESPECIFICA!F10</f>
        <v>1248252575</v>
      </c>
      <c r="C2" s="264">
        <f>COG_PARTIDA_ESPECIFICA!G10</f>
        <v>72107880.709999993</v>
      </c>
      <c r="D2" s="264">
        <f>COG_PARTIDA_ESPECIFICA!H10</f>
        <v>1320360455.71</v>
      </c>
      <c r="E2" s="264">
        <f>COG_PARTIDA_ESPECIFICA!I10</f>
        <v>1296457310.8399999</v>
      </c>
      <c r="F2" s="264">
        <f>COG_PARTIDA_ESPECIFICA!J10</f>
        <v>1265419324.5600002</v>
      </c>
      <c r="G2" s="264">
        <f>COG_PARTIDA_ESPECIFICA!K10</f>
        <v>23903144.869999982</v>
      </c>
      <c r="H2" s="264"/>
    </row>
    <row r="3" spans="1:8" x14ac:dyDescent="0.25">
      <c r="A3" t="s">
        <v>571</v>
      </c>
      <c r="B3" s="264">
        <f>[2]COG_PARTIDA_ESPECIFICA!$F$10</f>
        <v>1000000000.0000001</v>
      </c>
      <c r="C3" s="264">
        <f>[2]COG_PARTIDA_ESPECIFICA!$G$10</f>
        <v>0</v>
      </c>
      <c r="D3" s="264">
        <f>[2]COG_PARTIDA_ESPECIFICA!$H$10</f>
        <v>1000000000.0000001</v>
      </c>
      <c r="E3" s="264">
        <f>[2]COG_PARTIDA_ESPECIFICA!$I$10</f>
        <v>429055855.53000003</v>
      </c>
      <c r="F3" s="264">
        <f>[2]COG_PARTIDA_ESPECIFICA!$J$10</f>
        <v>396114811.30000007</v>
      </c>
      <c r="G3" s="264">
        <f>D3-E3</f>
        <v>570944144.47000003</v>
      </c>
    </row>
    <row r="7" spans="1:8" x14ac:dyDescent="0.25">
      <c r="B7" s="264">
        <f>B3/4</f>
        <v>250000000.00000003</v>
      </c>
    </row>
    <row r="18" spans="12:14" x14ac:dyDescent="0.25">
      <c r="L18" s="264"/>
      <c r="M18" s="264"/>
      <c r="N18" s="264"/>
    </row>
    <row r="19" spans="12:14" x14ac:dyDescent="0.25">
      <c r="L19" s="264"/>
      <c r="M19" s="264"/>
      <c r="N19" s="264"/>
    </row>
    <row r="20" spans="12:14" x14ac:dyDescent="0.25">
      <c r="L20" s="264"/>
      <c r="M20" s="264"/>
      <c r="N20" s="264"/>
    </row>
    <row r="21" spans="12:14" x14ac:dyDescent="0.25">
      <c r="L21" s="264"/>
      <c r="M21" s="264"/>
      <c r="N21" s="264"/>
    </row>
    <row r="22" spans="12:14" x14ac:dyDescent="0.25">
      <c r="L22" s="264"/>
      <c r="M22" s="264"/>
      <c r="N22" s="264"/>
    </row>
    <row r="23" spans="12:14" x14ac:dyDescent="0.25">
      <c r="L23" s="264"/>
    </row>
    <row r="24" spans="12:14" x14ac:dyDescent="0.25">
      <c r="N24" s="264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T307"/>
  <sheetViews>
    <sheetView topLeftCell="A3" zoomScaleNormal="100" workbookViewId="0">
      <selection activeCell="A21" sqref="A21"/>
    </sheetView>
  </sheetViews>
  <sheetFormatPr baseColWidth="10" defaultRowHeight="15" x14ac:dyDescent="0.25"/>
  <cols>
    <col min="1" max="2" width="11.42578125" style="60" customWidth="1"/>
    <col min="3" max="3" width="9.85546875" style="60" customWidth="1"/>
    <col min="4" max="4" width="11.42578125" style="60" customWidth="1"/>
    <col min="5" max="5" width="37.85546875" style="88" customWidth="1"/>
    <col min="6" max="6" width="15.5703125" style="60" customWidth="1"/>
    <col min="7" max="7" width="14.140625" style="60" customWidth="1"/>
    <col min="8" max="8" width="15.140625" style="60" customWidth="1"/>
    <col min="9" max="10" width="15.28515625" style="60" customWidth="1"/>
    <col min="11" max="11" width="15.140625" style="60" customWidth="1"/>
    <col min="12" max="12" width="2" style="60" customWidth="1"/>
    <col min="13" max="13" width="15.28515625" customWidth="1"/>
    <col min="14" max="14" width="3.140625" customWidth="1"/>
    <col min="15" max="15" width="18.28515625" customWidth="1"/>
    <col min="16" max="16" width="14.140625" customWidth="1"/>
    <col min="17" max="17" width="18.42578125" style="60" customWidth="1"/>
    <col min="18" max="20" width="15.7109375" style="60" customWidth="1"/>
    <col min="21" max="21" width="2.85546875" style="60" customWidth="1"/>
    <col min="22" max="22" width="13.140625" style="60" customWidth="1"/>
    <col min="23" max="23" width="11.42578125" style="60" customWidth="1"/>
    <col min="24" max="27" width="12.7109375" style="60" customWidth="1"/>
    <col min="28" max="28" width="4.28515625" style="60" customWidth="1"/>
    <col min="29" max="29" width="15.7109375" style="60" customWidth="1"/>
    <col min="30" max="30" width="13.140625" style="60" customWidth="1"/>
    <col min="31" max="34" width="15.7109375" style="60" customWidth="1"/>
    <col min="35" max="35" width="2.42578125" style="60" customWidth="1"/>
    <col min="36" max="36" width="12.85546875" style="60" customWidth="1"/>
    <col min="37" max="37" width="11.42578125" style="60" customWidth="1"/>
    <col min="38" max="38" width="16.85546875" style="60" customWidth="1"/>
    <col min="39" max="41" width="14.140625" style="60" customWidth="1"/>
    <col min="42" max="43" width="11.42578125" style="60" customWidth="1"/>
    <col min="44" max="44" width="11.42578125" style="60"/>
    <col min="45" max="45" width="14.140625" style="60" bestFit="1" customWidth="1"/>
    <col min="46" max="46" width="13.140625" style="60" bestFit="1" customWidth="1"/>
    <col min="47" max="16384" width="11.42578125" style="60"/>
  </cols>
  <sheetData>
    <row r="1" spans="1:46" ht="15.75" customHeight="1" x14ac:dyDescent="0.2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</row>
    <row r="2" spans="1:46" ht="15.75" customHeight="1" x14ac:dyDescent="0.25">
      <c r="A2" s="394" t="s">
        <v>454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Q2" s="301" t="e">
        <f>Q10-Q3</f>
        <v>#REF!</v>
      </c>
    </row>
    <row r="3" spans="1:46" ht="15.75" customHeight="1" x14ac:dyDescent="0.25">
      <c r="A3" s="394" t="s">
        <v>593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Q3" s="301" t="e">
        <f>SUM(O10:P10)</f>
        <v>#REF!</v>
      </c>
    </row>
    <row r="4" spans="1:46" ht="15.75" customHeight="1" x14ac:dyDescent="0.25">
      <c r="A4" s="394" t="s">
        <v>493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</row>
    <row r="5" spans="1:46" ht="15.75" customHeight="1" x14ac:dyDescent="0.25">
      <c r="A5" s="394" t="s">
        <v>608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O5" s="430" t="s">
        <v>572</v>
      </c>
      <c r="P5" s="430"/>
      <c r="Q5" s="430"/>
      <c r="R5" s="430"/>
      <c r="S5" s="430"/>
      <c r="T5" s="430"/>
      <c r="V5" s="431" t="s">
        <v>573</v>
      </c>
      <c r="W5" s="431"/>
      <c r="X5" s="431"/>
      <c r="Y5" s="431"/>
      <c r="Z5" s="431"/>
      <c r="AA5" s="431"/>
    </row>
    <row r="6" spans="1:46" ht="6.75" customHeight="1" thickBot="1" x14ac:dyDescent="0.3">
      <c r="D6" s="109"/>
      <c r="E6" s="110"/>
      <c r="F6" s="109"/>
    </row>
    <row r="7" spans="1:46" ht="24.75" customHeight="1" x14ac:dyDescent="0.25">
      <c r="A7" s="423" t="s">
        <v>283</v>
      </c>
      <c r="B7" s="425" t="s">
        <v>74</v>
      </c>
      <c r="C7" s="425" t="s">
        <v>284</v>
      </c>
      <c r="D7" s="425"/>
      <c r="E7" s="425"/>
      <c r="F7" s="427" t="s">
        <v>123</v>
      </c>
      <c r="G7" s="427"/>
      <c r="H7" s="427"/>
      <c r="I7" s="427"/>
      <c r="J7" s="427"/>
      <c r="K7" s="428" t="s">
        <v>124</v>
      </c>
      <c r="O7" s="427" t="s">
        <v>123</v>
      </c>
      <c r="P7" s="427"/>
      <c r="Q7" s="427"/>
      <c r="R7" s="427"/>
      <c r="S7" s="427"/>
      <c r="T7" s="428" t="s">
        <v>124</v>
      </c>
      <c r="U7"/>
      <c r="V7" s="427" t="s">
        <v>123</v>
      </c>
      <c r="W7" s="427"/>
      <c r="X7" s="427"/>
      <c r="Y7" s="427"/>
      <c r="Z7" s="427"/>
      <c r="AA7" s="428" t="s">
        <v>124</v>
      </c>
      <c r="AC7" s="427" t="s">
        <v>123</v>
      </c>
      <c r="AD7" s="427"/>
      <c r="AE7" s="427"/>
      <c r="AF7" s="427"/>
      <c r="AG7" s="427"/>
      <c r="AH7" s="428" t="s">
        <v>124</v>
      </c>
      <c r="AJ7" s="427" t="s">
        <v>123</v>
      </c>
      <c r="AK7" s="427"/>
      <c r="AL7" s="427"/>
      <c r="AM7" s="427"/>
      <c r="AN7" s="427"/>
      <c r="AO7" s="428" t="s">
        <v>124</v>
      </c>
    </row>
    <row r="8" spans="1:46" ht="28.5" customHeight="1" x14ac:dyDescent="0.25">
      <c r="A8" s="424"/>
      <c r="B8" s="426"/>
      <c r="C8" s="172" t="s">
        <v>285</v>
      </c>
      <c r="D8" s="172" t="s">
        <v>286</v>
      </c>
      <c r="E8" s="319" t="s">
        <v>287</v>
      </c>
      <c r="F8" s="318" t="s">
        <v>125</v>
      </c>
      <c r="G8" s="318" t="s">
        <v>126</v>
      </c>
      <c r="H8" s="318" t="s">
        <v>106</v>
      </c>
      <c r="I8" s="318" t="s">
        <v>107</v>
      </c>
      <c r="J8" s="318" t="s">
        <v>127</v>
      </c>
      <c r="K8" s="429"/>
      <c r="M8" s="278"/>
      <c r="O8" s="318" t="s">
        <v>125</v>
      </c>
      <c r="P8" s="318" t="s">
        <v>126</v>
      </c>
      <c r="Q8" s="318" t="s">
        <v>106</v>
      </c>
      <c r="R8" s="318" t="s">
        <v>107</v>
      </c>
      <c r="S8" s="318" t="s">
        <v>127</v>
      </c>
      <c r="T8" s="429"/>
      <c r="U8"/>
      <c r="V8" s="318" t="s">
        <v>125</v>
      </c>
      <c r="W8" s="318" t="s">
        <v>126</v>
      </c>
      <c r="X8" s="318" t="s">
        <v>106</v>
      </c>
      <c r="Y8" s="318" t="s">
        <v>107</v>
      </c>
      <c r="Z8" s="318" t="s">
        <v>127</v>
      </c>
      <c r="AA8" s="429"/>
      <c r="AC8" s="318" t="s">
        <v>125</v>
      </c>
      <c r="AD8" s="318" t="s">
        <v>126</v>
      </c>
      <c r="AE8" s="318" t="s">
        <v>106</v>
      </c>
      <c r="AF8" s="318" t="s">
        <v>107</v>
      </c>
      <c r="AG8" s="318" t="s">
        <v>127</v>
      </c>
      <c r="AH8" s="429"/>
      <c r="AJ8" s="318" t="s">
        <v>125</v>
      </c>
      <c r="AK8" s="318" t="s">
        <v>126</v>
      </c>
      <c r="AL8" s="318" t="s">
        <v>106</v>
      </c>
      <c r="AM8" s="318" t="s">
        <v>107</v>
      </c>
      <c r="AN8" s="318" t="s">
        <v>127</v>
      </c>
      <c r="AO8" s="429"/>
    </row>
    <row r="9" spans="1:46" s="66" customFormat="1" x14ac:dyDescent="0.25">
      <c r="A9" s="61"/>
      <c r="B9" s="62"/>
      <c r="C9" s="62"/>
      <c r="D9" s="63"/>
      <c r="E9" s="64"/>
      <c r="F9" s="65"/>
      <c r="G9" s="65"/>
      <c r="H9" s="65"/>
      <c r="I9" s="65"/>
      <c r="J9" s="65"/>
      <c r="K9" s="268"/>
      <c r="M9" s="184"/>
      <c r="N9"/>
      <c r="O9" s="296" t="e">
        <f>O10+V10</f>
        <v>#REF!</v>
      </c>
      <c r="P9" s="263" t="e">
        <f>P10+W10</f>
        <v>#REF!</v>
      </c>
      <c r="Q9" s="263" t="e">
        <f>Q10+X10</f>
        <v>#REF!</v>
      </c>
      <c r="R9" s="263" t="e">
        <f t="shared" ref="R9:T9" si="0">R10+Y10</f>
        <v>#REF!</v>
      </c>
      <c r="S9" s="263" t="e">
        <f t="shared" si="0"/>
        <v>#REF!</v>
      </c>
      <c r="T9" s="263" t="e">
        <f t="shared" si="0"/>
        <v>#REF!</v>
      </c>
      <c r="V9" s="292" t="e">
        <f>V10-K9</f>
        <v>#REF!</v>
      </c>
      <c r="Y9" s="292"/>
      <c r="Z9" s="292"/>
    </row>
    <row r="10" spans="1:46" s="66" customFormat="1" ht="15" customHeight="1" x14ac:dyDescent="0.25">
      <c r="A10" s="173" t="s">
        <v>288</v>
      </c>
      <c r="B10" s="174"/>
      <c r="C10" s="175"/>
      <c r="D10" s="175"/>
      <c r="E10" s="176"/>
      <c r="F10" s="260">
        <f>SUM(F12,F57,F136,F246,F254,F295,F300)</f>
        <v>1248252575</v>
      </c>
      <c r="G10" s="260">
        <f>SUM(G12,G57,G136,G246,G254,G295,G300)</f>
        <v>72107880.709999993</v>
      </c>
      <c r="H10" s="260">
        <f>SUM(H12,H57,H136,H246,H254,H295,H300)</f>
        <v>1320360455.71</v>
      </c>
      <c r="I10" s="260">
        <f>SUM(I12,I57,I136,I246,I254,I295,I300)</f>
        <v>1296457310.8399999</v>
      </c>
      <c r="J10" s="260">
        <f>SUM(J12,J57,J136,J246,J254,J295,J300)</f>
        <v>1265419324.5600002</v>
      </c>
      <c r="K10" s="311">
        <f>SUM(K12,K57,K136,K246,K254,K295,K300)</f>
        <v>23903144.869999975</v>
      </c>
      <c r="M10" s="260" t="e">
        <f>SUM(M12,#REF!,#REF!,#REF!,#REF!,#REF!,#REF!)</f>
        <v>#REF!</v>
      </c>
      <c r="N10" s="264"/>
      <c r="O10" s="260" t="e">
        <f>SUM(O12,O57,O136,O246,O254,O295,O300)</f>
        <v>#REF!</v>
      </c>
      <c r="P10" s="260" t="e">
        <f>SUM(P12,P57,P136,P246,P254,P295,P300)</f>
        <v>#REF!</v>
      </c>
      <c r="Q10" s="260" t="e">
        <f>SUM(Q12,Q57,Q136,Q246,Q254,Q295,Q300)</f>
        <v>#REF!</v>
      </c>
      <c r="R10" s="260" t="e">
        <f>SUM(R12,R57,R136,R246,R254,R295,R300)</f>
        <v>#REF!</v>
      </c>
      <c r="S10" s="260" t="e">
        <f>SUM(S12,S57,S136,S246,S254,S295,S300)</f>
        <v>#REF!</v>
      </c>
      <c r="T10" s="260" t="e">
        <f>SUM(T12,T57,T136,T246,T254,T295,T300)</f>
        <v>#REF!</v>
      </c>
      <c r="V10" s="260" t="e">
        <f>SUM(V12,V57,V136,V246,V254,V295,V300)</f>
        <v>#REF!</v>
      </c>
      <c r="W10" s="260" t="e">
        <f>SUM(W12,W57,W136,W246,W254,W295,W300)</f>
        <v>#REF!</v>
      </c>
      <c r="X10" s="260" t="e">
        <f>SUM(X12,X57,X136,X246,X254,X295,X300)</f>
        <v>#REF!</v>
      </c>
      <c r="Y10" s="260" t="e">
        <f>SUM(Y12,Y57,Y136,Y246,Y254,Y295,Y300)</f>
        <v>#REF!</v>
      </c>
      <c r="Z10" s="260" t="e">
        <f>SUM(Z12,Z57,Z136,Z246,Z254,Z295,Z300)</f>
        <v>#REF!</v>
      </c>
      <c r="AA10" s="260" t="e">
        <f>SUM(AA12,AA57,AA136,AA246,AA254,AA295,AA300)</f>
        <v>#REF!</v>
      </c>
      <c r="AC10" s="292" t="e">
        <f>O10+V10</f>
        <v>#REF!</v>
      </c>
      <c r="AD10" s="292" t="e">
        <f t="shared" ref="AD10:AH10" si="1">P10+W10</f>
        <v>#REF!</v>
      </c>
      <c r="AE10" s="292" t="e">
        <f t="shared" si="1"/>
        <v>#REF!</v>
      </c>
      <c r="AF10" s="292" t="e">
        <f t="shared" si="1"/>
        <v>#REF!</v>
      </c>
      <c r="AG10" s="292" t="e">
        <f t="shared" si="1"/>
        <v>#REF!</v>
      </c>
      <c r="AH10" s="292" t="e">
        <f t="shared" si="1"/>
        <v>#REF!</v>
      </c>
      <c r="AJ10" s="292" t="e">
        <f>F10-AC10</f>
        <v>#REF!</v>
      </c>
      <c r="AK10" s="292" t="e">
        <f t="shared" ref="AK10" si="2">G10-AD10</f>
        <v>#REF!</v>
      </c>
      <c r="AL10" s="292" t="e">
        <f>H10-AE10</f>
        <v>#REF!</v>
      </c>
      <c r="AM10" s="292" t="e">
        <f t="shared" ref="AM10:AO10" si="3">I10-AF10</f>
        <v>#REF!</v>
      </c>
      <c r="AN10" s="292" t="e">
        <f t="shared" si="3"/>
        <v>#REF!</v>
      </c>
      <c r="AO10" s="292" t="e">
        <f t="shared" si="3"/>
        <v>#REF!</v>
      </c>
    </row>
    <row r="11" spans="1:46" s="66" customFormat="1" x14ac:dyDescent="0.25">
      <c r="A11" s="61"/>
      <c r="B11" s="71"/>
      <c r="C11" s="72"/>
      <c r="D11" s="73"/>
      <c r="E11" s="74"/>
      <c r="F11" s="144"/>
      <c r="G11" s="144"/>
      <c r="H11" s="144"/>
      <c r="I11" s="144"/>
      <c r="J11" s="144"/>
      <c r="K11" s="269"/>
      <c r="M11" s="269"/>
      <c r="N11"/>
      <c r="O11" s="144"/>
      <c r="P11" s="144"/>
      <c r="Q11" s="144"/>
      <c r="R11" s="144"/>
      <c r="S11" s="144"/>
      <c r="T11" s="269"/>
      <c r="V11" s="144"/>
      <c r="W11" s="144"/>
      <c r="X11" s="144"/>
      <c r="Y11" s="144"/>
      <c r="Z11" s="144"/>
      <c r="AA11" s="144"/>
    </row>
    <row r="12" spans="1:46" s="66" customFormat="1" ht="15" customHeight="1" x14ac:dyDescent="0.25">
      <c r="A12" s="67">
        <v>10000</v>
      </c>
      <c r="B12" s="68" t="s">
        <v>289</v>
      </c>
      <c r="C12" s="69"/>
      <c r="D12" s="69"/>
      <c r="E12" s="70"/>
      <c r="F12" s="261">
        <f>SUM(F13,F16,F21,F28,F35,F51,F53)</f>
        <v>1126512121</v>
      </c>
      <c r="G12" s="261">
        <f>SUM(G13,G16,G21,G28,G35,G51,G53)</f>
        <v>44056341.259999998</v>
      </c>
      <c r="H12" s="261">
        <f>SUM(H13,H16,H21,H28,H35,H51,H53)</f>
        <v>1170568462.26</v>
      </c>
      <c r="I12" s="261">
        <f>SUM(I13,I16,I21,I28,I35,I51,I53)</f>
        <v>1160210796.26</v>
      </c>
      <c r="J12" s="261">
        <f>SUM(J13,J16,J21,J28,J35,J51,J53)</f>
        <v>1147193099.1600001</v>
      </c>
      <c r="K12" s="312">
        <f>SUM(K13,K16,K21,K28,K35,K51,K53)</f>
        <v>10357665.999999981</v>
      </c>
      <c r="M12" s="261" t="e">
        <f>SUM(M13,#REF!,#REF!,#REF!,#REF!,#REF!,#REF!)</f>
        <v>#REF!</v>
      </c>
      <c r="N12" s="263"/>
      <c r="O12" s="261" t="e">
        <f>SUM(O13,O16,O21,O28,O35,O53)</f>
        <v>#REF!</v>
      </c>
      <c r="P12" s="261" t="e">
        <f>SUM(P13,P16,P21,P28,P35,P53)</f>
        <v>#REF!</v>
      </c>
      <c r="Q12" s="261" t="e">
        <f>SUM(Q13,Q16,Q21,Q28,Q35,Q53)</f>
        <v>#REF!</v>
      </c>
      <c r="R12" s="261" t="e">
        <f>SUM(R13,R16,R21,R28,R35,R53)</f>
        <v>#REF!</v>
      </c>
      <c r="S12" s="261" t="e">
        <f>SUM(S13,S16,S21,S28,S35,S53)</f>
        <v>#REF!</v>
      </c>
      <c r="T12" s="270" t="e">
        <f>SUM(T13,T16,T21,T28,T35,T53)</f>
        <v>#REF!</v>
      </c>
      <c r="V12" s="261" t="e">
        <f>SUM(V13,V16,V21,V28,V35,V51,V53)</f>
        <v>#REF!</v>
      </c>
      <c r="W12" s="261" t="e">
        <f>SUM(W13,W16,W21,W28,W35,W51,W53)</f>
        <v>#REF!</v>
      </c>
      <c r="X12" s="261" t="e">
        <f>SUM(X13,X16,X21,X28,X35,X51,X53)</f>
        <v>#REF!</v>
      </c>
      <c r="Y12" s="261" t="e">
        <f>SUM(Y13,Y16,Y21,Y28,Y35,Y51,Y53)</f>
        <v>#REF!</v>
      </c>
      <c r="Z12" s="261" t="e">
        <f>SUM(Z13,Z16,Z21,Z28,Z35,Z51,Z53)</f>
        <v>#REF!</v>
      </c>
      <c r="AA12" s="261" t="e">
        <f>SUM(AA13,AA16,AA21,AA28,AA35,AA51,AA53)</f>
        <v>#REF!</v>
      </c>
      <c r="AC12" s="292" t="e">
        <f>O12+V12</f>
        <v>#REF!</v>
      </c>
      <c r="AD12" s="292" t="e">
        <f t="shared" ref="AD12:AH22" si="4">P12+W12</f>
        <v>#REF!</v>
      </c>
      <c r="AE12" s="292" t="e">
        <f>Q12+X12</f>
        <v>#REF!</v>
      </c>
      <c r="AF12" s="292" t="e">
        <f t="shared" si="4"/>
        <v>#REF!</v>
      </c>
      <c r="AG12" s="292" t="e">
        <f t="shared" si="4"/>
        <v>#REF!</v>
      </c>
      <c r="AH12" s="292" t="e">
        <f t="shared" si="4"/>
        <v>#REF!</v>
      </c>
      <c r="AJ12" s="292" t="e">
        <f>F12-AC12</f>
        <v>#REF!</v>
      </c>
      <c r="AK12" s="292" t="e">
        <f t="shared" ref="AK12:AO22" si="5">G12-AD12</f>
        <v>#REF!</v>
      </c>
      <c r="AL12" s="292" t="e">
        <f t="shared" si="5"/>
        <v>#REF!</v>
      </c>
      <c r="AM12" s="292" t="e">
        <f t="shared" si="5"/>
        <v>#REF!</v>
      </c>
      <c r="AN12" s="292" t="e">
        <f t="shared" si="5"/>
        <v>#REF!</v>
      </c>
      <c r="AO12" s="292" t="e">
        <f t="shared" si="5"/>
        <v>#REF!</v>
      </c>
      <c r="AP12" s="292"/>
      <c r="AQ12" s="292"/>
      <c r="AR12" s="292"/>
      <c r="AS12" s="292"/>
      <c r="AT12" s="292"/>
    </row>
    <row r="13" spans="1:46" s="66" customFormat="1" x14ac:dyDescent="0.25">
      <c r="A13" s="75"/>
      <c r="B13" s="179">
        <v>11000</v>
      </c>
      <c r="C13" s="180" t="s">
        <v>290</v>
      </c>
      <c r="D13" s="181"/>
      <c r="E13" s="182"/>
      <c r="F13" s="141">
        <f>SUM(F14:F15)</f>
        <v>458948545</v>
      </c>
      <c r="G13" s="141">
        <f t="shared" ref="G13:K13" si="6">SUM(G14:G15)</f>
        <v>3834284.26</v>
      </c>
      <c r="H13" s="141">
        <f t="shared" si="6"/>
        <v>462782829.25999999</v>
      </c>
      <c r="I13" s="141">
        <f t="shared" si="6"/>
        <v>462765999.18000001</v>
      </c>
      <c r="J13" s="141">
        <f t="shared" si="6"/>
        <v>462286883.67000002</v>
      </c>
      <c r="K13" s="141">
        <f t="shared" si="6"/>
        <v>16830.079999983311</v>
      </c>
      <c r="M13" s="270">
        <f>I13-J13</f>
        <v>479115.50999999046</v>
      </c>
      <c r="N13" s="263"/>
      <c r="O13" s="141" t="e">
        <f>SUM(#REF!,#REF!)</f>
        <v>#REF!</v>
      </c>
      <c r="P13" s="141" t="e">
        <f>SUM(#REF!,#REF!)</f>
        <v>#REF!</v>
      </c>
      <c r="Q13" s="141" t="e">
        <f>SUM(#REF!,#REF!)</f>
        <v>#REF!</v>
      </c>
      <c r="R13" s="141" t="e">
        <f>SUM(#REF!,#REF!)</f>
        <v>#REF!</v>
      </c>
      <c r="S13" s="141" t="e">
        <f>SUM(#REF!,#REF!)</f>
        <v>#REF!</v>
      </c>
      <c r="T13" s="271" t="e">
        <f>SUM(#REF!,#REF!)</f>
        <v>#REF!</v>
      </c>
      <c r="V13" s="285" t="e">
        <f>SUM(#REF!,#REF!)</f>
        <v>#REF!</v>
      </c>
      <c r="W13" s="285" t="e">
        <f>SUM(#REF!,#REF!)</f>
        <v>#REF!</v>
      </c>
      <c r="X13" s="285" t="e">
        <f>SUM(#REF!,#REF!)</f>
        <v>#REF!</v>
      </c>
      <c r="Y13" s="285" t="e">
        <f>SUM(#REF!,#REF!)</f>
        <v>#REF!</v>
      </c>
      <c r="Z13" s="285" t="e">
        <f>SUM(#REF!,#REF!)</f>
        <v>#REF!</v>
      </c>
      <c r="AA13" s="285" t="e">
        <f>SUM(#REF!,#REF!)</f>
        <v>#REF!</v>
      </c>
      <c r="AC13" s="292" t="e">
        <f t="shared" ref="AC13:AH23" si="7">O13+V13</f>
        <v>#REF!</v>
      </c>
      <c r="AD13" s="292" t="e">
        <f t="shared" si="4"/>
        <v>#REF!</v>
      </c>
      <c r="AE13" s="292" t="e">
        <f t="shared" si="4"/>
        <v>#REF!</v>
      </c>
      <c r="AF13" s="292" t="e">
        <f t="shared" si="4"/>
        <v>#REF!</v>
      </c>
      <c r="AG13" s="292" t="e">
        <f t="shared" si="4"/>
        <v>#REF!</v>
      </c>
      <c r="AH13" s="292" t="e">
        <f t="shared" si="4"/>
        <v>#REF!</v>
      </c>
      <c r="AJ13" s="292" t="e">
        <f>F13-AC13</f>
        <v>#REF!</v>
      </c>
      <c r="AK13" s="292" t="e">
        <f t="shared" si="5"/>
        <v>#REF!</v>
      </c>
      <c r="AL13" s="292" t="e">
        <f t="shared" si="5"/>
        <v>#REF!</v>
      </c>
      <c r="AM13" s="292" t="e">
        <f t="shared" si="5"/>
        <v>#REF!</v>
      </c>
      <c r="AN13" s="292" t="e">
        <f t="shared" si="5"/>
        <v>#REF!</v>
      </c>
      <c r="AO13" s="292" t="e">
        <f t="shared" si="5"/>
        <v>#REF!</v>
      </c>
    </row>
    <row r="14" spans="1:46" s="66" customFormat="1" x14ac:dyDescent="0.25">
      <c r="A14" s="75"/>
      <c r="B14" s="77"/>
      <c r="C14" s="76"/>
      <c r="D14" s="78">
        <v>11101</v>
      </c>
      <c r="E14" s="79" t="s">
        <v>292</v>
      </c>
      <c r="F14" s="184">
        <f>O14+V14</f>
        <v>136858029</v>
      </c>
      <c r="G14" s="184">
        <f>P14+W14</f>
        <v>2647438</v>
      </c>
      <c r="H14" s="184">
        <f>F14+G14</f>
        <v>139505467</v>
      </c>
      <c r="I14" s="184">
        <f>R14+Y14</f>
        <v>139505467</v>
      </c>
      <c r="J14" s="184">
        <f>S14+Z14</f>
        <v>139505467</v>
      </c>
      <c r="K14" s="270">
        <f>H14-I14</f>
        <v>0</v>
      </c>
      <c r="M14" s="184"/>
      <c r="N14"/>
      <c r="O14" s="184">
        <v>136858029</v>
      </c>
      <c r="P14" s="184">
        <v>2647438</v>
      </c>
      <c r="Q14" s="184">
        <f>O14+P14</f>
        <v>139505467</v>
      </c>
      <c r="R14" s="184">
        <v>139505467</v>
      </c>
      <c r="S14" s="184">
        <v>139505467</v>
      </c>
      <c r="T14" s="270">
        <f>Q14-R14</f>
        <v>0</v>
      </c>
      <c r="V14" s="287"/>
      <c r="W14" s="287"/>
      <c r="X14" s="261">
        <f>V14+W14</f>
        <v>0</v>
      </c>
      <c r="Y14" s="287"/>
      <c r="Z14" s="287"/>
      <c r="AA14" s="261">
        <f>X14-Y14</f>
        <v>0</v>
      </c>
      <c r="AC14" s="292">
        <f t="shared" si="7"/>
        <v>136858029</v>
      </c>
      <c r="AD14" s="292">
        <f t="shared" si="4"/>
        <v>2647438</v>
      </c>
      <c r="AE14" s="292">
        <f t="shared" si="4"/>
        <v>139505467</v>
      </c>
      <c r="AF14" s="292">
        <f t="shared" si="4"/>
        <v>139505467</v>
      </c>
      <c r="AG14" s="292">
        <f t="shared" si="4"/>
        <v>139505467</v>
      </c>
      <c r="AH14" s="292">
        <f t="shared" si="4"/>
        <v>0</v>
      </c>
      <c r="AJ14" s="292">
        <f t="shared" ref="AJ14:AO23" si="8">F14-AC14</f>
        <v>0</v>
      </c>
      <c r="AK14" s="292">
        <f t="shared" si="5"/>
        <v>0</v>
      </c>
      <c r="AL14" s="292">
        <f t="shared" si="5"/>
        <v>0</v>
      </c>
      <c r="AM14" s="292">
        <f t="shared" si="5"/>
        <v>0</v>
      </c>
      <c r="AN14" s="292">
        <f t="shared" si="5"/>
        <v>0</v>
      </c>
      <c r="AO14" s="292">
        <f t="shared" si="5"/>
        <v>0</v>
      </c>
    </row>
    <row r="15" spans="1:46" x14ac:dyDescent="0.25">
      <c r="A15" s="75"/>
      <c r="B15" s="77"/>
      <c r="C15" s="76"/>
      <c r="D15" s="78">
        <v>11301</v>
      </c>
      <c r="E15" s="79" t="s">
        <v>496</v>
      </c>
      <c r="F15" s="184">
        <f t="shared" ref="F15:H64" si="9">O15+V15</f>
        <v>322090516</v>
      </c>
      <c r="G15" s="184">
        <f t="shared" si="9"/>
        <v>1186846.26</v>
      </c>
      <c r="H15" s="184">
        <f t="shared" ref="H15:H64" si="10">F15+G15</f>
        <v>323277362.25999999</v>
      </c>
      <c r="I15" s="184">
        <f t="shared" ref="I15:J64" si="11">R15+Y15</f>
        <v>323260532.18000001</v>
      </c>
      <c r="J15" s="184">
        <f t="shared" si="11"/>
        <v>322781416.67000002</v>
      </c>
      <c r="K15" s="270">
        <f t="shared" ref="K15:K66" si="12">H15-I15</f>
        <v>16830.079999983311</v>
      </c>
      <c r="O15" s="184">
        <v>316326686</v>
      </c>
      <c r="P15" s="184">
        <v>859842.26</v>
      </c>
      <c r="Q15" s="184">
        <f>O15+P15</f>
        <v>317186528.25999999</v>
      </c>
      <c r="R15" s="184">
        <v>317169698.18000001</v>
      </c>
      <c r="S15" s="184">
        <v>316690582.67000002</v>
      </c>
      <c r="T15" s="270">
        <f t="shared" ref="T15:T74" si="13">Q15-R15</f>
        <v>16830.079999983311</v>
      </c>
      <c r="V15" s="287">
        <v>5763830</v>
      </c>
      <c r="W15" s="287">
        <v>327004</v>
      </c>
      <c r="X15" s="261">
        <f t="shared" ref="X15:X74" si="14">V15+W15</f>
        <v>6090834</v>
      </c>
      <c r="Y15" s="287">
        <v>6090834</v>
      </c>
      <c r="Z15" s="287">
        <v>6090834</v>
      </c>
      <c r="AA15" s="261">
        <f t="shared" ref="AA15:AA74" si="15">X15-Y15</f>
        <v>0</v>
      </c>
      <c r="AC15" s="292">
        <f t="shared" si="7"/>
        <v>322090516</v>
      </c>
      <c r="AD15" s="292">
        <f t="shared" si="4"/>
        <v>1186846.26</v>
      </c>
      <c r="AE15" s="292">
        <f t="shared" si="4"/>
        <v>323277362.25999999</v>
      </c>
      <c r="AF15" s="292">
        <f t="shared" si="4"/>
        <v>323260532.18000001</v>
      </c>
      <c r="AG15" s="292">
        <f t="shared" si="4"/>
        <v>322781416.67000002</v>
      </c>
      <c r="AH15" s="292">
        <f t="shared" si="4"/>
        <v>16830.079999983311</v>
      </c>
      <c r="AI15" s="66"/>
      <c r="AJ15" s="292">
        <f t="shared" si="8"/>
        <v>0</v>
      </c>
      <c r="AK15" s="292">
        <f t="shared" si="5"/>
        <v>0</v>
      </c>
      <c r="AL15" s="292">
        <f t="shared" si="5"/>
        <v>0</v>
      </c>
      <c r="AM15" s="292">
        <f t="shared" si="5"/>
        <v>0</v>
      </c>
      <c r="AN15" s="292">
        <f t="shared" si="5"/>
        <v>0</v>
      </c>
      <c r="AO15" s="292">
        <f t="shared" si="5"/>
        <v>0</v>
      </c>
    </row>
    <row r="16" spans="1:46" x14ac:dyDescent="0.25">
      <c r="A16" s="75"/>
      <c r="B16" s="179">
        <v>12000</v>
      </c>
      <c r="C16" s="180" t="s">
        <v>294</v>
      </c>
      <c r="D16" s="181"/>
      <c r="E16" s="182"/>
      <c r="F16" s="141">
        <f>SUM(F17:F18)</f>
        <v>3958346</v>
      </c>
      <c r="G16" s="141">
        <f t="shared" ref="G16:K16" si="16">SUM(G17:G18)</f>
        <v>190800</v>
      </c>
      <c r="H16" s="141">
        <f t="shared" si="16"/>
        <v>4149146</v>
      </c>
      <c r="I16" s="141">
        <f t="shared" si="16"/>
        <v>4011648.45</v>
      </c>
      <c r="J16" s="141">
        <f t="shared" si="16"/>
        <v>3983679.79</v>
      </c>
      <c r="K16" s="141">
        <f t="shared" si="16"/>
        <v>137497.55000000002</v>
      </c>
      <c r="O16" s="141" t="e">
        <f>SUM(#REF!,#REF!,O19)</f>
        <v>#REF!</v>
      </c>
      <c r="P16" s="141" t="e">
        <f>SUM(#REF!,#REF!,P19)</f>
        <v>#REF!</v>
      </c>
      <c r="Q16" s="141" t="e">
        <f>SUM(#REF!,#REF!,Q19)</f>
        <v>#REF!</v>
      </c>
      <c r="R16" s="141" t="e">
        <f>SUM(#REF!,#REF!,R19)</f>
        <v>#REF!</v>
      </c>
      <c r="S16" s="141" t="e">
        <f>SUM(#REF!,#REF!,S19)</f>
        <v>#REF!</v>
      </c>
      <c r="T16" s="141" t="e">
        <f>SUM(#REF!,#REF!,T19)</f>
        <v>#REF!</v>
      </c>
      <c r="V16" s="285" t="e">
        <f>SUM(#REF!,V19)</f>
        <v>#REF!</v>
      </c>
      <c r="W16" s="285" t="e">
        <f>SUM(#REF!,W19)</f>
        <v>#REF!</v>
      </c>
      <c r="X16" s="285" t="e">
        <f>SUM(#REF!,X19)</f>
        <v>#REF!</v>
      </c>
      <c r="Y16" s="285" t="e">
        <f>SUM(#REF!,Y19)</f>
        <v>#REF!</v>
      </c>
      <c r="Z16" s="285" t="e">
        <f>SUM(#REF!,Z19)</f>
        <v>#REF!</v>
      </c>
      <c r="AA16" s="285" t="e">
        <f>SUM(#REF!,AA19)</f>
        <v>#REF!</v>
      </c>
      <c r="AC16" s="292" t="e">
        <f t="shared" si="7"/>
        <v>#REF!</v>
      </c>
      <c r="AD16" s="292" t="e">
        <f t="shared" si="4"/>
        <v>#REF!</v>
      </c>
      <c r="AE16" s="292" t="e">
        <f t="shared" si="4"/>
        <v>#REF!</v>
      </c>
      <c r="AF16" s="292" t="e">
        <f t="shared" si="4"/>
        <v>#REF!</v>
      </c>
      <c r="AG16" s="292" t="e">
        <f t="shared" si="4"/>
        <v>#REF!</v>
      </c>
      <c r="AH16" s="292" t="e">
        <f t="shared" si="4"/>
        <v>#REF!</v>
      </c>
      <c r="AI16" s="66"/>
      <c r="AJ16" s="292" t="e">
        <f t="shared" si="8"/>
        <v>#REF!</v>
      </c>
      <c r="AK16" s="292" t="e">
        <f t="shared" si="5"/>
        <v>#REF!</v>
      </c>
      <c r="AL16" s="292" t="e">
        <f t="shared" si="5"/>
        <v>#REF!</v>
      </c>
      <c r="AM16" s="292" t="e">
        <f t="shared" si="5"/>
        <v>#REF!</v>
      </c>
      <c r="AN16" s="292" t="e">
        <f t="shared" si="5"/>
        <v>#REF!</v>
      </c>
      <c r="AO16" s="292" t="e">
        <f t="shared" si="5"/>
        <v>#REF!</v>
      </c>
    </row>
    <row r="17" spans="1:41" x14ac:dyDescent="0.25">
      <c r="A17" s="75"/>
      <c r="B17" s="77"/>
      <c r="C17" s="76"/>
      <c r="D17" s="81">
        <v>12101</v>
      </c>
      <c r="E17" s="82" t="s">
        <v>602</v>
      </c>
      <c r="F17" s="184">
        <f t="shared" si="9"/>
        <v>0</v>
      </c>
      <c r="G17" s="184">
        <f t="shared" si="9"/>
        <v>190800</v>
      </c>
      <c r="H17" s="184">
        <f t="shared" si="10"/>
        <v>190800</v>
      </c>
      <c r="I17" s="184">
        <f t="shared" si="11"/>
        <v>186371.72</v>
      </c>
      <c r="J17" s="184">
        <f t="shared" si="11"/>
        <v>186371.72</v>
      </c>
      <c r="K17" s="316">
        <f t="shared" si="12"/>
        <v>4428.2799999999988</v>
      </c>
      <c r="O17" s="184"/>
      <c r="P17" s="184">
        <v>190800</v>
      </c>
      <c r="Q17" s="184">
        <f>O17+P17</f>
        <v>190800</v>
      </c>
      <c r="R17" s="184">
        <v>186371.72</v>
      </c>
      <c r="S17" s="184">
        <v>186371.72</v>
      </c>
      <c r="T17" s="270">
        <f t="shared" si="13"/>
        <v>4428.2799999999988</v>
      </c>
      <c r="V17" s="287"/>
      <c r="W17" s="287"/>
      <c r="X17" s="261"/>
      <c r="Y17" s="287"/>
      <c r="Z17" s="287"/>
      <c r="AA17" s="261"/>
      <c r="AC17" s="292">
        <f t="shared" si="7"/>
        <v>0</v>
      </c>
      <c r="AD17" s="292">
        <f t="shared" si="4"/>
        <v>190800</v>
      </c>
      <c r="AE17" s="292">
        <f t="shared" si="4"/>
        <v>190800</v>
      </c>
      <c r="AF17" s="292">
        <f t="shared" si="4"/>
        <v>186371.72</v>
      </c>
      <c r="AG17" s="292">
        <f t="shared" si="4"/>
        <v>186371.72</v>
      </c>
      <c r="AH17" s="292">
        <f t="shared" si="4"/>
        <v>4428.2799999999988</v>
      </c>
      <c r="AI17" s="66"/>
      <c r="AJ17" s="292">
        <f t="shared" si="8"/>
        <v>0</v>
      </c>
      <c r="AK17" s="292">
        <f t="shared" si="5"/>
        <v>0</v>
      </c>
      <c r="AL17" s="292">
        <f t="shared" si="5"/>
        <v>0</v>
      </c>
      <c r="AM17" s="292">
        <f t="shared" si="5"/>
        <v>0</v>
      </c>
      <c r="AN17" s="292">
        <f t="shared" si="5"/>
        <v>0</v>
      </c>
      <c r="AO17" s="292">
        <f t="shared" si="5"/>
        <v>0</v>
      </c>
    </row>
    <row r="18" spans="1:41" x14ac:dyDescent="0.25">
      <c r="A18" s="75"/>
      <c r="B18" s="77"/>
      <c r="C18" s="76"/>
      <c r="D18" s="81">
        <v>12201</v>
      </c>
      <c r="E18" s="82" t="s">
        <v>497</v>
      </c>
      <c r="F18" s="184">
        <f t="shared" si="9"/>
        <v>3958346</v>
      </c>
      <c r="G18" s="184">
        <f t="shared" si="9"/>
        <v>0</v>
      </c>
      <c r="H18" s="184">
        <f t="shared" si="10"/>
        <v>3958346</v>
      </c>
      <c r="I18" s="184">
        <f t="shared" si="11"/>
        <v>3825276.73</v>
      </c>
      <c r="J18" s="184">
        <f t="shared" si="11"/>
        <v>3797308.07</v>
      </c>
      <c r="K18" s="316">
        <f t="shared" si="12"/>
        <v>133069.27000000002</v>
      </c>
      <c r="O18" s="184">
        <v>3958346</v>
      </c>
      <c r="P18" s="184"/>
      <c r="Q18" s="184">
        <f>O18+P18</f>
        <v>3958346</v>
      </c>
      <c r="R18" s="184">
        <v>3825276.73</v>
      </c>
      <c r="S18" s="184">
        <v>3797308.07</v>
      </c>
      <c r="T18" s="270">
        <f t="shared" si="13"/>
        <v>133069.27000000002</v>
      </c>
      <c r="V18" s="287"/>
      <c r="W18" s="287"/>
      <c r="X18" s="261">
        <f t="shared" si="14"/>
        <v>0</v>
      </c>
      <c r="Y18" s="287"/>
      <c r="Z18" s="287"/>
      <c r="AA18" s="261">
        <f t="shared" si="15"/>
        <v>0</v>
      </c>
      <c r="AC18" s="292">
        <f t="shared" si="7"/>
        <v>3958346</v>
      </c>
      <c r="AD18" s="292">
        <f t="shared" si="4"/>
        <v>0</v>
      </c>
      <c r="AE18" s="292">
        <f t="shared" si="4"/>
        <v>3958346</v>
      </c>
      <c r="AF18" s="292">
        <f t="shared" si="4"/>
        <v>3825276.73</v>
      </c>
      <c r="AG18" s="292">
        <f t="shared" si="4"/>
        <v>3797308.07</v>
      </c>
      <c r="AH18" s="292">
        <f t="shared" si="4"/>
        <v>133069.27000000002</v>
      </c>
      <c r="AI18" s="66"/>
      <c r="AJ18" s="292">
        <f t="shared" si="8"/>
        <v>0</v>
      </c>
      <c r="AK18" s="292">
        <f t="shared" si="5"/>
        <v>0</v>
      </c>
      <c r="AL18" s="292">
        <f t="shared" si="5"/>
        <v>0</v>
      </c>
      <c r="AM18" s="292">
        <f t="shared" si="5"/>
        <v>0</v>
      </c>
      <c r="AN18" s="292">
        <f t="shared" si="5"/>
        <v>0</v>
      </c>
      <c r="AO18" s="292">
        <f t="shared" si="5"/>
        <v>0</v>
      </c>
    </row>
    <row r="19" spans="1:41" hidden="1" x14ac:dyDescent="0.25">
      <c r="A19" s="75"/>
      <c r="B19" s="76"/>
      <c r="C19" s="105">
        <v>12300</v>
      </c>
      <c r="D19" s="177" t="s">
        <v>296</v>
      </c>
      <c r="E19" s="178"/>
      <c r="F19" s="142">
        <f>SUM(F20)</f>
        <v>0</v>
      </c>
      <c r="G19" s="142">
        <f t="shared" ref="G19:J19" si="17">SUM(G20)</f>
        <v>0</v>
      </c>
      <c r="H19" s="142">
        <f t="shared" si="17"/>
        <v>0</v>
      </c>
      <c r="I19" s="142">
        <f t="shared" si="17"/>
        <v>0</v>
      </c>
      <c r="J19" s="142">
        <f t="shared" si="17"/>
        <v>0</v>
      </c>
      <c r="K19" s="272">
        <f t="shared" si="12"/>
        <v>0</v>
      </c>
      <c r="O19" s="142">
        <f>SUM(O20)</f>
        <v>0</v>
      </c>
      <c r="P19" s="142">
        <f t="shared" ref="P19:T19" si="18">SUM(P20)</f>
        <v>0</v>
      </c>
      <c r="Q19" s="142">
        <f t="shared" si="18"/>
        <v>0</v>
      </c>
      <c r="R19" s="142">
        <f t="shared" si="18"/>
        <v>0</v>
      </c>
      <c r="S19" s="142">
        <f t="shared" si="18"/>
        <v>0</v>
      </c>
      <c r="T19" s="272">
        <f t="shared" si="18"/>
        <v>0</v>
      </c>
      <c r="V19" s="286"/>
      <c r="W19" s="286"/>
      <c r="X19" s="286">
        <f t="shared" ref="X19:AA19" si="19">SUM(X20)</f>
        <v>0</v>
      </c>
      <c r="Y19" s="286"/>
      <c r="Z19" s="286"/>
      <c r="AA19" s="286">
        <f t="shared" si="19"/>
        <v>0</v>
      </c>
      <c r="AC19" s="292">
        <f t="shared" si="7"/>
        <v>0</v>
      </c>
      <c r="AD19" s="292">
        <f t="shared" si="4"/>
        <v>0</v>
      </c>
      <c r="AE19" s="292">
        <f t="shared" si="4"/>
        <v>0</v>
      </c>
      <c r="AF19" s="292">
        <f t="shared" si="4"/>
        <v>0</v>
      </c>
      <c r="AG19" s="292">
        <f t="shared" si="4"/>
        <v>0</v>
      </c>
      <c r="AH19" s="292">
        <f t="shared" si="4"/>
        <v>0</v>
      </c>
      <c r="AI19" s="66"/>
      <c r="AJ19" s="292">
        <f t="shared" si="8"/>
        <v>0</v>
      </c>
      <c r="AK19" s="292">
        <f t="shared" si="5"/>
        <v>0</v>
      </c>
      <c r="AL19" s="292">
        <f t="shared" si="5"/>
        <v>0</v>
      </c>
      <c r="AM19" s="292">
        <f t="shared" si="5"/>
        <v>0</v>
      </c>
      <c r="AN19" s="292">
        <f t="shared" si="5"/>
        <v>0</v>
      </c>
      <c r="AO19" s="292">
        <f t="shared" si="5"/>
        <v>0</v>
      </c>
    </row>
    <row r="20" spans="1:41" ht="30" hidden="1" x14ac:dyDescent="0.25">
      <c r="A20" s="75"/>
      <c r="B20" s="77"/>
      <c r="C20" s="76"/>
      <c r="D20" s="78">
        <v>12301</v>
      </c>
      <c r="E20" s="79" t="s">
        <v>297</v>
      </c>
      <c r="F20" s="184">
        <f t="shared" si="9"/>
        <v>0</v>
      </c>
      <c r="G20" s="184">
        <f t="shared" si="9"/>
        <v>0</v>
      </c>
      <c r="H20" s="184">
        <f t="shared" si="10"/>
        <v>0</v>
      </c>
      <c r="I20" s="184">
        <f t="shared" si="11"/>
        <v>0</v>
      </c>
      <c r="J20" s="184">
        <f t="shared" si="11"/>
        <v>0</v>
      </c>
      <c r="K20" s="316">
        <f t="shared" si="12"/>
        <v>0</v>
      </c>
      <c r="O20" s="184"/>
      <c r="P20" s="184"/>
      <c r="Q20" s="184">
        <f>O20+P20</f>
        <v>0</v>
      </c>
      <c r="R20" s="184"/>
      <c r="S20" s="184"/>
      <c r="T20" s="270">
        <f t="shared" si="13"/>
        <v>0</v>
      </c>
      <c r="V20" s="287"/>
      <c r="W20" s="287"/>
      <c r="X20" s="261">
        <f t="shared" si="14"/>
        <v>0</v>
      </c>
      <c r="Y20" s="287"/>
      <c r="Z20" s="287"/>
      <c r="AA20" s="261">
        <f t="shared" si="15"/>
        <v>0</v>
      </c>
      <c r="AC20" s="292">
        <f t="shared" si="7"/>
        <v>0</v>
      </c>
      <c r="AD20" s="292">
        <f t="shared" si="4"/>
        <v>0</v>
      </c>
      <c r="AE20" s="292">
        <f t="shared" si="4"/>
        <v>0</v>
      </c>
      <c r="AF20" s="292">
        <f t="shared" si="4"/>
        <v>0</v>
      </c>
      <c r="AG20" s="292">
        <f t="shared" si="4"/>
        <v>0</v>
      </c>
      <c r="AH20" s="292">
        <f t="shared" si="4"/>
        <v>0</v>
      </c>
      <c r="AI20" s="66"/>
      <c r="AJ20" s="292">
        <f t="shared" si="8"/>
        <v>0</v>
      </c>
      <c r="AK20" s="292">
        <f t="shared" si="5"/>
        <v>0</v>
      </c>
      <c r="AL20" s="292">
        <f t="shared" si="5"/>
        <v>0</v>
      </c>
      <c r="AM20" s="292">
        <f t="shared" si="5"/>
        <v>0</v>
      </c>
      <c r="AN20" s="292">
        <f t="shared" si="5"/>
        <v>0</v>
      </c>
      <c r="AO20" s="292">
        <f t="shared" si="5"/>
        <v>0</v>
      </c>
    </row>
    <row r="21" spans="1:41" x14ac:dyDescent="0.25">
      <c r="A21" s="75"/>
      <c r="B21" s="179">
        <v>13000</v>
      </c>
      <c r="C21" s="180" t="s">
        <v>298</v>
      </c>
      <c r="D21" s="181"/>
      <c r="E21" s="182"/>
      <c r="F21" s="141">
        <f>SUM(F22:F27)</f>
        <v>332365800</v>
      </c>
      <c r="G21" s="141">
        <f t="shared" ref="G21:K21" si="20">SUM(G22:G27)</f>
        <v>29033514.09</v>
      </c>
      <c r="H21" s="141">
        <f t="shared" si="20"/>
        <v>361399314.09000003</v>
      </c>
      <c r="I21" s="141">
        <f t="shared" si="20"/>
        <v>358464093.39999998</v>
      </c>
      <c r="J21" s="141">
        <f t="shared" si="20"/>
        <v>355617721.67999995</v>
      </c>
      <c r="K21" s="141">
        <f t="shared" si="20"/>
        <v>2935220.6900000018</v>
      </c>
      <c r="O21" s="141" t="e">
        <f>SUM(#REF!,#REF!,#REF!,#REF!)</f>
        <v>#REF!</v>
      </c>
      <c r="P21" s="141" t="e">
        <f>SUM(#REF!,#REF!,#REF!,#REF!)</f>
        <v>#REF!</v>
      </c>
      <c r="Q21" s="141" t="e">
        <f>SUM(#REF!,#REF!,#REF!,#REF!)</f>
        <v>#REF!</v>
      </c>
      <c r="R21" s="141" t="e">
        <f>SUM(#REF!,#REF!,#REF!,#REF!)</f>
        <v>#REF!</v>
      </c>
      <c r="S21" s="141" t="e">
        <f>SUM(#REF!,#REF!,#REF!,#REF!)</f>
        <v>#REF!</v>
      </c>
      <c r="T21" s="271" t="e">
        <f>SUM(#REF!,#REF!,#REF!,#REF!)</f>
        <v>#REF!</v>
      </c>
      <c r="V21" s="285" t="e">
        <f>SUM(#REF!,#REF!,#REF!,#REF!)</f>
        <v>#REF!</v>
      </c>
      <c r="W21" s="285" t="e">
        <f>SUM(#REF!,#REF!,#REF!,#REF!)</f>
        <v>#REF!</v>
      </c>
      <c r="X21" s="285" t="e">
        <f>SUM(#REF!,#REF!,#REF!,#REF!)</f>
        <v>#REF!</v>
      </c>
      <c r="Y21" s="285" t="e">
        <f>SUM(#REF!,#REF!,#REF!,#REF!)</f>
        <v>#REF!</v>
      </c>
      <c r="Z21" s="285" t="e">
        <f>SUM(#REF!,#REF!,#REF!,#REF!)</f>
        <v>#REF!</v>
      </c>
      <c r="AA21" s="285" t="e">
        <f>SUM(#REF!,#REF!,#REF!,#REF!)</f>
        <v>#REF!</v>
      </c>
      <c r="AC21" s="292" t="e">
        <f t="shared" si="7"/>
        <v>#REF!</v>
      </c>
      <c r="AD21" s="292" t="e">
        <f t="shared" si="4"/>
        <v>#REF!</v>
      </c>
      <c r="AE21" s="292" t="e">
        <f t="shared" si="4"/>
        <v>#REF!</v>
      </c>
      <c r="AF21" s="292" t="e">
        <f t="shared" si="4"/>
        <v>#REF!</v>
      </c>
      <c r="AG21" s="292" t="e">
        <f t="shared" si="4"/>
        <v>#REF!</v>
      </c>
      <c r="AH21" s="292" t="e">
        <f t="shared" si="4"/>
        <v>#REF!</v>
      </c>
      <c r="AI21" s="66"/>
      <c r="AJ21" s="292" t="e">
        <f t="shared" si="8"/>
        <v>#REF!</v>
      </c>
      <c r="AK21" s="292" t="e">
        <f t="shared" si="5"/>
        <v>#REF!</v>
      </c>
      <c r="AL21" s="292" t="e">
        <f t="shared" si="5"/>
        <v>#REF!</v>
      </c>
      <c r="AM21" s="292" t="e">
        <f t="shared" si="5"/>
        <v>#REF!</v>
      </c>
      <c r="AN21" s="292" t="e">
        <f t="shared" si="5"/>
        <v>#REF!</v>
      </c>
      <c r="AO21" s="292" t="e">
        <f t="shared" si="5"/>
        <v>#REF!</v>
      </c>
    </row>
    <row r="22" spans="1:41" ht="30" x14ac:dyDescent="0.25">
      <c r="A22" s="75"/>
      <c r="B22" s="77"/>
      <c r="C22" s="76"/>
      <c r="D22" s="78">
        <v>13101</v>
      </c>
      <c r="E22" s="79" t="s">
        <v>498</v>
      </c>
      <c r="F22" s="184">
        <f t="shared" si="9"/>
        <v>3342907</v>
      </c>
      <c r="G22" s="184">
        <f t="shared" si="9"/>
        <v>239876.55</v>
      </c>
      <c r="H22" s="184">
        <f t="shared" si="10"/>
        <v>3582783.55</v>
      </c>
      <c r="I22" s="184">
        <f t="shared" si="11"/>
        <v>3096333.85</v>
      </c>
      <c r="J22" s="184">
        <f t="shared" si="11"/>
        <v>3096333.85</v>
      </c>
      <c r="K22" s="316">
        <f t="shared" si="12"/>
        <v>486449.69999999972</v>
      </c>
      <c r="O22" s="184">
        <v>3263607</v>
      </c>
      <c r="P22" s="184">
        <v>239603.55</v>
      </c>
      <c r="Q22" s="184">
        <f t="shared" ref="Q22:Q23" si="21">O22+P22</f>
        <v>3503210.55</v>
      </c>
      <c r="R22" s="184">
        <v>3016760.85</v>
      </c>
      <c r="S22" s="184">
        <v>3016760.85</v>
      </c>
      <c r="T22" s="270">
        <f t="shared" si="13"/>
        <v>486449.69999999972</v>
      </c>
      <c r="V22" s="287">
        <v>79300</v>
      </c>
      <c r="W22" s="287">
        <v>273</v>
      </c>
      <c r="X22" s="261">
        <f t="shared" si="14"/>
        <v>79573</v>
      </c>
      <c r="Y22" s="287">
        <v>79573</v>
      </c>
      <c r="Z22" s="287">
        <v>79573</v>
      </c>
      <c r="AA22" s="261">
        <f t="shared" si="15"/>
        <v>0</v>
      </c>
      <c r="AC22" s="292">
        <f t="shared" si="7"/>
        <v>3342907</v>
      </c>
      <c r="AD22" s="292">
        <f t="shared" si="4"/>
        <v>239876.55</v>
      </c>
      <c r="AE22" s="292">
        <f t="shared" si="4"/>
        <v>3582783.55</v>
      </c>
      <c r="AF22" s="292">
        <f t="shared" si="4"/>
        <v>3096333.85</v>
      </c>
      <c r="AG22" s="292">
        <f t="shared" si="4"/>
        <v>3096333.85</v>
      </c>
      <c r="AH22" s="292">
        <f t="shared" si="4"/>
        <v>486449.69999999972</v>
      </c>
      <c r="AI22" s="66"/>
      <c r="AJ22" s="292">
        <f t="shared" si="8"/>
        <v>0</v>
      </c>
      <c r="AK22" s="292">
        <f t="shared" si="5"/>
        <v>0</v>
      </c>
      <c r="AL22" s="292">
        <f t="shared" si="5"/>
        <v>0</v>
      </c>
      <c r="AM22" s="292">
        <f t="shared" si="5"/>
        <v>0</v>
      </c>
      <c r="AN22" s="292">
        <f t="shared" si="5"/>
        <v>0</v>
      </c>
      <c r="AO22" s="292">
        <f t="shared" si="5"/>
        <v>0</v>
      </c>
    </row>
    <row r="23" spans="1:41" x14ac:dyDescent="0.25">
      <c r="A23" s="75"/>
      <c r="B23" s="77"/>
      <c r="C23" s="76"/>
      <c r="D23" s="78">
        <v>13102</v>
      </c>
      <c r="E23" s="79" t="s">
        <v>499</v>
      </c>
      <c r="F23" s="184">
        <f t="shared" si="9"/>
        <v>10705415</v>
      </c>
      <c r="G23" s="184">
        <f t="shared" si="9"/>
        <v>1605812.25</v>
      </c>
      <c r="H23" s="184">
        <f t="shared" si="10"/>
        <v>12311227.25</v>
      </c>
      <c r="I23" s="184">
        <f t="shared" si="11"/>
        <v>12311227.25</v>
      </c>
      <c r="J23" s="184">
        <f t="shared" si="11"/>
        <v>11998266.189999999</v>
      </c>
      <c r="K23" s="316">
        <f t="shared" si="12"/>
        <v>0</v>
      </c>
      <c r="O23" s="184">
        <v>10705415</v>
      </c>
      <c r="P23" s="184">
        <v>1605812.25</v>
      </c>
      <c r="Q23" s="184">
        <f t="shared" si="21"/>
        <v>12311227.25</v>
      </c>
      <c r="R23" s="184">
        <v>12311227.25</v>
      </c>
      <c r="S23" s="184">
        <v>11998266.189999999</v>
      </c>
      <c r="T23" s="270">
        <f t="shared" si="13"/>
        <v>0</v>
      </c>
      <c r="V23" s="287"/>
      <c r="W23" s="287"/>
      <c r="X23" s="261">
        <f t="shared" si="14"/>
        <v>0</v>
      </c>
      <c r="Y23" s="287"/>
      <c r="Z23" s="287"/>
      <c r="AA23" s="261">
        <f t="shared" si="15"/>
        <v>0</v>
      </c>
      <c r="AC23" s="292">
        <f t="shared" si="7"/>
        <v>10705415</v>
      </c>
      <c r="AD23" s="292">
        <f t="shared" si="7"/>
        <v>1605812.25</v>
      </c>
      <c r="AE23" s="292">
        <f t="shared" si="7"/>
        <v>12311227.25</v>
      </c>
      <c r="AF23" s="292">
        <f t="shared" si="7"/>
        <v>12311227.25</v>
      </c>
      <c r="AG23" s="292">
        <f t="shared" si="7"/>
        <v>11998266.189999999</v>
      </c>
      <c r="AH23" s="292">
        <f t="shared" si="7"/>
        <v>0</v>
      </c>
      <c r="AI23" s="66"/>
      <c r="AJ23" s="292">
        <f t="shared" si="8"/>
        <v>0</v>
      </c>
      <c r="AK23" s="292">
        <f t="shared" si="8"/>
        <v>0</v>
      </c>
      <c r="AL23" s="292">
        <f t="shared" si="8"/>
        <v>0</v>
      </c>
      <c r="AM23" s="292">
        <f t="shared" si="8"/>
        <v>0</v>
      </c>
      <c r="AN23" s="292">
        <f t="shared" si="8"/>
        <v>0</v>
      </c>
      <c r="AO23" s="292">
        <f t="shared" si="8"/>
        <v>0</v>
      </c>
    </row>
    <row r="24" spans="1:41" x14ac:dyDescent="0.25">
      <c r="A24" s="75"/>
      <c r="B24" s="77"/>
      <c r="C24" s="76"/>
      <c r="D24" s="78">
        <v>13202</v>
      </c>
      <c r="E24" s="79" t="s">
        <v>500</v>
      </c>
      <c r="F24" s="184">
        <f t="shared" si="9"/>
        <v>36672142</v>
      </c>
      <c r="G24" s="184">
        <f t="shared" si="9"/>
        <v>1385444.6</v>
      </c>
      <c r="H24" s="184">
        <f t="shared" si="10"/>
        <v>38057586.600000001</v>
      </c>
      <c r="I24" s="184">
        <f t="shared" si="11"/>
        <v>37645611.450000003</v>
      </c>
      <c r="J24" s="184">
        <f t="shared" si="11"/>
        <v>37368578.479999997</v>
      </c>
      <c r="K24" s="316">
        <f t="shared" si="12"/>
        <v>411975.14999999851</v>
      </c>
      <c r="O24" s="184">
        <v>35876924</v>
      </c>
      <c r="P24" s="184">
        <v>1349861.6</v>
      </c>
      <c r="Q24" s="184">
        <f t="shared" ref="Q24:Q25" si="22">O24+P24</f>
        <v>37226785.600000001</v>
      </c>
      <c r="R24" s="184">
        <v>36814810.450000003</v>
      </c>
      <c r="S24" s="184">
        <v>36537777.479999997</v>
      </c>
      <c r="T24" s="270">
        <f t="shared" si="13"/>
        <v>411975.14999999851</v>
      </c>
      <c r="V24" s="287">
        <v>795218</v>
      </c>
      <c r="W24" s="287">
        <v>35583</v>
      </c>
      <c r="X24" s="261">
        <f t="shared" si="14"/>
        <v>830801</v>
      </c>
      <c r="Y24" s="287">
        <v>830801</v>
      </c>
      <c r="Z24" s="287">
        <v>830801</v>
      </c>
      <c r="AA24" s="261">
        <f t="shared" si="15"/>
        <v>0</v>
      </c>
      <c r="AC24" s="292">
        <f t="shared" ref="AC24:AH57" si="23">O24+V24</f>
        <v>36672142</v>
      </c>
      <c r="AD24" s="292">
        <f t="shared" si="23"/>
        <v>1385444.6</v>
      </c>
      <c r="AE24" s="292">
        <f t="shared" si="23"/>
        <v>38057586.600000001</v>
      </c>
      <c r="AF24" s="292">
        <f t="shared" si="23"/>
        <v>37645611.450000003</v>
      </c>
      <c r="AG24" s="292">
        <f t="shared" si="23"/>
        <v>37368578.479999997</v>
      </c>
      <c r="AH24" s="292">
        <f t="shared" si="23"/>
        <v>411975.14999999851</v>
      </c>
      <c r="AI24" s="66"/>
      <c r="AJ24" s="292">
        <f t="shared" ref="AJ24:AO58" si="24">F24-AC24</f>
        <v>0</v>
      </c>
      <c r="AK24" s="292">
        <f t="shared" si="24"/>
        <v>0</v>
      </c>
      <c r="AL24" s="292">
        <f t="shared" si="24"/>
        <v>0</v>
      </c>
      <c r="AM24" s="292">
        <f t="shared" si="24"/>
        <v>0</v>
      </c>
      <c r="AN24" s="292">
        <f t="shared" si="24"/>
        <v>0</v>
      </c>
      <c r="AO24" s="292">
        <f t="shared" si="24"/>
        <v>0</v>
      </c>
    </row>
    <row r="25" spans="1:41" x14ac:dyDescent="0.25">
      <c r="A25" s="75"/>
      <c r="B25" s="77"/>
      <c r="C25" s="76"/>
      <c r="D25" s="78">
        <v>13203</v>
      </c>
      <c r="E25" s="79" t="s">
        <v>546</v>
      </c>
      <c r="F25" s="184">
        <f t="shared" si="9"/>
        <v>105809817</v>
      </c>
      <c r="G25" s="184">
        <f t="shared" si="9"/>
        <v>5396868.6900000004</v>
      </c>
      <c r="H25" s="184">
        <f t="shared" si="10"/>
        <v>111206685.69</v>
      </c>
      <c r="I25" s="184">
        <f t="shared" si="11"/>
        <v>111206415.5</v>
      </c>
      <c r="J25" s="184">
        <f t="shared" si="11"/>
        <v>109887290.09999999</v>
      </c>
      <c r="K25" s="316">
        <f t="shared" si="12"/>
        <v>270.18999999761581</v>
      </c>
      <c r="O25" s="184">
        <v>104070235</v>
      </c>
      <c r="P25" s="184">
        <v>5233936.6900000004</v>
      </c>
      <c r="Q25" s="184">
        <f t="shared" si="22"/>
        <v>109304171.69</v>
      </c>
      <c r="R25" s="184">
        <v>109303901.5</v>
      </c>
      <c r="S25" s="184">
        <v>107984776.09999999</v>
      </c>
      <c r="T25" s="270">
        <f t="shared" si="13"/>
        <v>270.18999999761581</v>
      </c>
      <c r="V25" s="287">
        <v>1739582</v>
      </c>
      <c r="W25" s="287">
        <v>162932</v>
      </c>
      <c r="X25" s="261">
        <f t="shared" si="14"/>
        <v>1902514</v>
      </c>
      <c r="Y25" s="287">
        <v>1902514</v>
      </c>
      <c r="Z25" s="287">
        <v>1902514</v>
      </c>
      <c r="AA25" s="261">
        <f t="shared" si="15"/>
        <v>0</v>
      </c>
      <c r="AC25" s="292">
        <f t="shared" si="23"/>
        <v>105809817</v>
      </c>
      <c r="AD25" s="292">
        <f t="shared" si="23"/>
        <v>5396868.6900000004</v>
      </c>
      <c r="AE25" s="292">
        <f t="shared" si="23"/>
        <v>111206685.69</v>
      </c>
      <c r="AF25" s="292">
        <f t="shared" si="23"/>
        <v>111206415.5</v>
      </c>
      <c r="AG25" s="292">
        <f t="shared" si="23"/>
        <v>109887290.09999999</v>
      </c>
      <c r="AH25" s="292">
        <f t="shared" si="23"/>
        <v>270.18999999761581</v>
      </c>
      <c r="AI25" s="66"/>
      <c r="AJ25" s="292">
        <f t="shared" si="24"/>
        <v>0</v>
      </c>
      <c r="AK25" s="292">
        <f t="shared" si="24"/>
        <v>0</v>
      </c>
      <c r="AL25" s="292">
        <f t="shared" si="24"/>
        <v>0</v>
      </c>
      <c r="AM25" s="292">
        <f t="shared" si="24"/>
        <v>0</v>
      </c>
      <c r="AN25" s="292">
        <f t="shared" si="24"/>
        <v>0</v>
      </c>
      <c r="AO25" s="292">
        <f t="shared" si="24"/>
        <v>0</v>
      </c>
    </row>
    <row r="26" spans="1:41" x14ac:dyDescent="0.25">
      <c r="A26" s="75"/>
      <c r="B26" s="77"/>
      <c r="C26" s="76"/>
      <c r="D26" s="78">
        <v>13301</v>
      </c>
      <c r="E26" s="79" t="s">
        <v>501</v>
      </c>
      <c r="F26" s="184">
        <f t="shared" si="9"/>
        <v>1532554</v>
      </c>
      <c r="G26" s="184">
        <f t="shared" si="9"/>
        <v>0</v>
      </c>
      <c r="H26" s="184">
        <f t="shared" si="10"/>
        <v>1532554</v>
      </c>
      <c r="I26" s="184">
        <f t="shared" si="11"/>
        <v>1532554</v>
      </c>
      <c r="J26" s="184">
        <f t="shared" si="11"/>
        <v>1004079.73</v>
      </c>
      <c r="K26" s="316">
        <f t="shared" si="12"/>
        <v>0</v>
      </c>
      <c r="O26" s="184">
        <v>1532554</v>
      </c>
      <c r="P26" s="184"/>
      <c r="Q26" s="184">
        <f>O26+P26</f>
        <v>1532554</v>
      </c>
      <c r="R26" s="184">
        <v>1532554</v>
      </c>
      <c r="S26" s="184">
        <v>1004079.73</v>
      </c>
      <c r="T26" s="270">
        <f t="shared" si="13"/>
        <v>0</v>
      </c>
      <c r="V26" s="287"/>
      <c r="W26" s="287"/>
      <c r="X26" s="261">
        <f t="shared" si="14"/>
        <v>0</v>
      </c>
      <c r="Y26" s="287"/>
      <c r="Z26" s="287"/>
      <c r="AA26" s="261">
        <f t="shared" si="15"/>
        <v>0</v>
      </c>
      <c r="AC26" s="292">
        <f t="shared" si="23"/>
        <v>1532554</v>
      </c>
      <c r="AD26" s="292">
        <f t="shared" si="23"/>
        <v>0</v>
      </c>
      <c r="AE26" s="292">
        <f t="shared" si="23"/>
        <v>1532554</v>
      </c>
      <c r="AF26" s="292">
        <f t="shared" si="23"/>
        <v>1532554</v>
      </c>
      <c r="AG26" s="292">
        <f t="shared" si="23"/>
        <v>1004079.73</v>
      </c>
      <c r="AH26" s="292">
        <f t="shared" si="23"/>
        <v>0</v>
      </c>
      <c r="AI26" s="66"/>
      <c r="AJ26" s="292">
        <f t="shared" si="24"/>
        <v>0</v>
      </c>
      <c r="AK26" s="292">
        <f t="shared" si="24"/>
        <v>0</v>
      </c>
      <c r="AL26" s="292">
        <f t="shared" si="24"/>
        <v>0</v>
      </c>
      <c r="AM26" s="292">
        <f t="shared" si="24"/>
        <v>0</v>
      </c>
      <c r="AN26" s="292">
        <f t="shared" si="24"/>
        <v>0</v>
      </c>
      <c r="AO26" s="292">
        <f t="shared" si="24"/>
        <v>0</v>
      </c>
    </row>
    <row r="27" spans="1:41" x14ac:dyDescent="0.25">
      <c r="A27" s="75"/>
      <c r="B27" s="77"/>
      <c r="C27" s="76"/>
      <c r="D27" s="78">
        <v>13401</v>
      </c>
      <c r="E27" s="79" t="s">
        <v>302</v>
      </c>
      <c r="F27" s="184">
        <f t="shared" si="9"/>
        <v>174302965</v>
      </c>
      <c r="G27" s="184">
        <f t="shared" si="9"/>
        <v>20405512</v>
      </c>
      <c r="H27" s="184">
        <f t="shared" si="10"/>
        <v>194708477</v>
      </c>
      <c r="I27" s="184">
        <f t="shared" si="11"/>
        <v>192671951.34999999</v>
      </c>
      <c r="J27" s="184">
        <f t="shared" si="11"/>
        <v>192263173.32999998</v>
      </c>
      <c r="K27" s="316">
        <f t="shared" si="12"/>
        <v>2036525.650000006</v>
      </c>
      <c r="O27" s="184">
        <v>167807638</v>
      </c>
      <c r="P27" s="184">
        <v>20754449</v>
      </c>
      <c r="Q27" s="184">
        <f>O27+P27</f>
        <v>188562087</v>
      </c>
      <c r="R27" s="184">
        <v>187860035.71000001</v>
      </c>
      <c r="S27" s="184">
        <v>187714709.41</v>
      </c>
      <c r="T27" s="270">
        <f t="shared" si="13"/>
        <v>702051.28999999166</v>
      </c>
      <c r="V27" s="287">
        <v>6495327</v>
      </c>
      <c r="W27" s="287">
        <v>-348937</v>
      </c>
      <c r="X27" s="261">
        <f t="shared" si="14"/>
        <v>6146390</v>
      </c>
      <c r="Y27" s="287">
        <v>4811915.6399999997</v>
      </c>
      <c r="Z27" s="287">
        <v>4548463.92</v>
      </c>
      <c r="AA27" s="261">
        <f t="shared" si="15"/>
        <v>1334474.3600000003</v>
      </c>
      <c r="AC27" s="292">
        <f t="shared" si="23"/>
        <v>174302965</v>
      </c>
      <c r="AD27" s="292">
        <f t="shared" si="23"/>
        <v>20405512</v>
      </c>
      <c r="AE27" s="292">
        <f t="shared" si="23"/>
        <v>194708477</v>
      </c>
      <c r="AF27" s="292">
        <f t="shared" si="23"/>
        <v>192671951.34999999</v>
      </c>
      <c r="AG27" s="292">
        <f t="shared" si="23"/>
        <v>192263173.32999998</v>
      </c>
      <c r="AH27" s="292">
        <f t="shared" si="23"/>
        <v>2036525.649999992</v>
      </c>
      <c r="AI27" s="66"/>
      <c r="AJ27" s="292">
        <f t="shared" si="24"/>
        <v>0</v>
      </c>
      <c r="AK27" s="292">
        <f t="shared" si="24"/>
        <v>0</v>
      </c>
      <c r="AL27" s="292">
        <f t="shared" si="24"/>
        <v>0</v>
      </c>
      <c r="AM27" s="292">
        <f t="shared" si="24"/>
        <v>0</v>
      </c>
      <c r="AN27" s="292">
        <f t="shared" si="24"/>
        <v>0</v>
      </c>
      <c r="AO27" s="292">
        <f t="shared" si="24"/>
        <v>1.3969838619232178E-8</v>
      </c>
    </row>
    <row r="28" spans="1:41" x14ac:dyDescent="0.25">
      <c r="A28" s="75"/>
      <c r="B28" s="179">
        <v>14000</v>
      </c>
      <c r="C28" s="180" t="s">
        <v>303</v>
      </c>
      <c r="D28" s="181"/>
      <c r="E28" s="182"/>
      <c r="F28" s="141">
        <f>SUM(F29:F34)</f>
        <v>115723845</v>
      </c>
      <c r="G28" s="141">
        <f t="shared" ref="G28:K28" si="25">SUM(G29:G34)</f>
        <v>7538950.7300000004</v>
      </c>
      <c r="H28" s="141">
        <f t="shared" si="25"/>
        <v>123262795.73</v>
      </c>
      <c r="I28" s="141">
        <f t="shared" si="25"/>
        <v>121750970.85000001</v>
      </c>
      <c r="J28" s="141">
        <f t="shared" si="25"/>
        <v>112958472.33</v>
      </c>
      <c r="K28" s="141">
        <f t="shared" si="25"/>
        <v>1511824.8800000073</v>
      </c>
      <c r="O28" s="141" t="e">
        <f>SUM(#REF!,#REF!)</f>
        <v>#REF!</v>
      </c>
      <c r="P28" s="141" t="e">
        <f>SUM(#REF!,#REF!)</f>
        <v>#REF!</v>
      </c>
      <c r="Q28" s="141" t="e">
        <f>SUM(#REF!,#REF!)</f>
        <v>#REF!</v>
      </c>
      <c r="R28" s="141" t="e">
        <f>SUM(#REF!,#REF!)</f>
        <v>#REF!</v>
      </c>
      <c r="S28" s="141" t="e">
        <f>SUM(#REF!,#REF!)</f>
        <v>#REF!</v>
      </c>
      <c r="T28" s="271" t="e">
        <f>SUM(#REF!,#REF!)</f>
        <v>#REF!</v>
      </c>
      <c r="V28" s="285" t="e">
        <f>SUM(#REF!,#REF!)</f>
        <v>#REF!</v>
      </c>
      <c r="W28" s="285" t="e">
        <f>SUM(#REF!,#REF!)</f>
        <v>#REF!</v>
      </c>
      <c r="X28" s="285" t="e">
        <f>SUM(#REF!,#REF!)</f>
        <v>#REF!</v>
      </c>
      <c r="Y28" s="285" t="e">
        <f>SUM(#REF!,#REF!)</f>
        <v>#REF!</v>
      </c>
      <c r="Z28" s="285" t="e">
        <f>SUM(#REF!,#REF!)</f>
        <v>#REF!</v>
      </c>
      <c r="AA28" s="285" t="e">
        <f>SUM(#REF!,#REF!)</f>
        <v>#REF!</v>
      </c>
      <c r="AC28" s="292" t="e">
        <f t="shared" si="23"/>
        <v>#REF!</v>
      </c>
      <c r="AD28" s="292" t="e">
        <f t="shared" si="23"/>
        <v>#REF!</v>
      </c>
      <c r="AE28" s="292" t="e">
        <f t="shared" si="23"/>
        <v>#REF!</v>
      </c>
      <c r="AF28" s="292" t="e">
        <f t="shared" si="23"/>
        <v>#REF!</v>
      </c>
      <c r="AG28" s="292" t="e">
        <f t="shared" si="23"/>
        <v>#REF!</v>
      </c>
      <c r="AH28" s="292" t="e">
        <f t="shared" si="23"/>
        <v>#REF!</v>
      </c>
      <c r="AI28" s="66"/>
      <c r="AJ28" s="292" t="e">
        <f t="shared" si="24"/>
        <v>#REF!</v>
      </c>
      <c r="AK28" s="292" t="e">
        <f t="shared" si="24"/>
        <v>#REF!</v>
      </c>
      <c r="AL28" s="292" t="e">
        <f t="shared" si="24"/>
        <v>#REF!</v>
      </c>
      <c r="AM28" s="292" t="e">
        <f t="shared" si="24"/>
        <v>#REF!</v>
      </c>
      <c r="AN28" s="292" t="e">
        <f t="shared" si="24"/>
        <v>#REF!</v>
      </c>
      <c r="AO28" s="292" t="e">
        <f t="shared" si="24"/>
        <v>#REF!</v>
      </c>
    </row>
    <row r="29" spans="1:41" ht="30" x14ac:dyDescent="0.25">
      <c r="A29" s="75"/>
      <c r="B29" s="77"/>
      <c r="C29" s="76"/>
      <c r="D29" s="78">
        <v>14101</v>
      </c>
      <c r="E29" s="79" t="s">
        <v>502</v>
      </c>
      <c r="F29" s="184">
        <f t="shared" si="9"/>
        <v>48004233</v>
      </c>
      <c r="G29" s="184">
        <f t="shared" si="9"/>
        <v>2969334.77</v>
      </c>
      <c r="H29" s="184">
        <f t="shared" si="10"/>
        <v>50973567.770000003</v>
      </c>
      <c r="I29" s="184">
        <f t="shared" si="11"/>
        <v>50973568.079999998</v>
      </c>
      <c r="J29" s="184">
        <f t="shared" si="11"/>
        <v>46667842.520000003</v>
      </c>
      <c r="K29" s="316">
        <f t="shared" si="12"/>
        <v>-0.30999999493360519</v>
      </c>
      <c r="O29" s="184">
        <v>47144660</v>
      </c>
      <c r="P29" s="184">
        <v>2891239.77</v>
      </c>
      <c r="Q29" s="184">
        <f t="shared" ref="Q29:Q30" si="26">O29+P29</f>
        <v>50035899.770000003</v>
      </c>
      <c r="R29" s="184">
        <v>50035900.079999998</v>
      </c>
      <c r="S29" s="184">
        <v>45732295.07</v>
      </c>
      <c r="T29" s="270">
        <f t="shared" si="13"/>
        <v>-0.30999999493360519</v>
      </c>
      <c r="V29" s="287">
        <v>859573</v>
      </c>
      <c r="W29" s="287">
        <v>78095</v>
      </c>
      <c r="X29" s="261">
        <f t="shared" si="14"/>
        <v>937668</v>
      </c>
      <c r="Y29" s="303">
        <v>937668</v>
      </c>
      <c r="Z29" s="303">
        <v>935547.45</v>
      </c>
      <c r="AA29" s="261">
        <f t="shared" si="15"/>
        <v>0</v>
      </c>
      <c r="AC29" s="292">
        <f t="shared" si="23"/>
        <v>48004233</v>
      </c>
      <c r="AD29" s="292">
        <f t="shared" si="23"/>
        <v>2969334.77</v>
      </c>
      <c r="AE29" s="292">
        <f t="shared" si="23"/>
        <v>50973567.770000003</v>
      </c>
      <c r="AF29" s="292">
        <f t="shared" si="23"/>
        <v>50973568.079999998</v>
      </c>
      <c r="AG29" s="292">
        <f t="shared" si="23"/>
        <v>46667842.520000003</v>
      </c>
      <c r="AH29" s="292">
        <f t="shared" si="23"/>
        <v>-0.30999999493360519</v>
      </c>
      <c r="AI29" s="66"/>
      <c r="AJ29" s="292">
        <f t="shared" si="24"/>
        <v>0</v>
      </c>
      <c r="AK29" s="292">
        <f t="shared" si="24"/>
        <v>0</v>
      </c>
      <c r="AL29" s="292">
        <f t="shared" si="24"/>
        <v>0</v>
      </c>
      <c r="AM29" s="292">
        <f t="shared" si="24"/>
        <v>0</v>
      </c>
      <c r="AN29" s="292">
        <f t="shared" si="24"/>
        <v>0</v>
      </c>
      <c r="AO29" s="292">
        <f t="shared" si="24"/>
        <v>0</v>
      </c>
    </row>
    <row r="30" spans="1:41" ht="30" x14ac:dyDescent="0.25">
      <c r="A30" s="75"/>
      <c r="B30" s="77"/>
      <c r="C30" s="76"/>
      <c r="D30" s="78">
        <v>14102</v>
      </c>
      <c r="E30" s="79" t="s">
        <v>503</v>
      </c>
      <c r="F30" s="184">
        <f t="shared" si="9"/>
        <v>49822212</v>
      </c>
      <c r="G30" s="184">
        <f t="shared" si="9"/>
        <v>4246389.96</v>
      </c>
      <c r="H30" s="184">
        <f t="shared" si="10"/>
        <v>54068601.960000001</v>
      </c>
      <c r="I30" s="184">
        <f t="shared" si="11"/>
        <v>54068600.509999998</v>
      </c>
      <c r="J30" s="184">
        <f t="shared" si="11"/>
        <v>49581827.549999997</v>
      </c>
      <c r="K30" s="316">
        <f t="shared" si="12"/>
        <v>1.4500000029802322</v>
      </c>
      <c r="O30" s="184">
        <v>48927590</v>
      </c>
      <c r="P30" s="184">
        <v>4083344.96</v>
      </c>
      <c r="Q30" s="184">
        <f t="shared" si="26"/>
        <v>53010934.960000001</v>
      </c>
      <c r="R30" s="184">
        <v>53010933.509999998</v>
      </c>
      <c r="S30" s="184">
        <v>48524160.549999997</v>
      </c>
      <c r="T30" s="270">
        <f t="shared" si="13"/>
        <v>1.4500000029802322</v>
      </c>
      <c r="V30" s="184">
        <v>894622</v>
      </c>
      <c r="W30" s="287">
        <v>163045</v>
      </c>
      <c r="X30" s="261">
        <f t="shared" si="14"/>
        <v>1057667</v>
      </c>
      <c r="Y30" s="304">
        <v>1057667</v>
      </c>
      <c r="Z30" s="304">
        <v>1057667</v>
      </c>
      <c r="AA30" s="261">
        <f t="shared" si="15"/>
        <v>0</v>
      </c>
      <c r="AC30" s="292">
        <f t="shared" si="23"/>
        <v>49822212</v>
      </c>
      <c r="AD30" s="292">
        <f t="shared" si="23"/>
        <v>4246389.96</v>
      </c>
      <c r="AE30" s="292">
        <f t="shared" si="23"/>
        <v>54068601.960000001</v>
      </c>
      <c r="AF30" s="292">
        <f t="shared" si="23"/>
        <v>54068600.509999998</v>
      </c>
      <c r="AG30" s="292">
        <f t="shared" si="23"/>
        <v>49581827.549999997</v>
      </c>
      <c r="AH30" s="292">
        <f t="shared" si="23"/>
        <v>1.4500000029802322</v>
      </c>
      <c r="AI30" s="66"/>
      <c r="AJ30" s="292">
        <f t="shared" si="24"/>
        <v>0</v>
      </c>
      <c r="AK30" s="292">
        <f t="shared" si="24"/>
        <v>0</v>
      </c>
      <c r="AL30" s="292">
        <f t="shared" si="24"/>
        <v>0</v>
      </c>
      <c r="AM30" s="292">
        <f t="shared" si="24"/>
        <v>0</v>
      </c>
      <c r="AN30" s="292">
        <f t="shared" si="24"/>
        <v>0</v>
      </c>
      <c r="AO30" s="292">
        <f t="shared" si="24"/>
        <v>0</v>
      </c>
    </row>
    <row r="31" spans="1:41" x14ac:dyDescent="0.25">
      <c r="A31" s="75"/>
      <c r="B31" s="77"/>
      <c r="C31" s="76"/>
      <c r="D31" s="78">
        <v>14401</v>
      </c>
      <c r="E31" s="79" t="s">
        <v>504</v>
      </c>
      <c r="F31" s="184">
        <f t="shared" si="9"/>
        <v>1237400</v>
      </c>
      <c r="G31" s="184">
        <f t="shared" si="9"/>
        <v>1961</v>
      </c>
      <c r="H31" s="184">
        <f t="shared" si="10"/>
        <v>1239361</v>
      </c>
      <c r="I31" s="184">
        <f t="shared" si="11"/>
        <v>1169596.81</v>
      </c>
      <c r="J31" s="184">
        <f t="shared" si="11"/>
        <v>1169596.81</v>
      </c>
      <c r="K31" s="316">
        <f t="shared" si="12"/>
        <v>69764.189999999944</v>
      </c>
      <c r="O31" s="184">
        <v>1237400</v>
      </c>
      <c r="P31" s="184">
        <v>1961</v>
      </c>
      <c r="Q31" s="184">
        <f t="shared" ref="Q31:Q34" si="27">O31+P31</f>
        <v>1239361</v>
      </c>
      <c r="R31" s="184">
        <v>1169596.81</v>
      </c>
      <c r="S31" s="184">
        <v>1169596.81</v>
      </c>
      <c r="T31" s="270">
        <f t="shared" si="13"/>
        <v>69764.189999999944</v>
      </c>
      <c r="V31" s="287"/>
      <c r="W31" s="287"/>
      <c r="X31" s="261">
        <f t="shared" si="14"/>
        <v>0</v>
      </c>
      <c r="Y31" s="287"/>
      <c r="Z31" s="287"/>
      <c r="AA31" s="261">
        <f t="shared" si="15"/>
        <v>0</v>
      </c>
      <c r="AC31" s="292">
        <f t="shared" si="23"/>
        <v>1237400</v>
      </c>
      <c r="AD31" s="292">
        <f t="shared" si="23"/>
        <v>1961</v>
      </c>
      <c r="AE31" s="292">
        <f t="shared" si="23"/>
        <v>1239361</v>
      </c>
      <c r="AF31" s="292">
        <f t="shared" si="23"/>
        <v>1169596.81</v>
      </c>
      <c r="AG31" s="292">
        <f t="shared" si="23"/>
        <v>1169596.81</v>
      </c>
      <c r="AH31" s="292">
        <f t="shared" si="23"/>
        <v>69764.189999999944</v>
      </c>
      <c r="AI31" s="66"/>
      <c r="AJ31" s="292">
        <f t="shared" si="24"/>
        <v>0</v>
      </c>
      <c r="AK31" s="292">
        <f t="shared" si="24"/>
        <v>0</v>
      </c>
      <c r="AL31" s="292">
        <f t="shared" si="24"/>
        <v>0</v>
      </c>
      <c r="AM31" s="292">
        <f t="shared" si="24"/>
        <v>0</v>
      </c>
      <c r="AN31" s="292">
        <f t="shared" si="24"/>
        <v>0</v>
      </c>
      <c r="AO31" s="292">
        <f t="shared" si="24"/>
        <v>0</v>
      </c>
    </row>
    <row r="32" spans="1:41" ht="30" x14ac:dyDescent="0.25">
      <c r="A32" s="75"/>
      <c r="B32" s="77"/>
      <c r="C32" s="76"/>
      <c r="D32" s="78">
        <v>14410</v>
      </c>
      <c r="E32" s="79" t="s">
        <v>306</v>
      </c>
      <c r="F32" s="184">
        <f t="shared" si="9"/>
        <v>1360000</v>
      </c>
      <c r="G32" s="184">
        <f t="shared" si="9"/>
        <v>229208</v>
      </c>
      <c r="H32" s="184">
        <f t="shared" si="10"/>
        <v>1589208</v>
      </c>
      <c r="I32" s="184">
        <f t="shared" si="11"/>
        <v>1575418.56</v>
      </c>
      <c r="J32" s="184">
        <f t="shared" si="11"/>
        <v>1575418.56</v>
      </c>
      <c r="K32" s="316">
        <f t="shared" si="12"/>
        <v>13789.439999999944</v>
      </c>
      <c r="O32" s="184">
        <v>1360000</v>
      </c>
      <c r="P32" s="184">
        <v>229208</v>
      </c>
      <c r="Q32" s="184">
        <f t="shared" si="27"/>
        <v>1589208</v>
      </c>
      <c r="R32" s="184">
        <v>1575418.56</v>
      </c>
      <c r="S32" s="184">
        <v>1575418.56</v>
      </c>
      <c r="T32" s="270">
        <f t="shared" si="13"/>
        <v>13789.439999999944</v>
      </c>
      <c r="V32" s="287"/>
      <c r="W32" s="287"/>
      <c r="X32" s="261">
        <f t="shared" si="14"/>
        <v>0</v>
      </c>
      <c r="Y32" s="287"/>
      <c r="Z32" s="287"/>
      <c r="AA32" s="261">
        <f t="shared" si="15"/>
        <v>0</v>
      </c>
      <c r="AC32" s="292">
        <f t="shared" si="23"/>
        <v>1360000</v>
      </c>
      <c r="AD32" s="292">
        <f t="shared" si="23"/>
        <v>229208</v>
      </c>
      <c r="AE32" s="292">
        <f t="shared" si="23"/>
        <v>1589208</v>
      </c>
      <c r="AF32" s="292">
        <f t="shared" si="23"/>
        <v>1575418.56</v>
      </c>
      <c r="AG32" s="292">
        <f t="shared" si="23"/>
        <v>1575418.56</v>
      </c>
      <c r="AH32" s="292">
        <f t="shared" si="23"/>
        <v>13789.439999999944</v>
      </c>
      <c r="AI32" s="66"/>
      <c r="AJ32" s="292">
        <f t="shared" si="24"/>
        <v>0</v>
      </c>
      <c r="AK32" s="292">
        <f t="shared" si="24"/>
        <v>0</v>
      </c>
      <c r="AL32" s="292">
        <f t="shared" si="24"/>
        <v>0</v>
      </c>
      <c r="AM32" s="292">
        <f t="shared" si="24"/>
        <v>0</v>
      </c>
      <c r="AN32" s="292">
        <f t="shared" si="24"/>
        <v>0</v>
      </c>
      <c r="AO32" s="292">
        <f t="shared" si="24"/>
        <v>0</v>
      </c>
    </row>
    <row r="33" spans="1:41" ht="30" hidden="1" x14ac:dyDescent="0.25">
      <c r="A33" s="75"/>
      <c r="B33" s="77"/>
      <c r="C33" s="76"/>
      <c r="D33" s="78">
        <v>14411</v>
      </c>
      <c r="E33" s="79" t="s">
        <v>505</v>
      </c>
      <c r="F33" s="184">
        <f t="shared" si="9"/>
        <v>0</v>
      </c>
      <c r="G33" s="184">
        <f t="shared" si="9"/>
        <v>0</v>
      </c>
      <c r="H33" s="184">
        <f t="shared" si="10"/>
        <v>0</v>
      </c>
      <c r="I33" s="184">
        <f t="shared" si="11"/>
        <v>0</v>
      </c>
      <c r="J33" s="184">
        <f t="shared" si="11"/>
        <v>0</v>
      </c>
      <c r="K33" s="316">
        <f t="shared" si="12"/>
        <v>0</v>
      </c>
      <c r="O33" s="184"/>
      <c r="P33" s="184">
        <v>0</v>
      </c>
      <c r="Q33" s="184">
        <f t="shared" si="27"/>
        <v>0</v>
      </c>
      <c r="R33" s="184"/>
      <c r="S33" s="184"/>
      <c r="T33" s="270">
        <f t="shared" si="13"/>
        <v>0</v>
      </c>
      <c r="V33" s="287"/>
      <c r="W33" s="287"/>
      <c r="X33" s="261">
        <f t="shared" si="14"/>
        <v>0</v>
      </c>
      <c r="Y33" s="287"/>
      <c r="Z33" s="287"/>
      <c r="AA33" s="261">
        <f t="shared" si="15"/>
        <v>0</v>
      </c>
      <c r="AC33" s="292">
        <f t="shared" si="23"/>
        <v>0</v>
      </c>
      <c r="AD33" s="292">
        <f t="shared" si="23"/>
        <v>0</v>
      </c>
      <c r="AE33" s="292">
        <f t="shared" si="23"/>
        <v>0</v>
      </c>
      <c r="AF33" s="292">
        <f t="shared" si="23"/>
        <v>0</v>
      </c>
      <c r="AG33" s="292">
        <f t="shared" si="23"/>
        <v>0</v>
      </c>
      <c r="AH33" s="292">
        <f t="shared" si="23"/>
        <v>0</v>
      </c>
      <c r="AI33" s="66"/>
      <c r="AJ33" s="292">
        <f t="shared" si="24"/>
        <v>0</v>
      </c>
      <c r="AK33" s="292">
        <f t="shared" si="24"/>
        <v>0</v>
      </c>
      <c r="AL33" s="292">
        <f t="shared" si="24"/>
        <v>0</v>
      </c>
      <c r="AM33" s="292">
        <f t="shared" si="24"/>
        <v>0</v>
      </c>
      <c r="AN33" s="292">
        <f t="shared" si="24"/>
        <v>0</v>
      </c>
      <c r="AO33" s="292">
        <f t="shared" si="24"/>
        <v>0</v>
      </c>
    </row>
    <row r="34" spans="1:41" ht="30" x14ac:dyDescent="0.25">
      <c r="A34" s="75"/>
      <c r="B34" s="77"/>
      <c r="C34" s="76"/>
      <c r="D34" s="78">
        <v>14412</v>
      </c>
      <c r="E34" s="79" t="s">
        <v>506</v>
      </c>
      <c r="F34" s="184">
        <f t="shared" si="9"/>
        <v>15300000</v>
      </c>
      <c r="G34" s="184">
        <f t="shared" si="9"/>
        <v>92057</v>
      </c>
      <c r="H34" s="184">
        <f t="shared" si="10"/>
        <v>15392057</v>
      </c>
      <c r="I34" s="184">
        <f t="shared" si="11"/>
        <v>13963786.890000001</v>
      </c>
      <c r="J34" s="184">
        <f t="shared" si="11"/>
        <v>13963786.890000001</v>
      </c>
      <c r="K34" s="316">
        <f t="shared" si="12"/>
        <v>1428270.1099999994</v>
      </c>
      <c r="O34" s="184">
        <v>15300000</v>
      </c>
      <c r="P34" s="184">
        <v>92057</v>
      </c>
      <c r="Q34" s="184">
        <f t="shared" si="27"/>
        <v>15392057</v>
      </c>
      <c r="R34" s="184">
        <v>13963786.890000001</v>
      </c>
      <c r="S34" s="184">
        <v>13963786.890000001</v>
      </c>
      <c r="T34" s="270">
        <f t="shared" si="13"/>
        <v>1428270.1099999994</v>
      </c>
      <c r="V34" s="305"/>
      <c r="W34" s="305"/>
      <c r="X34" s="261">
        <f t="shared" si="14"/>
        <v>0</v>
      </c>
      <c r="Y34" s="305"/>
      <c r="Z34" s="305"/>
      <c r="AA34" s="261">
        <f t="shared" si="15"/>
        <v>0</v>
      </c>
      <c r="AC34" s="292">
        <f t="shared" si="23"/>
        <v>15300000</v>
      </c>
      <c r="AD34" s="292">
        <f t="shared" si="23"/>
        <v>92057</v>
      </c>
      <c r="AE34" s="292">
        <f t="shared" si="23"/>
        <v>15392057</v>
      </c>
      <c r="AF34" s="292">
        <f t="shared" si="23"/>
        <v>13963786.890000001</v>
      </c>
      <c r="AG34" s="292">
        <f t="shared" si="23"/>
        <v>13963786.890000001</v>
      </c>
      <c r="AH34" s="292">
        <f t="shared" si="23"/>
        <v>1428270.1099999994</v>
      </c>
      <c r="AI34" s="66"/>
      <c r="AJ34" s="292">
        <f t="shared" si="24"/>
        <v>0</v>
      </c>
      <c r="AK34" s="292">
        <f t="shared" si="24"/>
        <v>0</v>
      </c>
      <c r="AL34" s="292">
        <f t="shared" si="24"/>
        <v>0</v>
      </c>
      <c r="AM34" s="292">
        <f t="shared" si="24"/>
        <v>0</v>
      </c>
      <c r="AN34" s="292">
        <f t="shared" si="24"/>
        <v>0</v>
      </c>
      <c r="AO34" s="292">
        <f t="shared" si="24"/>
        <v>0</v>
      </c>
    </row>
    <row r="35" spans="1:41" x14ac:dyDescent="0.25">
      <c r="A35" s="75"/>
      <c r="B35" s="179">
        <v>15000</v>
      </c>
      <c r="C35" s="180" t="s">
        <v>307</v>
      </c>
      <c r="D35" s="181"/>
      <c r="E35" s="182"/>
      <c r="F35" s="141">
        <f>SUM(F38:F49)</f>
        <v>179208938</v>
      </c>
      <c r="G35" s="141">
        <f t="shared" ref="G35:K35" si="28">SUM(G38:G49)</f>
        <v>8833509.8899999987</v>
      </c>
      <c r="H35" s="141">
        <f t="shared" si="28"/>
        <v>188042447.88999999</v>
      </c>
      <c r="I35" s="141">
        <f t="shared" si="28"/>
        <v>187515141.06000003</v>
      </c>
      <c r="J35" s="141">
        <f t="shared" si="28"/>
        <v>186700950.68000001</v>
      </c>
      <c r="K35" s="141">
        <f t="shared" si="28"/>
        <v>527306.82999999123</v>
      </c>
      <c r="O35" s="141" t="e">
        <f>SUM(#REF!,#REF!,#REF!)</f>
        <v>#REF!</v>
      </c>
      <c r="P35" s="141" t="e">
        <f>SUM(P36,#REF!,#REF!,P46,#REF!)</f>
        <v>#REF!</v>
      </c>
      <c r="Q35" s="141" t="e">
        <f>SUM(Q36,#REF!,#REF!,Q46,#REF!)</f>
        <v>#REF!</v>
      </c>
      <c r="R35" s="141" t="e">
        <f>SUM(R36,#REF!,#REF!,R46,#REF!)</f>
        <v>#REF!</v>
      </c>
      <c r="S35" s="141" t="e">
        <f>SUM(S36,#REF!,#REF!,S46,#REF!)</f>
        <v>#REF!</v>
      </c>
      <c r="T35" s="271" t="e">
        <f>SUM(T36,#REF!,#REF!,T46,#REF!)</f>
        <v>#REF!</v>
      </c>
      <c r="V35" s="285" t="e">
        <f>SUM(V36,#REF!,#REF!,V46,#REF!)</f>
        <v>#REF!</v>
      </c>
      <c r="W35" s="285" t="e">
        <f>SUM(W36,#REF!,#REF!,W46,#REF!)</f>
        <v>#REF!</v>
      </c>
      <c r="X35" s="285" t="e">
        <f>SUM(X36,#REF!,#REF!,X46,#REF!)</f>
        <v>#REF!</v>
      </c>
      <c r="Y35" s="285" t="e">
        <f>SUM(Y36,#REF!,#REF!,Y46,#REF!)</f>
        <v>#REF!</v>
      </c>
      <c r="Z35" s="285" t="e">
        <f>SUM(Z36,#REF!,#REF!,Z46,#REF!)</f>
        <v>#REF!</v>
      </c>
      <c r="AA35" s="285" t="e">
        <f>SUM(AA36,#REF!,#REF!,AA46,#REF!)</f>
        <v>#REF!</v>
      </c>
      <c r="AC35" s="292" t="e">
        <f t="shared" si="23"/>
        <v>#REF!</v>
      </c>
      <c r="AD35" s="292" t="e">
        <f t="shared" si="23"/>
        <v>#REF!</v>
      </c>
      <c r="AE35" s="292" t="e">
        <f t="shared" si="23"/>
        <v>#REF!</v>
      </c>
      <c r="AF35" s="292" t="e">
        <f t="shared" si="23"/>
        <v>#REF!</v>
      </c>
      <c r="AG35" s="292" t="e">
        <f t="shared" si="23"/>
        <v>#REF!</v>
      </c>
      <c r="AH35" s="292" t="e">
        <f t="shared" si="23"/>
        <v>#REF!</v>
      </c>
      <c r="AI35" s="66"/>
      <c r="AJ35" s="292" t="e">
        <f t="shared" si="24"/>
        <v>#REF!</v>
      </c>
      <c r="AK35" s="292" t="e">
        <f t="shared" si="24"/>
        <v>#REF!</v>
      </c>
      <c r="AL35" s="292" t="e">
        <f t="shared" si="24"/>
        <v>#REF!</v>
      </c>
      <c r="AM35" s="292" t="e">
        <f t="shared" si="24"/>
        <v>#REF!</v>
      </c>
      <c r="AN35" s="292" t="e">
        <f t="shared" si="24"/>
        <v>#REF!</v>
      </c>
      <c r="AO35" s="292" t="e">
        <f t="shared" si="24"/>
        <v>#REF!</v>
      </c>
    </row>
    <row r="36" spans="1:41" hidden="1" x14ac:dyDescent="0.25">
      <c r="A36" s="75"/>
      <c r="B36" s="76"/>
      <c r="C36" s="105">
        <v>15200</v>
      </c>
      <c r="D36" s="177" t="s">
        <v>308</v>
      </c>
      <c r="E36" s="178"/>
      <c r="F36" s="142">
        <f>SUM(F37)</f>
        <v>0</v>
      </c>
      <c r="G36" s="142">
        <f t="shared" ref="G36:J36" si="29">SUM(G37)</f>
        <v>0</v>
      </c>
      <c r="H36" s="142">
        <f t="shared" si="29"/>
        <v>0</v>
      </c>
      <c r="I36" s="142">
        <f t="shared" si="29"/>
        <v>0</v>
      </c>
      <c r="J36" s="142">
        <f t="shared" si="29"/>
        <v>0</v>
      </c>
      <c r="K36" s="272">
        <f t="shared" si="12"/>
        <v>0</v>
      </c>
      <c r="O36" s="142"/>
      <c r="P36" s="142">
        <f t="shared" ref="P36:T36" si="30">SUM(P37)</f>
        <v>0</v>
      </c>
      <c r="Q36" s="142">
        <f t="shared" si="30"/>
        <v>0</v>
      </c>
      <c r="R36" s="142">
        <f t="shared" si="30"/>
        <v>0</v>
      </c>
      <c r="S36" s="142">
        <f t="shared" si="30"/>
        <v>0</v>
      </c>
      <c r="T36" s="272">
        <f t="shared" si="30"/>
        <v>0</v>
      </c>
      <c r="V36" s="286">
        <f t="shared" ref="V36:AA36" si="31">SUM(V37)</f>
        <v>0</v>
      </c>
      <c r="W36" s="286">
        <f t="shared" si="31"/>
        <v>0</v>
      </c>
      <c r="X36" s="286">
        <f t="shared" si="31"/>
        <v>0</v>
      </c>
      <c r="Y36" s="286">
        <f t="shared" si="31"/>
        <v>0</v>
      </c>
      <c r="Z36" s="286">
        <f t="shared" si="31"/>
        <v>0</v>
      </c>
      <c r="AA36" s="286">
        <f t="shared" si="31"/>
        <v>0</v>
      </c>
      <c r="AC36" s="292">
        <f t="shared" si="23"/>
        <v>0</v>
      </c>
      <c r="AD36" s="292">
        <f t="shared" si="23"/>
        <v>0</v>
      </c>
      <c r="AE36" s="292">
        <f t="shared" si="23"/>
        <v>0</v>
      </c>
      <c r="AF36" s="292">
        <f t="shared" si="23"/>
        <v>0</v>
      </c>
      <c r="AG36" s="292">
        <f t="shared" si="23"/>
        <v>0</v>
      </c>
      <c r="AH36" s="292">
        <f t="shared" si="23"/>
        <v>0</v>
      </c>
      <c r="AI36" s="66"/>
      <c r="AJ36" s="292">
        <f t="shared" si="24"/>
        <v>0</v>
      </c>
      <c r="AK36" s="292">
        <f t="shared" si="24"/>
        <v>0</v>
      </c>
      <c r="AL36" s="292">
        <f t="shared" si="24"/>
        <v>0</v>
      </c>
      <c r="AM36" s="292">
        <f t="shared" si="24"/>
        <v>0</v>
      </c>
      <c r="AN36" s="292">
        <f t="shared" si="24"/>
        <v>0</v>
      </c>
      <c r="AO36" s="292">
        <f t="shared" si="24"/>
        <v>0</v>
      </c>
    </row>
    <row r="37" spans="1:41" hidden="1" x14ac:dyDescent="0.25">
      <c r="A37" s="75"/>
      <c r="B37" s="77"/>
      <c r="C37" s="76"/>
      <c r="D37" s="78">
        <v>15201</v>
      </c>
      <c r="E37" s="79" t="s">
        <v>308</v>
      </c>
      <c r="F37" s="184">
        <f t="shared" si="9"/>
        <v>0</v>
      </c>
      <c r="G37" s="184">
        <f t="shared" si="9"/>
        <v>0</v>
      </c>
      <c r="H37" s="184">
        <f t="shared" si="10"/>
        <v>0</v>
      </c>
      <c r="I37" s="184">
        <f t="shared" si="11"/>
        <v>0</v>
      </c>
      <c r="J37" s="184">
        <f t="shared" si="11"/>
        <v>0</v>
      </c>
      <c r="K37" s="316">
        <f t="shared" si="12"/>
        <v>0</v>
      </c>
      <c r="O37" s="184"/>
      <c r="P37" s="184"/>
      <c r="Q37" s="184">
        <f>O37+P37</f>
        <v>0</v>
      </c>
      <c r="R37" s="184"/>
      <c r="S37" s="184"/>
      <c r="T37" s="270">
        <f t="shared" si="13"/>
        <v>0</v>
      </c>
      <c r="V37" s="287"/>
      <c r="W37" s="287"/>
      <c r="X37" s="261">
        <f t="shared" si="14"/>
        <v>0</v>
      </c>
      <c r="Y37" s="287"/>
      <c r="Z37" s="287"/>
      <c r="AA37" s="261">
        <f t="shared" si="15"/>
        <v>0</v>
      </c>
      <c r="AC37" s="292">
        <f t="shared" si="23"/>
        <v>0</v>
      </c>
      <c r="AD37" s="292">
        <f t="shared" si="23"/>
        <v>0</v>
      </c>
      <c r="AE37" s="292">
        <f t="shared" si="23"/>
        <v>0</v>
      </c>
      <c r="AF37" s="292">
        <f t="shared" si="23"/>
        <v>0</v>
      </c>
      <c r="AG37" s="292">
        <f t="shared" si="23"/>
        <v>0</v>
      </c>
      <c r="AH37" s="292">
        <f t="shared" si="23"/>
        <v>0</v>
      </c>
      <c r="AI37" s="66"/>
      <c r="AJ37" s="292">
        <f t="shared" si="24"/>
        <v>0</v>
      </c>
      <c r="AK37" s="292">
        <f t="shared" si="24"/>
        <v>0</v>
      </c>
      <c r="AL37" s="292">
        <f t="shared" si="24"/>
        <v>0</v>
      </c>
      <c r="AM37" s="292">
        <f t="shared" si="24"/>
        <v>0</v>
      </c>
      <c r="AN37" s="292">
        <f t="shared" si="24"/>
        <v>0</v>
      </c>
      <c r="AO37" s="292">
        <f t="shared" si="24"/>
        <v>0</v>
      </c>
    </row>
    <row r="38" spans="1:41" ht="30" x14ac:dyDescent="0.25">
      <c r="A38" s="75"/>
      <c r="B38" s="77"/>
      <c r="C38" s="76"/>
      <c r="D38" s="78">
        <v>15302</v>
      </c>
      <c r="E38" s="79" t="s">
        <v>507</v>
      </c>
      <c r="F38" s="184">
        <f t="shared" si="9"/>
        <v>600000</v>
      </c>
      <c r="G38" s="184">
        <f t="shared" si="9"/>
        <v>0</v>
      </c>
      <c r="H38" s="184">
        <f t="shared" si="10"/>
        <v>600000</v>
      </c>
      <c r="I38" s="184">
        <f t="shared" si="11"/>
        <v>600000</v>
      </c>
      <c r="J38" s="184">
        <f t="shared" si="11"/>
        <v>600000</v>
      </c>
      <c r="K38" s="316">
        <f t="shared" si="12"/>
        <v>0</v>
      </c>
      <c r="O38" s="184">
        <v>600000</v>
      </c>
      <c r="P38" s="184"/>
      <c r="Q38" s="184">
        <f>O38+P38</f>
        <v>600000</v>
      </c>
      <c r="R38" s="184">
        <v>600000</v>
      </c>
      <c r="S38" s="184">
        <v>600000</v>
      </c>
      <c r="T38" s="270">
        <f t="shared" si="13"/>
        <v>0</v>
      </c>
      <c r="V38" s="287"/>
      <c r="W38" s="287"/>
      <c r="X38" s="261">
        <f t="shared" si="14"/>
        <v>0</v>
      </c>
      <c r="Y38" s="287"/>
      <c r="Z38" s="287"/>
      <c r="AA38" s="261">
        <f t="shared" si="15"/>
        <v>0</v>
      </c>
      <c r="AC38" s="292">
        <f t="shared" si="23"/>
        <v>600000</v>
      </c>
      <c r="AD38" s="292">
        <f t="shared" si="23"/>
        <v>0</v>
      </c>
      <c r="AE38" s="292">
        <f t="shared" si="23"/>
        <v>600000</v>
      </c>
      <c r="AF38" s="292">
        <f t="shared" si="23"/>
        <v>600000</v>
      </c>
      <c r="AG38" s="292">
        <f t="shared" si="23"/>
        <v>600000</v>
      </c>
      <c r="AH38" s="292">
        <f t="shared" si="23"/>
        <v>0</v>
      </c>
      <c r="AI38" s="66"/>
      <c r="AJ38" s="292">
        <f t="shared" si="24"/>
        <v>0</v>
      </c>
      <c r="AK38" s="292">
        <f t="shared" si="24"/>
        <v>0</v>
      </c>
      <c r="AL38" s="292">
        <f t="shared" si="24"/>
        <v>0</v>
      </c>
      <c r="AM38" s="292">
        <f t="shared" si="24"/>
        <v>0</v>
      </c>
      <c r="AN38" s="292">
        <f t="shared" si="24"/>
        <v>0</v>
      </c>
      <c r="AO38" s="292">
        <f t="shared" si="24"/>
        <v>0</v>
      </c>
    </row>
    <row r="39" spans="1:41" x14ac:dyDescent="0.25">
      <c r="A39" s="75"/>
      <c r="B39" s="77"/>
      <c r="C39" s="76"/>
      <c r="D39" s="78">
        <v>15401</v>
      </c>
      <c r="E39" s="79" t="s">
        <v>508</v>
      </c>
      <c r="F39" s="184">
        <f t="shared" si="9"/>
        <v>36018650</v>
      </c>
      <c r="G39" s="184">
        <f t="shared" si="9"/>
        <v>2338479.48</v>
      </c>
      <c r="H39" s="184">
        <f t="shared" si="10"/>
        <v>38357129.479999997</v>
      </c>
      <c r="I39" s="184">
        <f t="shared" si="11"/>
        <v>38296409.600000001</v>
      </c>
      <c r="J39" s="184">
        <f t="shared" si="11"/>
        <v>38042455.700000003</v>
      </c>
      <c r="K39" s="316">
        <f t="shared" si="12"/>
        <v>60719.879999995232</v>
      </c>
      <c r="O39" s="184">
        <v>35280903</v>
      </c>
      <c r="P39" s="184">
        <v>2253028.48</v>
      </c>
      <c r="Q39" s="184">
        <f t="shared" ref="Q39:Q45" si="32">O39+P39</f>
        <v>37533931.479999997</v>
      </c>
      <c r="R39" s="184">
        <v>37473211.600000001</v>
      </c>
      <c r="S39" s="184">
        <v>37219257.700000003</v>
      </c>
      <c r="T39" s="270">
        <f t="shared" si="13"/>
        <v>60719.879999995232</v>
      </c>
      <c r="V39" s="287">
        <v>737747</v>
      </c>
      <c r="W39" s="287">
        <v>85451</v>
      </c>
      <c r="X39" s="261">
        <f t="shared" si="14"/>
        <v>823198</v>
      </c>
      <c r="Y39" s="287">
        <v>823198</v>
      </c>
      <c r="Z39" s="287">
        <v>823198</v>
      </c>
      <c r="AA39" s="261">
        <f t="shared" si="15"/>
        <v>0</v>
      </c>
      <c r="AC39" s="292">
        <f t="shared" si="23"/>
        <v>36018650</v>
      </c>
      <c r="AD39" s="292">
        <f t="shared" si="23"/>
        <v>2338479.48</v>
      </c>
      <c r="AE39" s="292">
        <f t="shared" si="23"/>
        <v>38357129.479999997</v>
      </c>
      <c r="AF39" s="292">
        <f t="shared" si="23"/>
        <v>38296409.600000001</v>
      </c>
      <c r="AG39" s="292">
        <f t="shared" si="23"/>
        <v>38042455.700000003</v>
      </c>
      <c r="AH39" s="292">
        <f t="shared" si="23"/>
        <v>60719.879999995232</v>
      </c>
      <c r="AI39" s="66"/>
      <c r="AJ39" s="292">
        <f t="shared" si="24"/>
        <v>0</v>
      </c>
      <c r="AK39" s="292">
        <f t="shared" si="24"/>
        <v>0</v>
      </c>
      <c r="AL39" s="292">
        <f t="shared" si="24"/>
        <v>0</v>
      </c>
      <c r="AM39" s="292">
        <f t="shared" si="24"/>
        <v>0</v>
      </c>
      <c r="AN39" s="292">
        <f t="shared" si="24"/>
        <v>0</v>
      </c>
      <c r="AO39" s="292">
        <f t="shared" si="24"/>
        <v>0</v>
      </c>
    </row>
    <row r="40" spans="1:41" x14ac:dyDescent="0.25">
      <c r="A40" s="75"/>
      <c r="B40" s="77"/>
      <c r="C40" s="76"/>
      <c r="D40" s="78">
        <v>15402</v>
      </c>
      <c r="E40" s="79" t="s">
        <v>509</v>
      </c>
      <c r="F40" s="184">
        <f t="shared" si="9"/>
        <v>19867870</v>
      </c>
      <c r="G40" s="184">
        <f t="shared" si="9"/>
        <v>1222527.02</v>
      </c>
      <c r="H40" s="184">
        <f t="shared" si="10"/>
        <v>21090397.02</v>
      </c>
      <c r="I40" s="184">
        <f t="shared" si="11"/>
        <v>21089905.890000001</v>
      </c>
      <c r="J40" s="184">
        <f t="shared" si="11"/>
        <v>20759472.739999998</v>
      </c>
      <c r="K40" s="316">
        <f t="shared" si="12"/>
        <v>491.12999999895692</v>
      </c>
      <c r="O40" s="184">
        <v>19463707</v>
      </c>
      <c r="P40" s="184">
        <v>1186749.02</v>
      </c>
      <c r="Q40" s="184">
        <f t="shared" si="32"/>
        <v>20650456.02</v>
      </c>
      <c r="R40" s="184">
        <v>20649964.890000001</v>
      </c>
      <c r="S40" s="184">
        <v>20319531.739999998</v>
      </c>
      <c r="T40" s="270">
        <f t="shared" si="13"/>
        <v>491.12999999895692</v>
      </c>
      <c r="V40" s="287">
        <v>404163</v>
      </c>
      <c r="W40" s="287">
        <v>35778</v>
      </c>
      <c r="X40" s="261">
        <f t="shared" si="14"/>
        <v>439941</v>
      </c>
      <c r="Y40" s="287">
        <v>439941</v>
      </c>
      <c r="Z40" s="287">
        <v>439941</v>
      </c>
      <c r="AA40" s="261">
        <f t="shared" si="15"/>
        <v>0</v>
      </c>
      <c r="AC40" s="292">
        <f t="shared" si="23"/>
        <v>19867870</v>
      </c>
      <c r="AD40" s="292">
        <f t="shared" si="23"/>
        <v>1222527.02</v>
      </c>
      <c r="AE40" s="292">
        <f t="shared" si="23"/>
        <v>21090397.02</v>
      </c>
      <c r="AF40" s="292">
        <f t="shared" si="23"/>
        <v>21089905.890000001</v>
      </c>
      <c r="AG40" s="292">
        <f t="shared" si="23"/>
        <v>20759472.739999998</v>
      </c>
      <c r="AH40" s="292">
        <f t="shared" si="23"/>
        <v>491.12999999895692</v>
      </c>
      <c r="AI40" s="66"/>
      <c r="AJ40" s="292">
        <f t="shared" si="24"/>
        <v>0</v>
      </c>
      <c r="AK40" s="292">
        <f t="shared" si="24"/>
        <v>0</v>
      </c>
      <c r="AL40" s="292">
        <f t="shared" si="24"/>
        <v>0</v>
      </c>
      <c r="AM40" s="292">
        <f t="shared" si="24"/>
        <v>0</v>
      </c>
      <c r="AN40" s="292">
        <f t="shared" si="24"/>
        <v>0</v>
      </c>
      <c r="AO40" s="292">
        <f t="shared" si="24"/>
        <v>0</v>
      </c>
    </row>
    <row r="41" spans="1:41" x14ac:dyDescent="0.25">
      <c r="A41" s="75"/>
      <c r="B41" s="77"/>
      <c r="C41" s="76"/>
      <c r="D41" s="78">
        <v>15403</v>
      </c>
      <c r="E41" s="79" t="s">
        <v>547</v>
      </c>
      <c r="F41" s="184">
        <f t="shared" si="9"/>
        <v>73349812</v>
      </c>
      <c r="G41" s="184">
        <f t="shared" si="9"/>
        <v>5658072.0199999996</v>
      </c>
      <c r="H41" s="184">
        <f t="shared" si="10"/>
        <v>79007884.019999996</v>
      </c>
      <c r="I41" s="184">
        <f t="shared" si="11"/>
        <v>79007884.5</v>
      </c>
      <c r="J41" s="184">
        <f t="shared" si="11"/>
        <v>79007884.5</v>
      </c>
      <c r="K41" s="316">
        <f t="shared" si="12"/>
        <v>-0.48000000417232513</v>
      </c>
      <c r="O41" s="184">
        <v>71878612</v>
      </c>
      <c r="P41" s="184">
        <v>5433446.0199999996</v>
      </c>
      <c r="Q41" s="184">
        <f t="shared" si="32"/>
        <v>77312058.019999996</v>
      </c>
      <c r="R41" s="184">
        <v>77312058.5</v>
      </c>
      <c r="S41" s="184">
        <v>77312058.5</v>
      </c>
      <c r="T41" s="270">
        <f t="shared" si="13"/>
        <v>-0.48000000417232513</v>
      </c>
      <c r="V41" s="287">
        <v>1471200</v>
      </c>
      <c r="W41" s="287">
        <v>224626</v>
      </c>
      <c r="X41" s="261">
        <f t="shared" si="14"/>
        <v>1695826</v>
      </c>
      <c r="Y41" s="287">
        <v>1695826</v>
      </c>
      <c r="Z41" s="287">
        <v>1695826</v>
      </c>
      <c r="AA41" s="261">
        <f t="shared" si="15"/>
        <v>0</v>
      </c>
      <c r="AC41" s="292">
        <f t="shared" si="23"/>
        <v>73349812</v>
      </c>
      <c r="AD41" s="292">
        <f t="shared" si="23"/>
        <v>5658072.0199999996</v>
      </c>
      <c r="AE41" s="292">
        <f t="shared" si="23"/>
        <v>79007884.019999996</v>
      </c>
      <c r="AF41" s="292">
        <f t="shared" si="23"/>
        <v>79007884.5</v>
      </c>
      <c r="AG41" s="292">
        <f t="shared" si="23"/>
        <v>79007884.5</v>
      </c>
      <c r="AH41" s="292">
        <f t="shared" si="23"/>
        <v>-0.48000000417232513</v>
      </c>
      <c r="AI41" s="66"/>
      <c r="AJ41" s="292">
        <f t="shared" si="24"/>
        <v>0</v>
      </c>
      <c r="AK41" s="292">
        <f t="shared" si="24"/>
        <v>0</v>
      </c>
      <c r="AL41" s="292">
        <f t="shared" si="24"/>
        <v>0</v>
      </c>
      <c r="AM41" s="292">
        <f t="shared" si="24"/>
        <v>0</v>
      </c>
      <c r="AN41" s="292">
        <f t="shared" si="24"/>
        <v>0</v>
      </c>
      <c r="AO41" s="292">
        <f t="shared" si="24"/>
        <v>0</v>
      </c>
    </row>
    <row r="42" spans="1:41" x14ac:dyDescent="0.25">
      <c r="A42" s="75"/>
      <c r="B42" s="77"/>
      <c r="C42" s="76"/>
      <c r="D42" s="78">
        <v>15404</v>
      </c>
      <c r="E42" s="79" t="s">
        <v>510</v>
      </c>
      <c r="F42" s="184">
        <f t="shared" si="9"/>
        <v>17205743</v>
      </c>
      <c r="G42" s="184">
        <f t="shared" si="9"/>
        <v>1301561.28</v>
      </c>
      <c r="H42" s="184">
        <f t="shared" si="10"/>
        <v>18507304.280000001</v>
      </c>
      <c r="I42" s="184">
        <f t="shared" si="11"/>
        <v>18507303.539999999</v>
      </c>
      <c r="J42" s="184">
        <f t="shared" si="11"/>
        <v>18507303.539999999</v>
      </c>
      <c r="K42" s="316">
        <f t="shared" si="12"/>
        <v>0.74000000208616257</v>
      </c>
      <c r="O42" s="184">
        <v>16843689</v>
      </c>
      <c r="P42" s="184">
        <v>1243431.28</v>
      </c>
      <c r="Q42" s="184">
        <f t="shared" si="32"/>
        <v>18087120.280000001</v>
      </c>
      <c r="R42" s="184">
        <v>18087119.539999999</v>
      </c>
      <c r="S42" s="184">
        <v>18087119.539999999</v>
      </c>
      <c r="T42" s="270">
        <f t="shared" si="13"/>
        <v>0.74000000208616257</v>
      </c>
      <c r="V42" s="287">
        <v>362054</v>
      </c>
      <c r="W42" s="287">
        <v>58130</v>
      </c>
      <c r="X42" s="261">
        <f t="shared" si="14"/>
        <v>420184</v>
      </c>
      <c r="Y42" s="287">
        <v>420184</v>
      </c>
      <c r="Z42" s="287">
        <v>420184</v>
      </c>
      <c r="AA42" s="261">
        <f t="shared" si="15"/>
        <v>0</v>
      </c>
      <c r="AC42" s="292">
        <f t="shared" si="23"/>
        <v>17205743</v>
      </c>
      <c r="AD42" s="292">
        <f t="shared" si="23"/>
        <v>1301561.28</v>
      </c>
      <c r="AE42" s="292">
        <f t="shared" si="23"/>
        <v>18507304.280000001</v>
      </c>
      <c r="AF42" s="292">
        <f t="shared" si="23"/>
        <v>18507303.539999999</v>
      </c>
      <c r="AG42" s="292">
        <f t="shared" si="23"/>
        <v>18507303.539999999</v>
      </c>
      <c r="AH42" s="292">
        <f t="shared" si="23"/>
        <v>0.74000000208616257</v>
      </c>
      <c r="AI42" s="66"/>
      <c r="AJ42" s="292">
        <f t="shared" si="24"/>
        <v>0</v>
      </c>
      <c r="AK42" s="292">
        <f t="shared" si="24"/>
        <v>0</v>
      </c>
      <c r="AL42" s="292">
        <f t="shared" si="24"/>
        <v>0</v>
      </c>
      <c r="AM42" s="292">
        <f t="shared" si="24"/>
        <v>0</v>
      </c>
      <c r="AN42" s="292">
        <f t="shared" si="24"/>
        <v>0</v>
      </c>
      <c r="AO42" s="292">
        <f t="shared" si="24"/>
        <v>0</v>
      </c>
    </row>
    <row r="43" spans="1:41" x14ac:dyDescent="0.25">
      <c r="A43" s="75"/>
      <c r="B43" s="77"/>
      <c r="C43" s="76"/>
      <c r="D43" s="78">
        <v>15405</v>
      </c>
      <c r="E43" s="79" t="s">
        <v>511</v>
      </c>
      <c r="F43" s="184">
        <f t="shared" si="9"/>
        <v>6027405</v>
      </c>
      <c r="G43" s="184">
        <f t="shared" si="9"/>
        <v>0</v>
      </c>
      <c r="H43" s="184">
        <f t="shared" si="10"/>
        <v>6027405</v>
      </c>
      <c r="I43" s="184">
        <f t="shared" si="11"/>
        <v>5886747.5800000001</v>
      </c>
      <c r="J43" s="184">
        <f t="shared" si="11"/>
        <v>5861837.4900000002</v>
      </c>
      <c r="K43" s="316">
        <f t="shared" si="12"/>
        <v>140657.41999999993</v>
      </c>
      <c r="O43" s="184">
        <v>5906511</v>
      </c>
      <c r="P43" s="184">
        <v>0</v>
      </c>
      <c r="Q43" s="184">
        <f t="shared" si="32"/>
        <v>5906511</v>
      </c>
      <c r="R43" s="184">
        <v>5886747.5800000001</v>
      </c>
      <c r="S43" s="184">
        <v>5861837.4900000002</v>
      </c>
      <c r="T43" s="270">
        <f t="shared" si="13"/>
        <v>19763.419999999925</v>
      </c>
      <c r="V43" s="287">
        <v>120894</v>
      </c>
      <c r="W43" s="287">
        <v>0</v>
      </c>
      <c r="X43" s="261">
        <f t="shared" si="14"/>
        <v>120894</v>
      </c>
      <c r="Y43" s="287">
        <v>0</v>
      </c>
      <c r="Z43" s="287">
        <v>0</v>
      </c>
      <c r="AA43" s="261">
        <f t="shared" si="15"/>
        <v>120894</v>
      </c>
      <c r="AC43" s="292">
        <f t="shared" si="23"/>
        <v>6027405</v>
      </c>
      <c r="AD43" s="292">
        <f t="shared" si="23"/>
        <v>0</v>
      </c>
      <c r="AE43" s="292">
        <f t="shared" si="23"/>
        <v>6027405</v>
      </c>
      <c r="AF43" s="292">
        <f t="shared" si="23"/>
        <v>5886747.5800000001</v>
      </c>
      <c r="AG43" s="292">
        <f t="shared" si="23"/>
        <v>5861837.4900000002</v>
      </c>
      <c r="AH43" s="292">
        <f t="shared" si="23"/>
        <v>140657.41999999993</v>
      </c>
      <c r="AI43" s="66"/>
      <c r="AJ43" s="292">
        <f t="shared" si="24"/>
        <v>0</v>
      </c>
      <c r="AK43" s="292">
        <f t="shared" si="24"/>
        <v>0</v>
      </c>
      <c r="AL43" s="292">
        <f t="shared" si="24"/>
        <v>0</v>
      </c>
      <c r="AM43" s="292">
        <f t="shared" si="24"/>
        <v>0</v>
      </c>
      <c r="AN43" s="292">
        <f t="shared" si="24"/>
        <v>0</v>
      </c>
      <c r="AO43" s="292">
        <f t="shared" si="24"/>
        <v>0</v>
      </c>
    </row>
    <row r="44" spans="1:41" x14ac:dyDescent="0.25">
      <c r="A44" s="75"/>
      <c r="B44" s="77"/>
      <c r="C44" s="76"/>
      <c r="D44" s="78">
        <v>15406</v>
      </c>
      <c r="E44" s="79" t="s">
        <v>512</v>
      </c>
      <c r="F44" s="184">
        <f t="shared" si="9"/>
        <v>13973006</v>
      </c>
      <c r="G44" s="184">
        <f t="shared" si="9"/>
        <v>1038145.91</v>
      </c>
      <c r="H44" s="184">
        <f t="shared" si="10"/>
        <v>15011151.91</v>
      </c>
      <c r="I44" s="184">
        <f t="shared" si="11"/>
        <v>15011151.050000001</v>
      </c>
      <c r="J44" s="184">
        <f t="shared" si="11"/>
        <v>15011151.050000001</v>
      </c>
      <c r="K44" s="316">
        <f t="shared" si="12"/>
        <v>0.85999999940395355</v>
      </c>
      <c r="O44" s="184">
        <v>13674691</v>
      </c>
      <c r="P44" s="184">
        <v>998424.91</v>
      </c>
      <c r="Q44" s="184">
        <f t="shared" si="32"/>
        <v>14673115.91</v>
      </c>
      <c r="R44" s="184">
        <v>14673115.050000001</v>
      </c>
      <c r="S44" s="184">
        <v>14673115.050000001</v>
      </c>
      <c r="T44" s="270">
        <f t="shared" si="13"/>
        <v>0.85999999940395355</v>
      </c>
      <c r="V44" s="287">
        <v>298315</v>
      </c>
      <c r="W44" s="287">
        <v>39721</v>
      </c>
      <c r="X44" s="261">
        <f t="shared" si="14"/>
        <v>338036</v>
      </c>
      <c r="Y44" s="287">
        <v>338036</v>
      </c>
      <c r="Z44" s="287">
        <v>338036</v>
      </c>
      <c r="AA44" s="261">
        <f t="shared" si="15"/>
        <v>0</v>
      </c>
      <c r="AC44" s="292">
        <f t="shared" si="23"/>
        <v>13973006</v>
      </c>
      <c r="AD44" s="292">
        <f t="shared" si="23"/>
        <v>1038145.91</v>
      </c>
      <c r="AE44" s="292">
        <f t="shared" si="23"/>
        <v>15011151.91</v>
      </c>
      <c r="AF44" s="292">
        <f t="shared" si="23"/>
        <v>15011151.050000001</v>
      </c>
      <c r="AG44" s="292">
        <f t="shared" si="23"/>
        <v>15011151.050000001</v>
      </c>
      <c r="AH44" s="292">
        <f t="shared" si="23"/>
        <v>0.85999999940395355</v>
      </c>
      <c r="AI44" s="66"/>
      <c r="AJ44" s="292">
        <f t="shared" si="24"/>
        <v>0</v>
      </c>
      <c r="AK44" s="292">
        <f t="shared" si="24"/>
        <v>0</v>
      </c>
      <c r="AL44" s="292">
        <f t="shared" si="24"/>
        <v>0</v>
      </c>
      <c r="AM44" s="292">
        <f t="shared" si="24"/>
        <v>0</v>
      </c>
      <c r="AN44" s="292">
        <f t="shared" si="24"/>
        <v>0</v>
      </c>
      <c r="AO44" s="292">
        <f t="shared" si="24"/>
        <v>0</v>
      </c>
    </row>
    <row r="45" spans="1:41" x14ac:dyDescent="0.25">
      <c r="A45" s="75"/>
      <c r="B45" s="77"/>
      <c r="C45" s="76"/>
      <c r="D45" s="78">
        <v>15412</v>
      </c>
      <c r="E45" s="79" t="s">
        <v>513</v>
      </c>
      <c r="F45" s="184">
        <f t="shared" si="9"/>
        <v>6026452</v>
      </c>
      <c r="G45" s="184">
        <f t="shared" si="9"/>
        <v>37901.18</v>
      </c>
      <c r="H45" s="184">
        <f t="shared" si="10"/>
        <v>6064353.1799999997</v>
      </c>
      <c r="I45" s="184">
        <f t="shared" si="11"/>
        <v>5749399.5499999998</v>
      </c>
      <c r="J45" s="184">
        <f t="shared" si="11"/>
        <v>5692867.6499999994</v>
      </c>
      <c r="K45" s="316">
        <f t="shared" si="12"/>
        <v>314953.62999999989</v>
      </c>
      <c r="O45" s="184">
        <v>5848357</v>
      </c>
      <c r="P45" s="184">
        <v>37901.18</v>
      </c>
      <c r="Q45" s="184">
        <f t="shared" si="32"/>
        <v>5886258.1799999997</v>
      </c>
      <c r="R45" s="184">
        <v>5684715.29</v>
      </c>
      <c r="S45" s="184">
        <v>5628183.3899999997</v>
      </c>
      <c r="T45" s="270">
        <f t="shared" si="13"/>
        <v>201542.88999999966</v>
      </c>
      <c r="V45" s="287">
        <v>178095</v>
      </c>
      <c r="W45" s="287">
        <v>0</v>
      </c>
      <c r="X45" s="261">
        <f t="shared" si="14"/>
        <v>178095</v>
      </c>
      <c r="Y45" s="287">
        <v>64684.26</v>
      </c>
      <c r="Z45" s="287">
        <v>64684.26</v>
      </c>
      <c r="AA45" s="261">
        <f t="shared" si="15"/>
        <v>113410.73999999999</v>
      </c>
      <c r="AC45" s="292">
        <f t="shared" si="23"/>
        <v>6026452</v>
      </c>
      <c r="AD45" s="292">
        <f t="shared" si="23"/>
        <v>37901.18</v>
      </c>
      <c r="AE45" s="292">
        <f t="shared" si="23"/>
        <v>6064353.1799999997</v>
      </c>
      <c r="AF45" s="292">
        <f t="shared" si="23"/>
        <v>5749399.5499999998</v>
      </c>
      <c r="AG45" s="292">
        <f t="shared" si="23"/>
        <v>5692867.6499999994</v>
      </c>
      <c r="AH45" s="292">
        <f t="shared" si="23"/>
        <v>314953.62999999966</v>
      </c>
      <c r="AI45" s="66"/>
      <c r="AJ45" s="292">
        <f t="shared" si="24"/>
        <v>0</v>
      </c>
      <c r="AK45" s="292">
        <f t="shared" si="24"/>
        <v>0</v>
      </c>
      <c r="AL45" s="292">
        <f t="shared" si="24"/>
        <v>0</v>
      </c>
      <c r="AM45" s="292">
        <f t="shared" si="24"/>
        <v>0</v>
      </c>
      <c r="AN45" s="292">
        <f t="shared" si="24"/>
        <v>0</v>
      </c>
      <c r="AO45" s="292">
        <f t="shared" si="24"/>
        <v>0</v>
      </c>
    </row>
    <row r="46" spans="1:41" hidden="1" x14ac:dyDescent="0.25">
      <c r="A46" s="75"/>
      <c r="B46" s="76"/>
      <c r="C46" s="105">
        <v>15500</v>
      </c>
      <c r="D46" s="177" t="s">
        <v>311</v>
      </c>
      <c r="E46" s="178"/>
      <c r="F46" s="142">
        <f>SUM(F47)</f>
        <v>0</v>
      </c>
      <c r="G46" s="142">
        <f t="shared" ref="G46:J46" si="33">SUM(G47)</f>
        <v>0</v>
      </c>
      <c r="H46" s="142">
        <f t="shared" si="33"/>
        <v>0</v>
      </c>
      <c r="I46" s="142">
        <f t="shared" si="33"/>
        <v>0</v>
      </c>
      <c r="J46" s="142">
        <f t="shared" si="33"/>
        <v>0</v>
      </c>
      <c r="K46" s="272">
        <f t="shared" si="12"/>
        <v>0</v>
      </c>
      <c r="O46" s="142"/>
      <c r="P46" s="142">
        <f t="shared" ref="P46:T46" si="34">SUM(P47)</f>
        <v>0</v>
      </c>
      <c r="Q46" s="142">
        <f t="shared" si="34"/>
        <v>0</v>
      </c>
      <c r="R46" s="142"/>
      <c r="S46" s="142"/>
      <c r="T46" s="272">
        <f t="shared" si="34"/>
        <v>0</v>
      </c>
      <c r="V46" s="286"/>
      <c r="W46" s="286"/>
      <c r="X46" s="286">
        <f t="shared" ref="X46:AA46" si="35">SUM(X47)</f>
        <v>0</v>
      </c>
      <c r="Y46" s="286">
        <v>0</v>
      </c>
      <c r="Z46" s="286">
        <v>0</v>
      </c>
      <c r="AA46" s="286">
        <f t="shared" si="35"/>
        <v>0</v>
      </c>
      <c r="AC46" s="292">
        <f t="shared" si="23"/>
        <v>0</v>
      </c>
      <c r="AD46" s="292">
        <f t="shared" si="23"/>
        <v>0</v>
      </c>
      <c r="AE46" s="292">
        <f t="shared" si="23"/>
        <v>0</v>
      </c>
      <c r="AF46" s="292">
        <f t="shared" si="23"/>
        <v>0</v>
      </c>
      <c r="AG46" s="292">
        <f t="shared" si="23"/>
        <v>0</v>
      </c>
      <c r="AH46" s="292">
        <f t="shared" si="23"/>
        <v>0</v>
      </c>
      <c r="AI46" s="66"/>
      <c r="AJ46" s="292">
        <f t="shared" si="24"/>
        <v>0</v>
      </c>
      <c r="AK46" s="292">
        <f t="shared" si="24"/>
        <v>0</v>
      </c>
      <c r="AL46" s="292">
        <f t="shared" si="24"/>
        <v>0</v>
      </c>
      <c r="AM46" s="292">
        <f t="shared" si="24"/>
        <v>0</v>
      </c>
      <c r="AN46" s="292">
        <f t="shared" si="24"/>
        <v>0</v>
      </c>
      <c r="AO46" s="292">
        <f t="shared" si="24"/>
        <v>0</v>
      </c>
    </row>
    <row r="47" spans="1:41" hidden="1" x14ac:dyDescent="0.25">
      <c r="A47" s="75"/>
      <c r="B47" s="77"/>
      <c r="C47" s="76"/>
      <c r="D47" s="78">
        <v>15501</v>
      </c>
      <c r="E47" s="79" t="s">
        <v>312</v>
      </c>
      <c r="F47" s="184">
        <f t="shared" si="9"/>
        <v>0</v>
      </c>
      <c r="G47" s="184">
        <f t="shared" si="9"/>
        <v>0</v>
      </c>
      <c r="H47" s="184">
        <f t="shared" si="10"/>
        <v>0</v>
      </c>
      <c r="I47" s="184">
        <f t="shared" si="11"/>
        <v>0</v>
      </c>
      <c r="J47" s="184">
        <f t="shared" si="11"/>
        <v>0</v>
      </c>
      <c r="K47" s="316">
        <f t="shared" si="12"/>
        <v>0</v>
      </c>
      <c r="O47" s="184"/>
      <c r="P47" s="184"/>
      <c r="Q47" s="184">
        <f t="shared" ref="Q47" si="36">O47+P47</f>
        <v>0</v>
      </c>
      <c r="R47" s="184"/>
      <c r="S47" s="184"/>
      <c r="T47" s="270">
        <f t="shared" si="13"/>
        <v>0</v>
      </c>
      <c r="V47" s="287"/>
      <c r="W47" s="287"/>
      <c r="X47" s="305"/>
      <c r="Y47" s="287"/>
      <c r="Z47" s="287"/>
      <c r="AA47" s="261">
        <f t="shared" si="15"/>
        <v>0</v>
      </c>
      <c r="AC47" s="292">
        <f t="shared" si="23"/>
        <v>0</v>
      </c>
      <c r="AD47" s="292">
        <f t="shared" si="23"/>
        <v>0</v>
      </c>
      <c r="AE47" s="292">
        <f t="shared" si="23"/>
        <v>0</v>
      </c>
      <c r="AF47" s="292">
        <f t="shared" si="23"/>
        <v>0</v>
      </c>
      <c r="AG47" s="292">
        <f t="shared" si="23"/>
        <v>0</v>
      </c>
      <c r="AH47" s="292">
        <f t="shared" si="23"/>
        <v>0</v>
      </c>
      <c r="AI47" s="66"/>
      <c r="AJ47" s="292">
        <f t="shared" si="24"/>
        <v>0</v>
      </c>
      <c r="AK47" s="292">
        <f t="shared" si="24"/>
        <v>0</v>
      </c>
      <c r="AL47" s="292">
        <f t="shared" si="24"/>
        <v>0</v>
      </c>
      <c r="AM47" s="292">
        <f t="shared" si="24"/>
        <v>0</v>
      </c>
      <c r="AN47" s="292">
        <f t="shared" si="24"/>
        <v>0</v>
      </c>
      <c r="AO47" s="292">
        <f t="shared" si="24"/>
        <v>0</v>
      </c>
    </row>
    <row r="48" spans="1:41" hidden="1" x14ac:dyDescent="0.25">
      <c r="A48" s="75"/>
      <c r="B48" s="77"/>
      <c r="C48" s="76"/>
      <c r="D48" s="236">
        <v>15901</v>
      </c>
      <c r="E48" s="235" t="s">
        <v>530</v>
      </c>
      <c r="F48" s="184">
        <f t="shared" si="9"/>
        <v>0</v>
      </c>
      <c r="G48" s="184">
        <f t="shared" si="9"/>
        <v>0</v>
      </c>
      <c r="H48" s="184">
        <f t="shared" si="10"/>
        <v>0</v>
      </c>
      <c r="I48" s="184">
        <f t="shared" si="11"/>
        <v>0</v>
      </c>
      <c r="J48" s="184">
        <f t="shared" si="11"/>
        <v>0</v>
      </c>
      <c r="K48" s="316">
        <f t="shared" si="12"/>
        <v>0</v>
      </c>
      <c r="O48" s="184"/>
      <c r="P48" s="184"/>
      <c r="Q48" s="184">
        <f t="shared" ref="Q48:Q52" si="37">O48+P48</f>
        <v>0</v>
      </c>
      <c r="R48" s="184"/>
      <c r="S48" s="184"/>
      <c r="T48" s="270">
        <f t="shared" si="13"/>
        <v>0</v>
      </c>
      <c r="V48" s="287"/>
      <c r="W48" s="287"/>
      <c r="X48" s="261"/>
      <c r="Y48" s="287"/>
      <c r="Z48" s="287"/>
      <c r="AA48" s="261"/>
      <c r="AC48" s="292">
        <f t="shared" si="23"/>
        <v>0</v>
      </c>
      <c r="AD48" s="292">
        <f t="shared" si="23"/>
        <v>0</v>
      </c>
      <c r="AE48" s="292">
        <f t="shared" si="23"/>
        <v>0</v>
      </c>
      <c r="AF48" s="292">
        <f t="shared" si="23"/>
        <v>0</v>
      </c>
      <c r="AG48" s="292">
        <f t="shared" si="23"/>
        <v>0</v>
      </c>
      <c r="AH48" s="292">
        <f t="shared" si="23"/>
        <v>0</v>
      </c>
      <c r="AI48" s="66"/>
      <c r="AJ48" s="292">
        <f t="shared" si="24"/>
        <v>0</v>
      </c>
      <c r="AK48" s="292">
        <f t="shared" si="24"/>
        <v>0</v>
      </c>
      <c r="AL48" s="292">
        <f t="shared" si="24"/>
        <v>0</v>
      </c>
      <c r="AM48" s="292">
        <f t="shared" si="24"/>
        <v>0</v>
      </c>
      <c r="AN48" s="292">
        <f t="shared" si="24"/>
        <v>0</v>
      </c>
      <c r="AO48" s="292">
        <f t="shared" si="24"/>
        <v>0</v>
      </c>
    </row>
    <row r="49" spans="1:41" ht="30" x14ac:dyDescent="0.25">
      <c r="A49" s="75"/>
      <c r="B49" s="77"/>
      <c r="C49" s="76"/>
      <c r="D49" s="78">
        <v>15913</v>
      </c>
      <c r="E49" s="79" t="s">
        <v>313</v>
      </c>
      <c r="F49" s="184">
        <f t="shared" si="9"/>
        <v>6140000</v>
      </c>
      <c r="G49" s="184">
        <f t="shared" si="9"/>
        <v>-2763177</v>
      </c>
      <c r="H49" s="184">
        <f t="shared" si="10"/>
        <v>3376823</v>
      </c>
      <c r="I49" s="184">
        <f t="shared" si="11"/>
        <v>3366339.35</v>
      </c>
      <c r="J49" s="184">
        <f t="shared" si="11"/>
        <v>3217978.01</v>
      </c>
      <c r="K49" s="316">
        <f t="shared" si="12"/>
        <v>10483.649999999907</v>
      </c>
      <c r="O49" s="184">
        <v>6140000</v>
      </c>
      <c r="P49" s="184">
        <v>-2763177</v>
      </c>
      <c r="Q49" s="184">
        <f t="shared" si="37"/>
        <v>3376823</v>
      </c>
      <c r="R49" s="184">
        <v>3366339.35</v>
      </c>
      <c r="S49" s="184">
        <v>3217978.01</v>
      </c>
      <c r="T49" s="270">
        <f t="shared" si="13"/>
        <v>10483.649999999907</v>
      </c>
      <c r="V49" s="287"/>
      <c r="W49" s="287"/>
      <c r="X49" s="261">
        <f t="shared" si="14"/>
        <v>0</v>
      </c>
      <c r="Y49" s="287"/>
      <c r="Z49" s="287"/>
      <c r="AA49" s="261">
        <f t="shared" si="15"/>
        <v>0</v>
      </c>
      <c r="AC49" s="292">
        <f t="shared" si="23"/>
        <v>6140000</v>
      </c>
      <c r="AD49" s="292">
        <f t="shared" si="23"/>
        <v>-2763177</v>
      </c>
      <c r="AE49" s="292">
        <f t="shared" si="23"/>
        <v>3376823</v>
      </c>
      <c r="AF49" s="292">
        <f t="shared" si="23"/>
        <v>3366339.35</v>
      </c>
      <c r="AG49" s="292">
        <f t="shared" si="23"/>
        <v>3217978.01</v>
      </c>
      <c r="AH49" s="292">
        <f t="shared" si="23"/>
        <v>10483.649999999907</v>
      </c>
      <c r="AI49" s="66"/>
      <c r="AJ49" s="292">
        <f t="shared" si="24"/>
        <v>0</v>
      </c>
      <c r="AK49" s="292">
        <f t="shared" si="24"/>
        <v>0</v>
      </c>
      <c r="AL49" s="292">
        <f t="shared" si="24"/>
        <v>0</v>
      </c>
      <c r="AM49" s="292">
        <f t="shared" si="24"/>
        <v>0</v>
      </c>
      <c r="AN49" s="292">
        <f t="shared" si="24"/>
        <v>0</v>
      </c>
      <c r="AO49" s="292">
        <f t="shared" si="24"/>
        <v>0</v>
      </c>
    </row>
    <row r="50" spans="1:41" hidden="1" x14ac:dyDescent="0.25">
      <c r="A50" s="75"/>
      <c r="B50" s="77"/>
      <c r="C50" s="76"/>
      <c r="D50" s="78">
        <v>15914</v>
      </c>
      <c r="E50" s="79" t="s">
        <v>314</v>
      </c>
      <c r="F50" s="184">
        <f t="shared" si="9"/>
        <v>0</v>
      </c>
      <c r="G50" s="184">
        <f t="shared" si="9"/>
        <v>0</v>
      </c>
      <c r="H50" s="184">
        <f t="shared" si="10"/>
        <v>0</v>
      </c>
      <c r="I50" s="184">
        <f t="shared" si="11"/>
        <v>0</v>
      </c>
      <c r="J50" s="184">
        <f t="shared" si="11"/>
        <v>0</v>
      </c>
      <c r="K50" s="316">
        <f t="shared" si="12"/>
        <v>0</v>
      </c>
      <c r="O50" s="184"/>
      <c r="P50" s="184"/>
      <c r="Q50" s="184">
        <f t="shared" si="37"/>
        <v>0</v>
      </c>
      <c r="R50" s="184"/>
      <c r="S50" s="184"/>
      <c r="T50" s="270">
        <f t="shared" si="13"/>
        <v>0</v>
      </c>
      <c r="V50" s="287"/>
      <c r="W50" s="287"/>
      <c r="X50" s="261">
        <f t="shared" si="14"/>
        <v>0</v>
      </c>
      <c r="Y50" s="287"/>
      <c r="Z50" s="287"/>
      <c r="AA50" s="261">
        <f t="shared" si="15"/>
        <v>0</v>
      </c>
      <c r="AC50" s="292">
        <f t="shared" si="23"/>
        <v>0</v>
      </c>
      <c r="AD50" s="292">
        <f t="shared" si="23"/>
        <v>0</v>
      </c>
      <c r="AE50" s="292">
        <f t="shared" si="23"/>
        <v>0</v>
      </c>
      <c r="AF50" s="292">
        <f t="shared" si="23"/>
        <v>0</v>
      </c>
      <c r="AG50" s="292">
        <f t="shared" si="23"/>
        <v>0</v>
      </c>
      <c r="AH50" s="292">
        <f t="shared" si="23"/>
        <v>0</v>
      </c>
      <c r="AI50" s="66"/>
      <c r="AJ50" s="292">
        <f t="shared" si="24"/>
        <v>0</v>
      </c>
      <c r="AK50" s="292">
        <f t="shared" si="24"/>
        <v>0</v>
      </c>
      <c r="AL50" s="292">
        <f t="shared" si="24"/>
        <v>0</v>
      </c>
      <c r="AM50" s="292">
        <f t="shared" si="24"/>
        <v>0</v>
      </c>
      <c r="AN50" s="292">
        <f t="shared" si="24"/>
        <v>0</v>
      </c>
      <c r="AO50" s="292">
        <f t="shared" si="24"/>
        <v>0</v>
      </c>
    </row>
    <row r="51" spans="1:41" x14ac:dyDescent="0.25">
      <c r="A51" s="75"/>
      <c r="B51" s="179">
        <v>16000</v>
      </c>
      <c r="C51" s="180" t="s">
        <v>141</v>
      </c>
      <c r="D51" s="181"/>
      <c r="E51" s="182"/>
      <c r="F51" s="141">
        <f>SUM(F52)</f>
        <v>861701</v>
      </c>
      <c r="G51" s="141">
        <f t="shared" ref="G51:K51" si="38">SUM(G52)</f>
        <v>-861701</v>
      </c>
      <c r="H51" s="141">
        <f t="shared" si="38"/>
        <v>0</v>
      </c>
      <c r="I51" s="141">
        <f t="shared" si="38"/>
        <v>0</v>
      </c>
      <c r="J51" s="141">
        <f t="shared" si="38"/>
        <v>0</v>
      </c>
      <c r="K51" s="141">
        <f t="shared" si="38"/>
        <v>0</v>
      </c>
      <c r="O51" s="184"/>
      <c r="P51" s="184"/>
      <c r="Q51" s="184"/>
      <c r="R51" s="184"/>
      <c r="S51" s="184"/>
      <c r="T51" s="270"/>
      <c r="V51" s="285" t="e">
        <f>SUM(#REF!)</f>
        <v>#REF!</v>
      </c>
      <c r="W51" s="285" t="e">
        <f>SUM(#REF!)</f>
        <v>#REF!</v>
      </c>
      <c r="X51" s="285" t="e">
        <f>SUM(#REF!)</f>
        <v>#REF!</v>
      </c>
      <c r="Y51" s="285" t="e">
        <f>SUM(#REF!)</f>
        <v>#REF!</v>
      </c>
      <c r="Z51" s="285" t="e">
        <f>SUM(#REF!)</f>
        <v>#REF!</v>
      </c>
      <c r="AA51" s="285" t="e">
        <f>SUM(#REF!)</f>
        <v>#REF!</v>
      </c>
      <c r="AC51" s="292" t="e">
        <f>O51+V51</f>
        <v>#REF!</v>
      </c>
      <c r="AD51" s="292" t="e">
        <f t="shared" si="23"/>
        <v>#REF!</v>
      </c>
      <c r="AE51" s="292" t="e">
        <f t="shared" si="23"/>
        <v>#REF!</v>
      </c>
      <c r="AF51" s="292" t="e">
        <f t="shared" si="23"/>
        <v>#REF!</v>
      </c>
      <c r="AG51" s="292" t="e">
        <f t="shared" si="23"/>
        <v>#REF!</v>
      </c>
      <c r="AH51" s="292" t="e">
        <f t="shared" si="23"/>
        <v>#REF!</v>
      </c>
      <c r="AI51" s="66"/>
      <c r="AJ51" s="292" t="e">
        <f t="shared" si="24"/>
        <v>#REF!</v>
      </c>
      <c r="AK51" s="292" t="e">
        <f t="shared" si="24"/>
        <v>#REF!</v>
      </c>
      <c r="AL51" s="292" t="e">
        <f t="shared" si="24"/>
        <v>#REF!</v>
      </c>
      <c r="AM51" s="292" t="e">
        <f t="shared" si="24"/>
        <v>#REF!</v>
      </c>
      <c r="AN51" s="292" t="e">
        <f t="shared" si="24"/>
        <v>#REF!</v>
      </c>
      <c r="AO51" s="292" t="e">
        <f t="shared" si="24"/>
        <v>#REF!</v>
      </c>
    </row>
    <row r="52" spans="1:41" ht="30" x14ac:dyDescent="0.25">
      <c r="A52" s="75"/>
      <c r="B52" s="77"/>
      <c r="C52" s="76"/>
      <c r="D52" s="78">
        <v>16101</v>
      </c>
      <c r="E52" s="79" t="s">
        <v>562</v>
      </c>
      <c r="F52" s="184">
        <f t="shared" si="9"/>
        <v>861701</v>
      </c>
      <c r="G52" s="184">
        <f t="shared" si="9"/>
        <v>-861701</v>
      </c>
      <c r="H52" s="184">
        <f t="shared" si="10"/>
        <v>0</v>
      </c>
      <c r="I52" s="184">
        <f t="shared" si="11"/>
        <v>0</v>
      </c>
      <c r="J52" s="184">
        <f t="shared" si="11"/>
        <v>0</v>
      </c>
      <c r="K52" s="316">
        <f t="shared" si="12"/>
        <v>0</v>
      </c>
      <c r="O52" s="184"/>
      <c r="P52" s="184"/>
      <c r="Q52" s="184">
        <f t="shared" si="37"/>
        <v>0</v>
      </c>
      <c r="R52" s="184"/>
      <c r="S52" s="184"/>
      <c r="T52" s="270"/>
      <c r="V52" s="287">
        <v>861701</v>
      </c>
      <c r="W52" s="287">
        <v>-861701</v>
      </c>
      <c r="X52" s="261">
        <f t="shared" ref="X52" si="39">V52+W52</f>
        <v>0</v>
      </c>
      <c r="Y52" s="287"/>
      <c r="Z52" s="287"/>
      <c r="AA52" s="261">
        <f t="shared" ref="AA52" si="40">X52-Y52</f>
        <v>0</v>
      </c>
      <c r="AC52" s="292">
        <f t="shared" si="23"/>
        <v>861701</v>
      </c>
      <c r="AD52" s="292">
        <f t="shared" si="23"/>
        <v>-861701</v>
      </c>
      <c r="AE52" s="292">
        <f t="shared" si="23"/>
        <v>0</v>
      </c>
      <c r="AF52" s="292">
        <f t="shared" si="23"/>
        <v>0</v>
      </c>
      <c r="AG52" s="292">
        <f t="shared" si="23"/>
        <v>0</v>
      </c>
      <c r="AH52" s="292">
        <f t="shared" si="23"/>
        <v>0</v>
      </c>
      <c r="AI52" s="66"/>
      <c r="AJ52" s="292">
        <f t="shared" si="24"/>
        <v>0</v>
      </c>
      <c r="AK52" s="292">
        <f t="shared" si="24"/>
        <v>0</v>
      </c>
      <c r="AL52" s="292">
        <f t="shared" si="24"/>
        <v>0</v>
      </c>
      <c r="AM52" s="292">
        <f t="shared" si="24"/>
        <v>0</v>
      </c>
      <c r="AN52" s="292">
        <f t="shared" si="24"/>
        <v>0</v>
      </c>
      <c r="AO52" s="292">
        <f t="shared" si="24"/>
        <v>0</v>
      </c>
    </row>
    <row r="53" spans="1:41" x14ac:dyDescent="0.25">
      <c r="A53" s="75"/>
      <c r="B53" s="179">
        <v>17000</v>
      </c>
      <c r="C53" s="180" t="s">
        <v>315</v>
      </c>
      <c r="D53" s="181"/>
      <c r="E53" s="182"/>
      <c r="F53" s="141">
        <f>SUM(F54)</f>
        <v>35444946</v>
      </c>
      <c r="G53" s="141">
        <f t="shared" ref="G53:J54" si="41">SUM(G54)</f>
        <v>-4513016.71</v>
      </c>
      <c r="H53" s="141">
        <f t="shared" si="41"/>
        <v>30931929.289999999</v>
      </c>
      <c r="I53" s="141">
        <f t="shared" si="41"/>
        <v>25702943.32</v>
      </c>
      <c r="J53" s="141">
        <f t="shared" si="41"/>
        <v>25645391.010000002</v>
      </c>
      <c r="K53" s="271">
        <f t="shared" si="12"/>
        <v>5228985.9699999988</v>
      </c>
      <c r="O53" s="141">
        <f t="shared" ref="O53:T54" si="42">SUM(O54)</f>
        <v>14442446</v>
      </c>
      <c r="P53" s="141">
        <f t="shared" si="42"/>
        <v>-4513016.71</v>
      </c>
      <c r="Q53" s="141">
        <f t="shared" si="42"/>
        <v>9929429.2899999991</v>
      </c>
      <c r="R53" s="141">
        <f t="shared" si="42"/>
        <v>9929429.7100000009</v>
      </c>
      <c r="S53" s="141">
        <f t="shared" si="42"/>
        <v>9929429.7100000009</v>
      </c>
      <c r="T53" s="271">
        <f t="shared" si="42"/>
        <v>-0.42000000178813934</v>
      </c>
      <c r="V53" s="285">
        <f t="shared" ref="V53:AA54" si="43">SUM(V54)</f>
        <v>21002500</v>
      </c>
      <c r="W53" s="285">
        <f t="shared" si="43"/>
        <v>0</v>
      </c>
      <c r="X53" s="285">
        <f t="shared" si="43"/>
        <v>21002500</v>
      </c>
      <c r="Y53" s="285">
        <f t="shared" si="43"/>
        <v>15773513.609999999</v>
      </c>
      <c r="Z53" s="285">
        <f t="shared" si="43"/>
        <v>15715961.300000001</v>
      </c>
      <c r="AA53" s="285">
        <f t="shared" si="43"/>
        <v>5228986.3900000006</v>
      </c>
      <c r="AC53" s="292">
        <f t="shared" si="23"/>
        <v>35444946</v>
      </c>
      <c r="AD53" s="292">
        <f t="shared" si="23"/>
        <v>-4513016.71</v>
      </c>
      <c r="AE53" s="292">
        <f t="shared" si="23"/>
        <v>30931929.289999999</v>
      </c>
      <c r="AF53" s="292">
        <f t="shared" si="23"/>
        <v>25702943.32</v>
      </c>
      <c r="AG53" s="292">
        <f t="shared" si="23"/>
        <v>25645391.010000002</v>
      </c>
      <c r="AH53" s="292">
        <f t="shared" si="23"/>
        <v>5228985.9699999988</v>
      </c>
      <c r="AI53" s="66"/>
      <c r="AJ53" s="292">
        <f t="shared" si="24"/>
        <v>0</v>
      </c>
      <c r="AK53" s="292">
        <f t="shared" si="24"/>
        <v>0</v>
      </c>
      <c r="AL53" s="292">
        <f t="shared" si="24"/>
        <v>0</v>
      </c>
      <c r="AM53" s="292">
        <f t="shared" si="24"/>
        <v>0</v>
      </c>
      <c r="AN53" s="292">
        <f t="shared" si="24"/>
        <v>0</v>
      </c>
      <c r="AO53" s="292">
        <f t="shared" si="24"/>
        <v>0</v>
      </c>
    </row>
    <row r="54" spans="1:41" x14ac:dyDescent="0.25">
      <c r="A54" s="75"/>
      <c r="B54" s="76"/>
      <c r="C54" s="105">
        <v>17100</v>
      </c>
      <c r="D54" s="177" t="s">
        <v>316</v>
      </c>
      <c r="E54" s="178"/>
      <c r="F54" s="142">
        <f>SUM(F55)</f>
        <v>35444946</v>
      </c>
      <c r="G54" s="142">
        <f t="shared" si="41"/>
        <v>-4513016.71</v>
      </c>
      <c r="H54" s="142">
        <f t="shared" si="41"/>
        <v>30931929.289999999</v>
      </c>
      <c r="I54" s="142">
        <f t="shared" si="41"/>
        <v>25702943.32</v>
      </c>
      <c r="J54" s="142">
        <f t="shared" si="41"/>
        <v>25645391.010000002</v>
      </c>
      <c r="K54" s="272">
        <f t="shared" si="12"/>
        <v>5228985.9699999988</v>
      </c>
      <c r="O54" s="142">
        <f t="shared" si="42"/>
        <v>14442446</v>
      </c>
      <c r="P54" s="142">
        <f t="shared" si="42"/>
        <v>-4513016.71</v>
      </c>
      <c r="Q54" s="142">
        <f t="shared" si="42"/>
        <v>9929429.2899999991</v>
      </c>
      <c r="R54" s="142">
        <f t="shared" si="42"/>
        <v>9929429.7100000009</v>
      </c>
      <c r="S54" s="142">
        <f t="shared" si="42"/>
        <v>9929429.7100000009</v>
      </c>
      <c r="T54" s="272">
        <f t="shared" si="42"/>
        <v>-0.42000000178813934</v>
      </c>
      <c r="V54" s="286">
        <f t="shared" si="43"/>
        <v>21002500</v>
      </c>
      <c r="W54" s="286">
        <f t="shared" si="43"/>
        <v>0</v>
      </c>
      <c r="X54" s="286">
        <f t="shared" si="43"/>
        <v>21002500</v>
      </c>
      <c r="Y54" s="286">
        <f t="shared" si="43"/>
        <v>15773513.609999999</v>
      </c>
      <c r="Z54" s="286">
        <f t="shared" si="43"/>
        <v>15715961.300000001</v>
      </c>
      <c r="AA54" s="286">
        <f t="shared" si="43"/>
        <v>5228986.3900000006</v>
      </c>
      <c r="AC54" s="292">
        <f t="shared" si="23"/>
        <v>35444946</v>
      </c>
      <c r="AD54" s="292">
        <f t="shared" si="23"/>
        <v>-4513016.71</v>
      </c>
      <c r="AE54" s="292">
        <f t="shared" si="23"/>
        <v>30931929.289999999</v>
      </c>
      <c r="AF54" s="292">
        <f t="shared" si="23"/>
        <v>25702943.32</v>
      </c>
      <c r="AG54" s="292">
        <f t="shared" si="23"/>
        <v>25645391.010000002</v>
      </c>
      <c r="AH54" s="292">
        <f t="shared" si="23"/>
        <v>5228985.9699999988</v>
      </c>
      <c r="AI54" s="66"/>
      <c r="AJ54" s="292">
        <f t="shared" si="24"/>
        <v>0</v>
      </c>
      <c r="AK54" s="292">
        <f t="shared" si="24"/>
        <v>0</v>
      </c>
      <c r="AL54" s="292">
        <f t="shared" si="24"/>
        <v>0</v>
      </c>
      <c r="AM54" s="292">
        <f t="shared" si="24"/>
        <v>0</v>
      </c>
      <c r="AN54" s="292">
        <f t="shared" si="24"/>
        <v>0</v>
      </c>
      <c r="AO54" s="292">
        <f t="shared" si="24"/>
        <v>0</v>
      </c>
    </row>
    <row r="55" spans="1:41" x14ac:dyDescent="0.25">
      <c r="A55" s="75"/>
      <c r="B55" s="77"/>
      <c r="C55" s="76"/>
      <c r="D55" s="78">
        <v>17101</v>
      </c>
      <c r="E55" s="79" t="s">
        <v>514</v>
      </c>
      <c r="F55" s="184">
        <f t="shared" si="9"/>
        <v>35444946</v>
      </c>
      <c r="G55" s="184">
        <f t="shared" si="9"/>
        <v>-4513016.71</v>
      </c>
      <c r="H55" s="184">
        <f t="shared" si="10"/>
        <v>30931929.289999999</v>
      </c>
      <c r="I55" s="184">
        <f t="shared" si="11"/>
        <v>25702943.32</v>
      </c>
      <c r="J55" s="184">
        <f t="shared" si="11"/>
        <v>25645391.010000002</v>
      </c>
      <c r="K55" s="316">
        <f t="shared" si="12"/>
        <v>5228985.9699999988</v>
      </c>
      <c r="O55" s="184">
        <v>14442446</v>
      </c>
      <c r="P55" s="184">
        <v>-4513016.71</v>
      </c>
      <c r="Q55" s="184">
        <f>O55+P55</f>
        <v>9929429.2899999991</v>
      </c>
      <c r="R55" s="184">
        <v>9929429.7100000009</v>
      </c>
      <c r="S55" s="184">
        <v>9929429.7100000009</v>
      </c>
      <c r="T55" s="270">
        <f t="shared" si="13"/>
        <v>-0.42000000178813934</v>
      </c>
      <c r="V55" s="287">
        <v>21002500</v>
      </c>
      <c r="W55" s="287">
        <v>0</v>
      </c>
      <c r="X55" s="261">
        <f t="shared" si="14"/>
        <v>21002500</v>
      </c>
      <c r="Y55" s="287">
        <v>15773513.609999999</v>
      </c>
      <c r="Z55" s="287">
        <v>15715961.300000001</v>
      </c>
      <c r="AA55" s="261">
        <f t="shared" si="15"/>
        <v>5228986.3900000006</v>
      </c>
      <c r="AC55" s="292">
        <f t="shared" si="23"/>
        <v>35444946</v>
      </c>
      <c r="AD55" s="292">
        <f t="shared" si="23"/>
        <v>-4513016.71</v>
      </c>
      <c r="AE55" s="292">
        <f t="shared" si="23"/>
        <v>30931929.289999999</v>
      </c>
      <c r="AF55" s="292">
        <f t="shared" si="23"/>
        <v>25702943.32</v>
      </c>
      <c r="AG55" s="292">
        <f t="shared" si="23"/>
        <v>25645391.010000002</v>
      </c>
      <c r="AH55" s="292">
        <f t="shared" si="23"/>
        <v>5228985.9699999988</v>
      </c>
      <c r="AI55" s="66"/>
      <c r="AJ55" s="292">
        <f t="shared" si="24"/>
        <v>0</v>
      </c>
      <c r="AK55" s="292">
        <f t="shared" si="24"/>
        <v>0</v>
      </c>
      <c r="AL55" s="292">
        <f t="shared" si="24"/>
        <v>0</v>
      </c>
      <c r="AM55" s="292">
        <f t="shared" si="24"/>
        <v>0</v>
      </c>
      <c r="AN55" s="292">
        <f t="shared" si="24"/>
        <v>0</v>
      </c>
      <c r="AO55" s="292">
        <f t="shared" si="24"/>
        <v>0</v>
      </c>
    </row>
    <row r="56" spans="1:41" x14ac:dyDescent="0.25">
      <c r="A56" s="75"/>
      <c r="B56" s="77"/>
      <c r="C56" s="76"/>
      <c r="D56" s="78"/>
      <c r="E56" s="79"/>
      <c r="F56" s="184"/>
      <c r="G56" s="184"/>
      <c r="H56" s="184"/>
      <c r="I56" s="184"/>
      <c r="J56" s="184"/>
      <c r="K56" s="316"/>
      <c r="O56" s="184"/>
      <c r="P56" s="184"/>
      <c r="Q56" s="184"/>
      <c r="R56" s="184"/>
      <c r="S56" s="184"/>
      <c r="T56" s="270"/>
      <c r="V56" s="287"/>
      <c r="W56" s="287"/>
      <c r="X56" s="261"/>
      <c r="Y56" s="287"/>
      <c r="Z56" s="287"/>
      <c r="AA56" s="261"/>
      <c r="AC56" s="292">
        <f t="shared" si="23"/>
        <v>0</v>
      </c>
      <c r="AD56" s="292">
        <f t="shared" si="23"/>
        <v>0</v>
      </c>
      <c r="AE56" s="292">
        <f t="shared" si="23"/>
        <v>0</v>
      </c>
      <c r="AF56" s="292">
        <f t="shared" si="23"/>
        <v>0</v>
      </c>
      <c r="AG56" s="292">
        <f t="shared" si="23"/>
        <v>0</v>
      </c>
      <c r="AH56" s="292">
        <f t="shared" si="23"/>
        <v>0</v>
      </c>
      <c r="AI56" s="66"/>
      <c r="AJ56" s="292">
        <f t="shared" si="24"/>
        <v>0</v>
      </c>
      <c r="AK56" s="292">
        <f t="shared" si="24"/>
        <v>0</v>
      </c>
      <c r="AL56" s="292">
        <f t="shared" si="24"/>
        <v>0</v>
      </c>
      <c r="AM56" s="292">
        <f t="shared" si="24"/>
        <v>0</v>
      </c>
      <c r="AN56" s="292">
        <f t="shared" si="24"/>
        <v>0</v>
      </c>
      <c r="AO56" s="292">
        <f t="shared" si="24"/>
        <v>0</v>
      </c>
    </row>
    <row r="57" spans="1:41" x14ac:dyDescent="0.25">
      <c r="A57" s="67">
        <v>20000</v>
      </c>
      <c r="B57" s="68" t="s">
        <v>317</v>
      </c>
      <c r="C57" s="69"/>
      <c r="D57" s="69"/>
      <c r="E57" s="70"/>
      <c r="F57" s="184">
        <f>SUM(F58,F75,F82,F99,F108,F112,F120)</f>
        <v>23585191</v>
      </c>
      <c r="G57" s="184">
        <f t="shared" ref="G57:J57" si="44">SUM(G58,G75,G82,G99,G108,G112,G120)</f>
        <v>2260965.84</v>
      </c>
      <c r="H57" s="184">
        <f t="shared" si="44"/>
        <v>25846156.84</v>
      </c>
      <c r="I57" s="184">
        <f t="shared" si="44"/>
        <v>25046821.829999998</v>
      </c>
      <c r="J57" s="184">
        <f t="shared" si="44"/>
        <v>24050013.960000005</v>
      </c>
      <c r="K57" s="316">
        <f t="shared" si="12"/>
        <v>799335.01000000164</v>
      </c>
      <c r="O57" s="140">
        <f t="shared" ref="O57:T57" si="45">SUM(O58,O75,O82,O99,O108,O112,O120)</f>
        <v>23214941</v>
      </c>
      <c r="P57" s="140">
        <f t="shared" si="45"/>
        <v>1980595.8399999999</v>
      </c>
      <c r="Q57" s="140">
        <f t="shared" si="45"/>
        <v>25195536.84</v>
      </c>
      <c r="R57" s="140">
        <f t="shared" si="45"/>
        <v>24566343.539999999</v>
      </c>
      <c r="S57" s="140">
        <f t="shared" si="45"/>
        <v>23649047.07</v>
      </c>
      <c r="T57" s="270">
        <f t="shared" si="45"/>
        <v>629193.30000000005</v>
      </c>
      <c r="V57" s="261">
        <f t="shared" ref="V57:AA57" si="46">SUM(V58,V75,V82,V99,V108,V112,V120)</f>
        <v>370250</v>
      </c>
      <c r="W57" s="261">
        <f t="shared" si="46"/>
        <v>280370</v>
      </c>
      <c r="X57" s="261">
        <f t="shared" si="46"/>
        <v>650620</v>
      </c>
      <c r="Y57" s="261">
        <f t="shared" si="46"/>
        <v>480478.29</v>
      </c>
      <c r="Z57" s="261">
        <f t="shared" si="46"/>
        <v>400966.89</v>
      </c>
      <c r="AA57" s="261">
        <f t="shared" si="46"/>
        <v>170141.71000000002</v>
      </c>
      <c r="AC57" s="292">
        <f t="shared" si="23"/>
        <v>23585191</v>
      </c>
      <c r="AD57" s="292">
        <f t="shared" si="23"/>
        <v>2260965.84</v>
      </c>
      <c r="AE57" s="292">
        <f t="shared" si="23"/>
        <v>25846156.84</v>
      </c>
      <c r="AF57" s="292">
        <f t="shared" si="23"/>
        <v>25046821.829999998</v>
      </c>
      <c r="AG57" s="292">
        <f t="shared" ref="AG57:AH120" si="47">S57+Z57</f>
        <v>24050013.960000001</v>
      </c>
      <c r="AH57" s="292">
        <f t="shared" si="47"/>
        <v>799335.01</v>
      </c>
      <c r="AI57" s="66"/>
      <c r="AJ57" s="292">
        <f t="shared" si="24"/>
        <v>0</v>
      </c>
      <c r="AK57" s="292">
        <f t="shared" si="24"/>
        <v>0</v>
      </c>
      <c r="AL57" s="292">
        <f t="shared" si="24"/>
        <v>0</v>
      </c>
      <c r="AM57" s="292">
        <f t="shared" si="24"/>
        <v>0</v>
      </c>
      <c r="AN57" s="292">
        <f t="shared" si="24"/>
        <v>0</v>
      </c>
      <c r="AO57" s="292">
        <f t="shared" si="24"/>
        <v>1.6298145055770874E-9</v>
      </c>
    </row>
    <row r="58" spans="1:41" x14ac:dyDescent="0.25">
      <c r="A58" s="75"/>
      <c r="B58" s="179">
        <v>21000</v>
      </c>
      <c r="C58" s="180" t="s">
        <v>318</v>
      </c>
      <c r="D58" s="181"/>
      <c r="E58" s="182"/>
      <c r="F58" s="141">
        <f>SUM(F59,F63,F65,F67,F69,F71,F73)</f>
        <v>10440600</v>
      </c>
      <c r="G58" s="141">
        <f t="shared" ref="G58:J58" si="48">SUM(G59,G63,G65,G67,G69,G71,G73)</f>
        <v>465209.84000000008</v>
      </c>
      <c r="H58" s="141">
        <f t="shared" si="48"/>
        <v>10905809.84</v>
      </c>
      <c r="I58" s="141">
        <f t="shared" si="48"/>
        <v>10793839.359999999</v>
      </c>
      <c r="J58" s="141">
        <f t="shared" si="48"/>
        <v>10618605.810000001</v>
      </c>
      <c r="K58" s="271">
        <f t="shared" si="12"/>
        <v>111970.48000000045</v>
      </c>
      <c r="O58" s="141">
        <f>SUM(O59,O63,O65,O67,O69,O71,O73)</f>
        <v>10325600</v>
      </c>
      <c r="P58" s="141">
        <f t="shared" ref="P58:T58" si="49">SUM(P59,P63,P65,P67,P69,P71,P73)</f>
        <v>352209.84</v>
      </c>
      <c r="Q58" s="141">
        <f t="shared" si="49"/>
        <v>10677809.84</v>
      </c>
      <c r="R58" s="141">
        <f t="shared" si="49"/>
        <v>10597625.729999999</v>
      </c>
      <c r="S58" s="141">
        <f t="shared" si="49"/>
        <v>10422392.18</v>
      </c>
      <c r="T58" s="141">
        <f t="shared" si="49"/>
        <v>80184.109999999695</v>
      </c>
      <c r="V58" s="285">
        <f t="shared" ref="V58:AA58" si="50">SUM(V59,V63,V65,V67,V69,V73)</f>
        <v>115000</v>
      </c>
      <c r="W58" s="285">
        <f t="shared" si="50"/>
        <v>113000</v>
      </c>
      <c r="X58" s="285">
        <f t="shared" si="50"/>
        <v>228000</v>
      </c>
      <c r="Y58" s="285">
        <f t="shared" si="50"/>
        <v>196213.63</v>
      </c>
      <c r="Z58" s="285">
        <f t="shared" si="50"/>
        <v>196213.63</v>
      </c>
      <c r="AA58" s="285">
        <f t="shared" si="50"/>
        <v>31786.370000000003</v>
      </c>
      <c r="AC58" s="292">
        <f t="shared" ref="AC58:AF121" si="51">O58+V58</f>
        <v>10440600</v>
      </c>
      <c r="AD58" s="292">
        <f t="shared" si="51"/>
        <v>465209.84</v>
      </c>
      <c r="AE58" s="292">
        <f t="shared" si="51"/>
        <v>10905809.84</v>
      </c>
      <c r="AF58" s="292">
        <f t="shared" si="51"/>
        <v>10793839.359999999</v>
      </c>
      <c r="AG58" s="292">
        <f t="shared" si="47"/>
        <v>10618605.810000001</v>
      </c>
      <c r="AH58" s="292">
        <f t="shared" si="47"/>
        <v>111970.47999999969</v>
      </c>
      <c r="AI58" s="66"/>
      <c r="AJ58" s="292">
        <f t="shared" si="24"/>
        <v>0</v>
      </c>
      <c r="AK58" s="292">
        <f t="shared" si="24"/>
        <v>0</v>
      </c>
      <c r="AL58" s="292">
        <f t="shared" si="24"/>
        <v>0</v>
      </c>
      <c r="AM58" s="292">
        <f t="shared" ref="AM58:AO121" si="52">I58-AF58</f>
        <v>0</v>
      </c>
      <c r="AN58" s="292">
        <f t="shared" si="52"/>
        <v>0</v>
      </c>
      <c r="AO58" s="292">
        <f t="shared" si="52"/>
        <v>7.5669959187507629E-10</v>
      </c>
    </row>
    <row r="59" spans="1:41" x14ac:dyDescent="0.25">
      <c r="A59" s="75"/>
      <c r="B59" s="76"/>
      <c r="C59" s="105">
        <v>21100</v>
      </c>
      <c r="D59" s="177" t="s">
        <v>319</v>
      </c>
      <c r="E59" s="178"/>
      <c r="F59" s="142">
        <f>SUM(F60:F62)</f>
        <v>5944600</v>
      </c>
      <c r="G59" s="142">
        <f t="shared" ref="G59:J59" si="53">SUM(G60:G62)</f>
        <v>439956.84</v>
      </c>
      <c r="H59" s="142">
        <f t="shared" si="53"/>
        <v>6384556.8399999999</v>
      </c>
      <c r="I59" s="142">
        <f t="shared" si="53"/>
        <v>6308386.96</v>
      </c>
      <c r="J59" s="142">
        <f t="shared" si="53"/>
        <v>6307701.0599999996</v>
      </c>
      <c r="K59" s="272">
        <f t="shared" si="12"/>
        <v>76169.879999999888</v>
      </c>
      <c r="O59" s="142">
        <f>SUM(O60:O62)</f>
        <v>5890600</v>
      </c>
      <c r="P59" s="142">
        <f t="shared" ref="P59:T59" si="54">SUM(P60:P62)</f>
        <v>439956.84</v>
      </c>
      <c r="Q59" s="142">
        <f t="shared" si="54"/>
        <v>6330556.8399999999</v>
      </c>
      <c r="R59" s="142">
        <f t="shared" si="54"/>
        <v>6270173.3300000001</v>
      </c>
      <c r="S59" s="142">
        <f t="shared" si="54"/>
        <v>6269487.4299999997</v>
      </c>
      <c r="T59" s="142">
        <f t="shared" si="54"/>
        <v>60383.509999999704</v>
      </c>
      <c r="V59" s="286">
        <f t="shared" ref="V59:AA59" si="55">SUM(V60:V61)</f>
        <v>54000</v>
      </c>
      <c r="W59" s="286">
        <f t="shared" si="55"/>
        <v>0</v>
      </c>
      <c r="X59" s="286">
        <f t="shared" si="55"/>
        <v>54000</v>
      </c>
      <c r="Y59" s="286">
        <f t="shared" si="55"/>
        <v>38213.629999999997</v>
      </c>
      <c r="Z59" s="286">
        <f t="shared" si="55"/>
        <v>38213.629999999997</v>
      </c>
      <c r="AA59" s="286">
        <f t="shared" si="55"/>
        <v>15786.370000000003</v>
      </c>
      <c r="AC59" s="292">
        <f t="shared" si="51"/>
        <v>5944600</v>
      </c>
      <c r="AD59" s="292">
        <f t="shared" si="51"/>
        <v>439956.84</v>
      </c>
      <c r="AE59" s="292">
        <f t="shared" si="51"/>
        <v>6384556.8399999999</v>
      </c>
      <c r="AF59" s="292">
        <f t="shared" si="51"/>
        <v>6308386.96</v>
      </c>
      <c r="AG59" s="292">
        <f t="shared" si="47"/>
        <v>6307701.0599999996</v>
      </c>
      <c r="AH59" s="292">
        <f t="shared" si="47"/>
        <v>76169.879999999714</v>
      </c>
      <c r="AI59" s="66"/>
      <c r="AJ59" s="292">
        <f t="shared" ref="AJ59:AO122" si="56">F59-AC59</f>
        <v>0</v>
      </c>
      <c r="AK59" s="292">
        <f t="shared" si="56"/>
        <v>0</v>
      </c>
      <c r="AL59" s="292">
        <f t="shared" si="56"/>
        <v>0</v>
      </c>
      <c r="AM59" s="292">
        <f t="shared" si="52"/>
        <v>0</v>
      </c>
      <c r="AN59" s="292">
        <f t="shared" si="52"/>
        <v>0</v>
      </c>
      <c r="AO59" s="292">
        <f t="shared" si="52"/>
        <v>1.7462298274040222E-10</v>
      </c>
    </row>
    <row r="60" spans="1:41" x14ac:dyDescent="0.25">
      <c r="A60" s="75"/>
      <c r="B60" s="77"/>
      <c r="C60" s="76"/>
      <c r="D60" s="78">
        <v>21101</v>
      </c>
      <c r="E60" s="79" t="s">
        <v>515</v>
      </c>
      <c r="F60" s="184">
        <f t="shared" si="9"/>
        <v>5798600</v>
      </c>
      <c r="G60" s="184">
        <f t="shared" si="9"/>
        <v>439956.84</v>
      </c>
      <c r="H60" s="184">
        <f t="shared" si="10"/>
        <v>6238556.8399999999</v>
      </c>
      <c r="I60" s="184">
        <f t="shared" si="11"/>
        <v>6166349.04</v>
      </c>
      <c r="J60" s="184">
        <f t="shared" si="11"/>
        <v>6165663.1399999997</v>
      </c>
      <c r="K60" s="316">
        <f t="shared" si="12"/>
        <v>72207.799999999814</v>
      </c>
      <c r="O60" s="184">
        <v>5752600</v>
      </c>
      <c r="P60" s="184">
        <v>439956.84</v>
      </c>
      <c r="Q60" s="184">
        <f t="shared" ref="Q60:Q62" si="57">O60+P60</f>
        <v>6192556.8399999999</v>
      </c>
      <c r="R60" s="184">
        <v>6133515.4100000001</v>
      </c>
      <c r="S60" s="184">
        <v>6132829.5099999998</v>
      </c>
      <c r="T60" s="270">
        <f t="shared" si="13"/>
        <v>59041.429999999702</v>
      </c>
      <c r="V60" s="184">
        <v>46000</v>
      </c>
      <c r="W60" s="287">
        <v>0</v>
      </c>
      <c r="X60" s="261">
        <f t="shared" si="14"/>
        <v>46000</v>
      </c>
      <c r="Y60" s="287">
        <v>32833.629999999997</v>
      </c>
      <c r="Z60" s="287">
        <v>32833.629999999997</v>
      </c>
      <c r="AA60" s="261">
        <f t="shared" si="15"/>
        <v>13166.370000000003</v>
      </c>
      <c r="AC60" s="292">
        <f t="shared" si="51"/>
        <v>5798600</v>
      </c>
      <c r="AD60" s="292">
        <f t="shared" si="51"/>
        <v>439956.84</v>
      </c>
      <c r="AE60" s="292">
        <f t="shared" si="51"/>
        <v>6238556.8399999999</v>
      </c>
      <c r="AF60" s="292">
        <f t="shared" si="51"/>
        <v>6166349.04</v>
      </c>
      <c r="AG60" s="292">
        <f t="shared" si="47"/>
        <v>6165663.1399999997</v>
      </c>
      <c r="AH60" s="292">
        <f t="shared" si="47"/>
        <v>72207.799999999697</v>
      </c>
      <c r="AI60" s="66"/>
      <c r="AJ60" s="292">
        <f t="shared" si="56"/>
        <v>0</v>
      </c>
      <c r="AK60" s="292">
        <f t="shared" si="56"/>
        <v>0</v>
      </c>
      <c r="AL60" s="292">
        <f t="shared" si="56"/>
        <v>0</v>
      </c>
      <c r="AM60" s="292">
        <f t="shared" si="52"/>
        <v>0</v>
      </c>
      <c r="AN60" s="292">
        <f t="shared" si="52"/>
        <v>0</v>
      </c>
      <c r="AO60" s="292">
        <f t="shared" si="52"/>
        <v>1.1641532182693481E-10</v>
      </c>
    </row>
    <row r="61" spans="1:41" x14ac:dyDescent="0.25">
      <c r="A61" s="75"/>
      <c r="B61" s="77"/>
      <c r="C61" s="76"/>
      <c r="D61" s="78">
        <v>21102</v>
      </c>
      <c r="E61" s="79" t="s">
        <v>516</v>
      </c>
      <c r="F61" s="184">
        <f t="shared" si="9"/>
        <v>136000</v>
      </c>
      <c r="G61" s="184">
        <f t="shared" si="9"/>
        <v>0</v>
      </c>
      <c r="H61" s="184">
        <f t="shared" si="10"/>
        <v>136000</v>
      </c>
      <c r="I61" s="184">
        <f t="shared" si="11"/>
        <v>133363.91999999998</v>
      </c>
      <c r="J61" s="184">
        <f t="shared" si="11"/>
        <v>133363.91999999998</v>
      </c>
      <c r="K61" s="316">
        <f t="shared" si="12"/>
        <v>2636.0800000000163</v>
      </c>
      <c r="O61" s="184">
        <v>128000</v>
      </c>
      <c r="P61" s="184"/>
      <c r="Q61" s="184">
        <f t="shared" si="57"/>
        <v>128000</v>
      </c>
      <c r="R61" s="184">
        <v>127983.92</v>
      </c>
      <c r="S61" s="184">
        <v>127983.92</v>
      </c>
      <c r="T61" s="270">
        <f t="shared" si="13"/>
        <v>16.080000000001746</v>
      </c>
      <c r="V61" s="287">
        <v>8000</v>
      </c>
      <c r="W61" s="287">
        <v>0</v>
      </c>
      <c r="X61" s="261">
        <f t="shared" si="14"/>
        <v>8000</v>
      </c>
      <c r="Y61" s="287">
        <v>5380</v>
      </c>
      <c r="Z61" s="287">
        <v>5380</v>
      </c>
      <c r="AA61" s="261">
        <f t="shared" si="15"/>
        <v>2620</v>
      </c>
      <c r="AC61" s="292">
        <f t="shared" si="51"/>
        <v>136000</v>
      </c>
      <c r="AD61" s="292">
        <f t="shared" si="51"/>
        <v>0</v>
      </c>
      <c r="AE61" s="292">
        <f t="shared" si="51"/>
        <v>136000</v>
      </c>
      <c r="AF61" s="292">
        <f t="shared" si="51"/>
        <v>133363.91999999998</v>
      </c>
      <c r="AG61" s="292">
        <f t="shared" si="47"/>
        <v>133363.91999999998</v>
      </c>
      <c r="AH61" s="292">
        <f t="shared" si="47"/>
        <v>2636.0800000000017</v>
      </c>
      <c r="AI61" s="66"/>
      <c r="AJ61" s="292">
        <f t="shared" si="56"/>
        <v>0</v>
      </c>
      <c r="AK61" s="292">
        <f t="shared" si="56"/>
        <v>0</v>
      </c>
      <c r="AL61" s="292">
        <f t="shared" si="56"/>
        <v>0</v>
      </c>
      <c r="AM61" s="292">
        <f t="shared" si="52"/>
        <v>0</v>
      </c>
      <c r="AN61" s="292">
        <f t="shared" si="52"/>
        <v>0</v>
      </c>
      <c r="AO61" s="292">
        <f t="shared" si="52"/>
        <v>1.4551915228366852E-11</v>
      </c>
    </row>
    <row r="62" spans="1:41" x14ac:dyDescent="0.25">
      <c r="A62" s="75"/>
      <c r="B62" s="77"/>
      <c r="C62" s="76"/>
      <c r="D62" s="85">
        <v>21103</v>
      </c>
      <c r="E62" s="84" t="s">
        <v>585</v>
      </c>
      <c r="F62" s="184">
        <f t="shared" si="9"/>
        <v>10000</v>
      </c>
      <c r="G62" s="184">
        <f t="shared" si="9"/>
        <v>0</v>
      </c>
      <c r="H62" s="184">
        <f t="shared" si="10"/>
        <v>10000</v>
      </c>
      <c r="I62" s="184">
        <f t="shared" si="11"/>
        <v>8674</v>
      </c>
      <c r="J62" s="184">
        <f t="shared" si="11"/>
        <v>8674</v>
      </c>
      <c r="K62" s="316">
        <f t="shared" si="12"/>
        <v>1326</v>
      </c>
      <c r="O62" s="184">
        <v>10000</v>
      </c>
      <c r="P62" s="184"/>
      <c r="Q62" s="184">
        <f t="shared" si="57"/>
        <v>10000</v>
      </c>
      <c r="R62" s="184">
        <v>8674</v>
      </c>
      <c r="S62" s="184">
        <v>8674</v>
      </c>
      <c r="T62" s="270">
        <f t="shared" si="13"/>
        <v>1326</v>
      </c>
      <c r="V62" s="287"/>
      <c r="W62" s="287"/>
      <c r="X62" s="261"/>
      <c r="Y62" s="287"/>
      <c r="Z62" s="287"/>
      <c r="AA62" s="261"/>
      <c r="AC62" s="292">
        <f t="shared" si="51"/>
        <v>10000</v>
      </c>
      <c r="AD62" s="292">
        <f t="shared" si="51"/>
        <v>0</v>
      </c>
      <c r="AE62" s="292">
        <f t="shared" si="51"/>
        <v>10000</v>
      </c>
      <c r="AF62" s="292">
        <f t="shared" si="51"/>
        <v>8674</v>
      </c>
      <c r="AG62" s="292">
        <f t="shared" si="47"/>
        <v>8674</v>
      </c>
      <c r="AH62" s="292">
        <f t="shared" si="47"/>
        <v>1326</v>
      </c>
      <c r="AI62" s="66"/>
      <c r="AJ62" s="292">
        <f t="shared" si="56"/>
        <v>0</v>
      </c>
      <c r="AK62" s="292">
        <f t="shared" si="56"/>
        <v>0</v>
      </c>
      <c r="AL62" s="292">
        <f t="shared" si="56"/>
        <v>0</v>
      </c>
      <c r="AM62" s="292">
        <f t="shared" si="52"/>
        <v>0</v>
      </c>
      <c r="AN62" s="292">
        <f t="shared" si="52"/>
        <v>0</v>
      </c>
      <c r="AO62" s="292">
        <f t="shared" si="52"/>
        <v>0</v>
      </c>
    </row>
    <row r="63" spans="1:41" x14ac:dyDescent="0.25">
      <c r="A63" s="75"/>
      <c r="B63" s="76"/>
      <c r="C63" s="105">
        <v>21200</v>
      </c>
      <c r="D63" s="177" t="s">
        <v>320</v>
      </c>
      <c r="E63" s="178"/>
      <c r="F63" s="142">
        <f>SUM(F64)</f>
        <v>220500</v>
      </c>
      <c r="G63" s="142">
        <f t="shared" ref="G63:J63" si="58">SUM(G64)</f>
        <v>0</v>
      </c>
      <c r="H63" s="142">
        <f t="shared" si="58"/>
        <v>220500</v>
      </c>
      <c r="I63" s="142">
        <f t="shared" si="58"/>
        <v>219946.67</v>
      </c>
      <c r="J63" s="142">
        <f t="shared" si="58"/>
        <v>219946.67</v>
      </c>
      <c r="K63" s="272">
        <f t="shared" si="12"/>
        <v>553.32999999998719</v>
      </c>
      <c r="O63" s="142">
        <f t="shared" ref="O63:T63" si="59">SUM(O64)</f>
        <v>220500</v>
      </c>
      <c r="P63" s="142">
        <f t="shared" si="59"/>
        <v>0</v>
      </c>
      <c r="Q63" s="142">
        <f t="shared" si="59"/>
        <v>220500</v>
      </c>
      <c r="R63" s="142">
        <f t="shared" si="59"/>
        <v>219946.67</v>
      </c>
      <c r="S63" s="142">
        <f t="shared" si="59"/>
        <v>219946.67</v>
      </c>
      <c r="T63" s="272">
        <f t="shared" si="59"/>
        <v>553.32999999998719</v>
      </c>
      <c r="V63" s="286">
        <f t="shared" ref="V63:AA63" si="60">SUM(V64)</f>
        <v>0</v>
      </c>
      <c r="W63" s="286">
        <f t="shared" si="60"/>
        <v>0</v>
      </c>
      <c r="X63" s="286">
        <f t="shared" si="60"/>
        <v>0</v>
      </c>
      <c r="Y63" s="286">
        <f t="shared" si="60"/>
        <v>0</v>
      </c>
      <c r="Z63" s="286">
        <f t="shared" si="60"/>
        <v>0</v>
      </c>
      <c r="AA63" s="286">
        <f t="shared" si="60"/>
        <v>0</v>
      </c>
      <c r="AC63" s="292">
        <f t="shared" si="51"/>
        <v>220500</v>
      </c>
      <c r="AD63" s="292">
        <f t="shared" si="51"/>
        <v>0</v>
      </c>
      <c r="AE63" s="292">
        <f t="shared" si="51"/>
        <v>220500</v>
      </c>
      <c r="AF63" s="292">
        <f t="shared" si="51"/>
        <v>219946.67</v>
      </c>
      <c r="AG63" s="292">
        <f t="shared" si="47"/>
        <v>219946.67</v>
      </c>
      <c r="AH63" s="292">
        <f t="shared" si="47"/>
        <v>553.32999999998719</v>
      </c>
      <c r="AI63" s="66"/>
      <c r="AJ63" s="292">
        <f t="shared" si="56"/>
        <v>0</v>
      </c>
      <c r="AK63" s="292">
        <f t="shared" si="56"/>
        <v>0</v>
      </c>
      <c r="AL63" s="292">
        <f t="shared" si="56"/>
        <v>0</v>
      </c>
      <c r="AM63" s="292">
        <f t="shared" si="52"/>
        <v>0</v>
      </c>
      <c r="AN63" s="292">
        <f t="shared" si="52"/>
        <v>0</v>
      </c>
      <c r="AO63" s="292">
        <f t="shared" si="52"/>
        <v>0</v>
      </c>
    </row>
    <row r="64" spans="1:41" ht="30" x14ac:dyDescent="0.25">
      <c r="A64" s="75"/>
      <c r="B64" s="77"/>
      <c r="C64" s="76"/>
      <c r="D64" s="78">
        <v>21201</v>
      </c>
      <c r="E64" s="79" t="s">
        <v>320</v>
      </c>
      <c r="F64" s="184">
        <f t="shared" si="9"/>
        <v>220500</v>
      </c>
      <c r="G64" s="184">
        <f t="shared" si="9"/>
        <v>0</v>
      </c>
      <c r="H64" s="184">
        <f t="shared" si="10"/>
        <v>220500</v>
      </c>
      <c r="I64" s="184">
        <f t="shared" si="11"/>
        <v>219946.67</v>
      </c>
      <c r="J64" s="184">
        <f t="shared" si="11"/>
        <v>219946.67</v>
      </c>
      <c r="K64" s="316">
        <f t="shared" si="12"/>
        <v>553.32999999998719</v>
      </c>
      <c r="O64" s="184">
        <v>220500</v>
      </c>
      <c r="P64" s="184"/>
      <c r="Q64" s="184">
        <f>O64+P64</f>
        <v>220500</v>
      </c>
      <c r="R64" s="184">
        <v>219946.67</v>
      </c>
      <c r="S64" s="184">
        <v>219946.67</v>
      </c>
      <c r="T64" s="270">
        <f t="shared" si="13"/>
        <v>553.32999999998719</v>
      </c>
      <c r="V64" s="287"/>
      <c r="W64" s="287">
        <v>0</v>
      </c>
      <c r="X64" s="261">
        <f t="shared" si="14"/>
        <v>0</v>
      </c>
      <c r="Y64" s="287"/>
      <c r="Z64" s="287"/>
      <c r="AA64" s="261">
        <f t="shared" si="15"/>
        <v>0</v>
      </c>
      <c r="AC64" s="292">
        <f t="shared" si="51"/>
        <v>220500</v>
      </c>
      <c r="AD64" s="292">
        <f t="shared" si="51"/>
        <v>0</v>
      </c>
      <c r="AE64" s="292">
        <f t="shared" si="51"/>
        <v>220500</v>
      </c>
      <c r="AF64" s="292">
        <f t="shared" si="51"/>
        <v>219946.67</v>
      </c>
      <c r="AG64" s="292">
        <f t="shared" si="47"/>
        <v>219946.67</v>
      </c>
      <c r="AH64" s="292">
        <f t="shared" si="47"/>
        <v>553.32999999998719</v>
      </c>
      <c r="AI64" s="66"/>
      <c r="AJ64" s="292">
        <f t="shared" si="56"/>
        <v>0</v>
      </c>
      <c r="AK64" s="292">
        <f t="shared" si="56"/>
        <v>0</v>
      </c>
      <c r="AL64" s="292">
        <f t="shared" si="56"/>
        <v>0</v>
      </c>
      <c r="AM64" s="292">
        <f t="shared" si="52"/>
        <v>0</v>
      </c>
      <c r="AN64" s="292">
        <f t="shared" si="52"/>
        <v>0</v>
      </c>
      <c r="AO64" s="292">
        <f t="shared" si="52"/>
        <v>0</v>
      </c>
    </row>
    <row r="65" spans="1:41" x14ac:dyDescent="0.25">
      <c r="A65" s="75"/>
      <c r="B65" s="76"/>
      <c r="C65" s="105">
        <v>21400</v>
      </c>
      <c r="D65" s="177" t="s">
        <v>321</v>
      </c>
      <c r="E65" s="178"/>
      <c r="F65" s="142">
        <f>SUM(F66)</f>
        <v>1824000</v>
      </c>
      <c r="G65" s="142">
        <f t="shared" ref="G65:J65" si="61">SUM(G66)</f>
        <v>-72747</v>
      </c>
      <c r="H65" s="142">
        <f t="shared" si="61"/>
        <v>1751253</v>
      </c>
      <c r="I65" s="142">
        <f t="shared" si="61"/>
        <v>1738811.72</v>
      </c>
      <c r="J65" s="142">
        <f t="shared" si="61"/>
        <v>1564264.07</v>
      </c>
      <c r="K65" s="272">
        <f t="shared" si="12"/>
        <v>12441.280000000028</v>
      </c>
      <c r="O65" s="142">
        <f t="shared" ref="O65:T65" si="62">SUM(O66)</f>
        <v>1824000</v>
      </c>
      <c r="P65" s="142">
        <f t="shared" si="62"/>
        <v>-72747</v>
      </c>
      <c r="Q65" s="142">
        <f t="shared" si="62"/>
        <v>1751253</v>
      </c>
      <c r="R65" s="142">
        <f t="shared" si="62"/>
        <v>1738811.72</v>
      </c>
      <c r="S65" s="142">
        <f t="shared" si="62"/>
        <v>1564264.07</v>
      </c>
      <c r="T65" s="272">
        <f t="shared" si="62"/>
        <v>12441.280000000028</v>
      </c>
      <c r="V65" s="286">
        <f t="shared" ref="V65:AA65" si="63">SUM(V66)</f>
        <v>0</v>
      </c>
      <c r="W65" s="286">
        <f t="shared" si="63"/>
        <v>0</v>
      </c>
      <c r="X65" s="286">
        <f t="shared" si="63"/>
        <v>0</v>
      </c>
      <c r="Y65" s="286">
        <f t="shared" si="63"/>
        <v>0</v>
      </c>
      <c r="Z65" s="286">
        <f t="shared" si="63"/>
        <v>0</v>
      </c>
      <c r="AA65" s="286">
        <f t="shared" si="63"/>
        <v>0</v>
      </c>
      <c r="AC65" s="292">
        <f t="shared" si="51"/>
        <v>1824000</v>
      </c>
      <c r="AD65" s="292">
        <f t="shared" si="51"/>
        <v>-72747</v>
      </c>
      <c r="AE65" s="292">
        <f t="shared" si="51"/>
        <v>1751253</v>
      </c>
      <c r="AF65" s="292">
        <f t="shared" si="51"/>
        <v>1738811.72</v>
      </c>
      <c r="AG65" s="292">
        <f t="shared" si="47"/>
        <v>1564264.07</v>
      </c>
      <c r="AH65" s="292">
        <f t="shared" si="47"/>
        <v>12441.280000000028</v>
      </c>
      <c r="AI65" s="66"/>
      <c r="AJ65" s="292">
        <f t="shared" si="56"/>
        <v>0</v>
      </c>
      <c r="AK65" s="292">
        <f t="shared" si="56"/>
        <v>0</v>
      </c>
      <c r="AL65" s="292">
        <f t="shared" si="56"/>
        <v>0</v>
      </c>
      <c r="AM65" s="292">
        <f t="shared" si="52"/>
        <v>0</v>
      </c>
      <c r="AN65" s="292">
        <f t="shared" si="52"/>
        <v>0</v>
      </c>
      <c r="AO65" s="292">
        <f t="shared" si="52"/>
        <v>0</v>
      </c>
    </row>
    <row r="66" spans="1:41" ht="45" x14ac:dyDescent="0.25">
      <c r="A66" s="75"/>
      <c r="B66" s="77"/>
      <c r="C66" s="76"/>
      <c r="D66" s="78">
        <v>21401</v>
      </c>
      <c r="E66" s="79" t="s">
        <v>322</v>
      </c>
      <c r="F66" s="184">
        <f t="shared" ref="F66:G129" si="64">O66+V66</f>
        <v>1824000</v>
      </c>
      <c r="G66" s="184">
        <f t="shared" si="64"/>
        <v>-72747</v>
      </c>
      <c r="H66" s="184">
        <f t="shared" ref="H66:H129" si="65">F66+G66</f>
        <v>1751253</v>
      </c>
      <c r="I66" s="184">
        <f t="shared" ref="I66:J129" si="66">R66+Y66</f>
        <v>1738811.72</v>
      </c>
      <c r="J66" s="184">
        <f t="shared" si="66"/>
        <v>1564264.07</v>
      </c>
      <c r="K66" s="316">
        <f t="shared" si="12"/>
        <v>12441.280000000028</v>
      </c>
      <c r="O66" s="184">
        <v>1824000</v>
      </c>
      <c r="P66" s="184">
        <v>-72747</v>
      </c>
      <c r="Q66" s="184">
        <f>O66+P66</f>
        <v>1751253</v>
      </c>
      <c r="R66" s="184">
        <v>1738811.72</v>
      </c>
      <c r="S66" s="184">
        <v>1564264.07</v>
      </c>
      <c r="T66" s="270">
        <f t="shared" si="13"/>
        <v>12441.280000000028</v>
      </c>
      <c r="V66" s="287"/>
      <c r="W66" s="287"/>
      <c r="X66" s="261">
        <f t="shared" si="14"/>
        <v>0</v>
      </c>
      <c r="Y66" s="287"/>
      <c r="Z66" s="287"/>
      <c r="AA66" s="261">
        <f t="shared" si="15"/>
        <v>0</v>
      </c>
      <c r="AC66" s="292">
        <f t="shared" si="51"/>
        <v>1824000</v>
      </c>
      <c r="AD66" s="292">
        <f t="shared" si="51"/>
        <v>-72747</v>
      </c>
      <c r="AE66" s="292">
        <f t="shared" si="51"/>
        <v>1751253</v>
      </c>
      <c r="AF66" s="292">
        <f t="shared" si="51"/>
        <v>1738811.72</v>
      </c>
      <c r="AG66" s="292">
        <f t="shared" si="47"/>
        <v>1564264.07</v>
      </c>
      <c r="AH66" s="292">
        <f t="shared" si="47"/>
        <v>12441.280000000028</v>
      </c>
      <c r="AI66" s="66"/>
      <c r="AJ66" s="292">
        <f t="shared" si="56"/>
        <v>0</v>
      </c>
      <c r="AK66" s="292">
        <f t="shared" si="56"/>
        <v>0</v>
      </c>
      <c r="AL66" s="292">
        <f t="shared" si="56"/>
        <v>0</v>
      </c>
      <c r="AM66" s="292">
        <f t="shared" si="52"/>
        <v>0</v>
      </c>
      <c r="AN66" s="292">
        <f t="shared" si="52"/>
        <v>0</v>
      </c>
      <c r="AO66" s="292">
        <f t="shared" si="52"/>
        <v>0</v>
      </c>
    </row>
    <row r="67" spans="1:41" x14ac:dyDescent="0.25">
      <c r="A67" s="75"/>
      <c r="B67" s="76"/>
      <c r="C67" s="105">
        <v>21500</v>
      </c>
      <c r="D67" s="177" t="s">
        <v>323</v>
      </c>
      <c r="E67" s="178"/>
      <c r="F67" s="142">
        <f>SUM(F68)</f>
        <v>432000</v>
      </c>
      <c r="G67" s="142">
        <f t="shared" ref="G67:J67" si="67">SUM(G68)</f>
        <v>163000</v>
      </c>
      <c r="H67" s="142">
        <f t="shared" si="67"/>
        <v>595000</v>
      </c>
      <c r="I67" s="142">
        <f t="shared" si="67"/>
        <v>594999.5</v>
      </c>
      <c r="J67" s="142">
        <f t="shared" si="67"/>
        <v>594999.5</v>
      </c>
      <c r="K67" s="272">
        <f t="shared" ref="K67:K130" si="68">H67-I67</f>
        <v>0.5</v>
      </c>
      <c r="O67" s="142">
        <f t="shared" ref="O67:T67" si="69">SUM(O68)</f>
        <v>387000</v>
      </c>
      <c r="P67" s="142">
        <f t="shared" si="69"/>
        <v>50000</v>
      </c>
      <c r="Q67" s="142">
        <f t="shared" si="69"/>
        <v>437000</v>
      </c>
      <c r="R67" s="142">
        <f t="shared" si="69"/>
        <v>436999.5</v>
      </c>
      <c r="S67" s="142">
        <f t="shared" si="69"/>
        <v>436999.5</v>
      </c>
      <c r="T67" s="272">
        <f t="shared" si="69"/>
        <v>0.5</v>
      </c>
      <c r="V67" s="286">
        <f t="shared" ref="V67:AA67" si="70">SUM(V68)</f>
        <v>45000</v>
      </c>
      <c r="W67" s="286">
        <f t="shared" si="70"/>
        <v>113000</v>
      </c>
      <c r="X67" s="286">
        <f t="shared" si="70"/>
        <v>158000</v>
      </c>
      <c r="Y67" s="286">
        <f t="shared" si="70"/>
        <v>158000</v>
      </c>
      <c r="Z67" s="286">
        <f t="shared" si="70"/>
        <v>158000</v>
      </c>
      <c r="AA67" s="286">
        <f t="shared" si="70"/>
        <v>0</v>
      </c>
      <c r="AC67" s="292">
        <f t="shared" si="51"/>
        <v>432000</v>
      </c>
      <c r="AD67" s="292">
        <f t="shared" si="51"/>
        <v>163000</v>
      </c>
      <c r="AE67" s="292">
        <f t="shared" si="51"/>
        <v>595000</v>
      </c>
      <c r="AF67" s="292">
        <f t="shared" si="51"/>
        <v>594999.5</v>
      </c>
      <c r="AG67" s="292">
        <f t="shared" si="47"/>
        <v>594999.5</v>
      </c>
      <c r="AH67" s="292">
        <f t="shared" si="47"/>
        <v>0.5</v>
      </c>
      <c r="AI67" s="66"/>
      <c r="AJ67" s="292">
        <f t="shared" si="56"/>
        <v>0</v>
      </c>
      <c r="AK67" s="292">
        <f t="shared" si="56"/>
        <v>0</v>
      </c>
      <c r="AL67" s="292">
        <f t="shared" si="56"/>
        <v>0</v>
      </c>
      <c r="AM67" s="292">
        <f t="shared" si="52"/>
        <v>0</v>
      </c>
      <c r="AN67" s="292">
        <f t="shared" si="52"/>
        <v>0</v>
      </c>
      <c r="AO67" s="292">
        <f t="shared" si="52"/>
        <v>0</v>
      </c>
    </row>
    <row r="68" spans="1:41" x14ac:dyDescent="0.25">
      <c r="A68" s="75"/>
      <c r="B68" s="77"/>
      <c r="C68" s="76"/>
      <c r="D68" s="78">
        <v>21501</v>
      </c>
      <c r="E68" s="79" t="s">
        <v>324</v>
      </c>
      <c r="F68" s="184">
        <f t="shared" si="64"/>
        <v>432000</v>
      </c>
      <c r="G68" s="184">
        <f t="shared" si="64"/>
        <v>163000</v>
      </c>
      <c r="H68" s="184">
        <f t="shared" si="65"/>
        <v>595000</v>
      </c>
      <c r="I68" s="184">
        <f t="shared" si="66"/>
        <v>594999.5</v>
      </c>
      <c r="J68" s="184">
        <f t="shared" si="66"/>
        <v>594999.5</v>
      </c>
      <c r="K68" s="316">
        <f t="shared" si="68"/>
        <v>0.5</v>
      </c>
      <c r="O68" s="184">
        <v>387000</v>
      </c>
      <c r="P68" s="184">
        <v>50000</v>
      </c>
      <c r="Q68" s="184">
        <f>O68+P68</f>
        <v>437000</v>
      </c>
      <c r="R68" s="184">
        <v>436999.5</v>
      </c>
      <c r="S68" s="184">
        <v>436999.5</v>
      </c>
      <c r="T68" s="270">
        <f t="shared" si="13"/>
        <v>0.5</v>
      </c>
      <c r="V68" s="287">
        <v>45000</v>
      </c>
      <c r="W68" s="287">
        <v>113000</v>
      </c>
      <c r="X68" s="261">
        <f t="shared" si="14"/>
        <v>158000</v>
      </c>
      <c r="Y68" s="287">
        <v>158000</v>
      </c>
      <c r="Z68" s="287">
        <v>158000</v>
      </c>
      <c r="AA68" s="261">
        <f t="shared" si="15"/>
        <v>0</v>
      </c>
      <c r="AC68" s="292">
        <f t="shared" si="51"/>
        <v>432000</v>
      </c>
      <c r="AD68" s="292">
        <f t="shared" si="51"/>
        <v>163000</v>
      </c>
      <c r="AE68" s="292">
        <f t="shared" si="51"/>
        <v>595000</v>
      </c>
      <c r="AF68" s="292">
        <f t="shared" si="51"/>
        <v>594999.5</v>
      </c>
      <c r="AG68" s="292">
        <f t="shared" si="47"/>
        <v>594999.5</v>
      </c>
      <c r="AH68" s="292">
        <f t="shared" si="47"/>
        <v>0.5</v>
      </c>
      <c r="AI68" s="66"/>
      <c r="AJ68" s="292">
        <f t="shared" si="56"/>
        <v>0</v>
      </c>
      <c r="AK68" s="292">
        <f t="shared" si="56"/>
        <v>0</v>
      </c>
      <c r="AL68" s="292">
        <f t="shared" si="56"/>
        <v>0</v>
      </c>
      <c r="AM68" s="292">
        <f t="shared" si="52"/>
        <v>0</v>
      </c>
      <c r="AN68" s="292">
        <f t="shared" si="52"/>
        <v>0</v>
      </c>
      <c r="AO68" s="292">
        <f t="shared" si="52"/>
        <v>0</v>
      </c>
    </row>
    <row r="69" spans="1:41" x14ac:dyDescent="0.25">
      <c r="A69" s="75"/>
      <c r="B69" s="76"/>
      <c r="C69" s="105">
        <v>21600</v>
      </c>
      <c r="D69" s="177" t="s">
        <v>325</v>
      </c>
      <c r="E69" s="178"/>
      <c r="F69" s="142">
        <f>SUM(F70)</f>
        <v>1816000</v>
      </c>
      <c r="G69" s="142">
        <f t="shared" ref="G69:J69" si="71">SUM(G70)</f>
        <v>85000</v>
      </c>
      <c r="H69" s="142">
        <f t="shared" si="71"/>
        <v>1901000</v>
      </c>
      <c r="I69" s="142">
        <f t="shared" si="71"/>
        <v>1878641.52</v>
      </c>
      <c r="J69" s="142">
        <f t="shared" si="71"/>
        <v>1878641.52</v>
      </c>
      <c r="K69" s="272">
        <f t="shared" si="68"/>
        <v>22358.479999999981</v>
      </c>
      <c r="O69" s="142">
        <f t="shared" ref="O69:T69" si="72">SUM(O70)</f>
        <v>1800000</v>
      </c>
      <c r="P69" s="142">
        <f t="shared" si="72"/>
        <v>85000</v>
      </c>
      <c r="Q69" s="142">
        <f t="shared" si="72"/>
        <v>1885000</v>
      </c>
      <c r="R69" s="142">
        <f t="shared" si="72"/>
        <v>1878641.52</v>
      </c>
      <c r="S69" s="142">
        <f t="shared" si="72"/>
        <v>1878641.52</v>
      </c>
      <c r="T69" s="272">
        <f t="shared" si="72"/>
        <v>6358.4799999999814</v>
      </c>
      <c r="V69" s="286">
        <f t="shared" ref="V69:AA69" si="73">SUM(V70)</f>
        <v>16000</v>
      </c>
      <c r="W69" s="286">
        <f t="shared" si="73"/>
        <v>0</v>
      </c>
      <c r="X69" s="286">
        <f t="shared" si="73"/>
        <v>16000</v>
      </c>
      <c r="Y69" s="286">
        <f t="shared" si="73"/>
        <v>0</v>
      </c>
      <c r="Z69" s="286">
        <f t="shared" si="73"/>
        <v>0</v>
      </c>
      <c r="AA69" s="286">
        <f t="shared" si="73"/>
        <v>16000</v>
      </c>
      <c r="AC69" s="292">
        <f t="shared" si="51"/>
        <v>1816000</v>
      </c>
      <c r="AD69" s="292">
        <f t="shared" si="51"/>
        <v>85000</v>
      </c>
      <c r="AE69" s="292">
        <f t="shared" si="51"/>
        <v>1901000</v>
      </c>
      <c r="AF69" s="292">
        <f t="shared" si="51"/>
        <v>1878641.52</v>
      </c>
      <c r="AG69" s="292">
        <f t="shared" si="47"/>
        <v>1878641.52</v>
      </c>
      <c r="AH69" s="292">
        <f t="shared" si="47"/>
        <v>22358.479999999981</v>
      </c>
      <c r="AI69" s="66"/>
      <c r="AJ69" s="292">
        <f t="shared" si="56"/>
        <v>0</v>
      </c>
      <c r="AK69" s="292">
        <f t="shared" si="56"/>
        <v>0</v>
      </c>
      <c r="AL69" s="292">
        <f t="shared" si="56"/>
        <v>0</v>
      </c>
      <c r="AM69" s="292">
        <f t="shared" si="52"/>
        <v>0</v>
      </c>
      <c r="AN69" s="292">
        <f t="shared" si="52"/>
        <v>0</v>
      </c>
      <c r="AO69" s="292">
        <f t="shared" si="52"/>
        <v>0</v>
      </c>
    </row>
    <row r="70" spans="1:41" x14ac:dyDescent="0.25">
      <c r="A70" s="75"/>
      <c r="B70" s="77"/>
      <c r="C70" s="76"/>
      <c r="D70" s="78">
        <v>21601</v>
      </c>
      <c r="E70" s="79" t="s">
        <v>325</v>
      </c>
      <c r="F70" s="184">
        <f t="shared" si="64"/>
        <v>1816000</v>
      </c>
      <c r="G70" s="184">
        <f t="shared" si="64"/>
        <v>85000</v>
      </c>
      <c r="H70" s="184">
        <f t="shared" si="65"/>
        <v>1901000</v>
      </c>
      <c r="I70" s="184">
        <f t="shared" si="66"/>
        <v>1878641.52</v>
      </c>
      <c r="J70" s="184">
        <f t="shared" si="66"/>
        <v>1878641.52</v>
      </c>
      <c r="K70" s="316">
        <f t="shared" si="68"/>
        <v>22358.479999999981</v>
      </c>
      <c r="O70" s="184">
        <v>1800000</v>
      </c>
      <c r="P70" s="184">
        <v>85000</v>
      </c>
      <c r="Q70" s="184">
        <f>O70+P70</f>
        <v>1885000</v>
      </c>
      <c r="R70" s="184">
        <v>1878641.52</v>
      </c>
      <c r="S70" s="184">
        <v>1878641.52</v>
      </c>
      <c r="T70" s="270">
        <f t="shared" si="13"/>
        <v>6358.4799999999814</v>
      </c>
      <c r="V70" s="287">
        <v>16000</v>
      </c>
      <c r="W70" s="287">
        <v>0</v>
      </c>
      <c r="X70" s="261">
        <f t="shared" si="14"/>
        <v>16000</v>
      </c>
      <c r="Y70" s="287"/>
      <c r="Z70" s="287"/>
      <c r="AA70" s="261">
        <f t="shared" si="15"/>
        <v>16000</v>
      </c>
      <c r="AC70" s="292">
        <f t="shared" si="51"/>
        <v>1816000</v>
      </c>
      <c r="AD70" s="292">
        <f t="shared" si="51"/>
        <v>85000</v>
      </c>
      <c r="AE70" s="292">
        <f t="shared" si="51"/>
        <v>1901000</v>
      </c>
      <c r="AF70" s="292">
        <f t="shared" si="51"/>
        <v>1878641.52</v>
      </c>
      <c r="AG70" s="292">
        <f t="shared" si="47"/>
        <v>1878641.52</v>
      </c>
      <c r="AH70" s="292">
        <f t="shared" si="47"/>
        <v>22358.479999999981</v>
      </c>
      <c r="AI70" s="66"/>
      <c r="AJ70" s="292">
        <f t="shared" si="56"/>
        <v>0</v>
      </c>
      <c r="AK70" s="292">
        <f t="shared" si="56"/>
        <v>0</v>
      </c>
      <c r="AL70" s="292">
        <f t="shared" si="56"/>
        <v>0</v>
      </c>
      <c r="AM70" s="292">
        <f t="shared" si="52"/>
        <v>0</v>
      </c>
      <c r="AN70" s="292">
        <f t="shared" si="52"/>
        <v>0</v>
      </c>
      <c r="AO70" s="292">
        <f t="shared" si="52"/>
        <v>0</v>
      </c>
    </row>
    <row r="71" spans="1:41" x14ac:dyDescent="0.25">
      <c r="A71" s="75"/>
      <c r="B71" s="76"/>
      <c r="C71" s="105">
        <v>21700</v>
      </c>
      <c r="D71" s="177" t="s">
        <v>578</v>
      </c>
      <c r="E71" s="178"/>
      <c r="F71" s="142">
        <f>SUM(F72)</f>
        <v>187500</v>
      </c>
      <c r="G71" s="142">
        <f t="shared" ref="G71:J71" si="74">SUM(G72)</f>
        <v>-150000</v>
      </c>
      <c r="H71" s="142">
        <f t="shared" si="74"/>
        <v>37500</v>
      </c>
      <c r="I71" s="142">
        <f t="shared" si="74"/>
        <v>37053</v>
      </c>
      <c r="J71" s="142">
        <f t="shared" si="74"/>
        <v>37053</v>
      </c>
      <c r="K71" s="272">
        <f t="shared" si="68"/>
        <v>447</v>
      </c>
      <c r="O71" s="142">
        <f>SUM(O72)</f>
        <v>187500</v>
      </c>
      <c r="P71" s="142">
        <f t="shared" ref="P71:T71" si="75">SUM(P72)</f>
        <v>-150000</v>
      </c>
      <c r="Q71" s="142">
        <f t="shared" si="75"/>
        <v>37500</v>
      </c>
      <c r="R71" s="142">
        <f t="shared" si="75"/>
        <v>37053</v>
      </c>
      <c r="S71" s="142">
        <f t="shared" si="75"/>
        <v>37053</v>
      </c>
      <c r="T71" s="142">
        <f t="shared" si="75"/>
        <v>447</v>
      </c>
      <c r="V71" s="287"/>
      <c r="W71" s="287"/>
      <c r="X71" s="261"/>
      <c r="Y71" s="287"/>
      <c r="Z71" s="287"/>
      <c r="AA71" s="261"/>
      <c r="AC71" s="292">
        <f t="shared" si="51"/>
        <v>187500</v>
      </c>
      <c r="AD71" s="292">
        <f t="shared" si="51"/>
        <v>-150000</v>
      </c>
      <c r="AE71" s="292">
        <f t="shared" si="51"/>
        <v>37500</v>
      </c>
      <c r="AF71" s="292">
        <f t="shared" si="51"/>
        <v>37053</v>
      </c>
      <c r="AG71" s="292">
        <f t="shared" si="47"/>
        <v>37053</v>
      </c>
      <c r="AH71" s="292">
        <f t="shared" si="47"/>
        <v>447</v>
      </c>
      <c r="AI71" s="66"/>
      <c r="AJ71" s="292">
        <f t="shared" si="56"/>
        <v>0</v>
      </c>
      <c r="AK71" s="292">
        <f t="shared" si="56"/>
        <v>0</v>
      </c>
      <c r="AL71" s="292">
        <f t="shared" si="56"/>
        <v>0</v>
      </c>
      <c r="AM71" s="292">
        <f t="shared" si="52"/>
        <v>0</v>
      </c>
      <c r="AN71" s="292">
        <f t="shared" si="52"/>
        <v>0</v>
      </c>
      <c r="AO71" s="292">
        <f t="shared" si="52"/>
        <v>0</v>
      </c>
    </row>
    <row r="72" spans="1:41" x14ac:dyDescent="0.25">
      <c r="A72" s="75"/>
      <c r="B72" s="77"/>
      <c r="C72" s="76"/>
      <c r="D72" s="85">
        <v>21701</v>
      </c>
      <c r="E72" s="84" t="s">
        <v>586</v>
      </c>
      <c r="F72" s="184">
        <f t="shared" si="64"/>
        <v>187500</v>
      </c>
      <c r="G72" s="184">
        <f t="shared" si="64"/>
        <v>-150000</v>
      </c>
      <c r="H72" s="184">
        <f t="shared" si="65"/>
        <v>37500</v>
      </c>
      <c r="I72" s="184">
        <f t="shared" si="66"/>
        <v>37053</v>
      </c>
      <c r="J72" s="184">
        <f t="shared" si="66"/>
        <v>37053</v>
      </c>
      <c r="K72" s="316">
        <f t="shared" si="68"/>
        <v>447</v>
      </c>
      <c r="O72" s="184">
        <v>187500</v>
      </c>
      <c r="P72" s="184">
        <v>-150000</v>
      </c>
      <c r="Q72" s="184">
        <f>O72+P72</f>
        <v>37500</v>
      </c>
      <c r="R72" s="184">
        <v>37053</v>
      </c>
      <c r="S72" s="184">
        <v>37053</v>
      </c>
      <c r="T72" s="270">
        <f t="shared" si="13"/>
        <v>447</v>
      </c>
      <c r="V72" s="287"/>
      <c r="W72" s="287"/>
      <c r="X72" s="261"/>
      <c r="Y72" s="287"/>
      <c r="Z72" s="287"/>
      <c r="AA72" s="261"/>
      <c r="AC72" s="292">
        <f t="shared" si="51"/>
        <v>187500</v>
      </c>
      <c r="AD72" s="292">
        <f t="shared" si="51"/>
        <v>-150000</v>
      </c>
      <c r="AE72" s="292">
        <f t="shared" si="51"/>
        <v>37500</v>
      </c>
      <c r="AF72" s="292">
        <f t="shared" si="51"/>
        <v>37053</v>
      </c>
      <c r="AG72" s="292">
        <f t="shared" si="47"/>
        <v>37053</v>
      </c>
      <c r="AH72" s="292">
        <f t="shared" si="47"/>
        <v>447</v>
      </c>
      <c r="AI72" s="66"/>
      <c r="AJ72" s="292">
        <f t="shared" si="56"/>
        <v>0</v>
      </c>
      <c r="AK72" s="292">
        <f t="shared" si="56"/>
        <v>0</v>
      </c>
      <c r="AL72" s="292">
        <f t="shared" si="56"/>
        <v>0</v>
      </c>
      <c r="AM72" s="292">
        <f t="shared" si="52"/>
        <v>0</v>
      </c>
      <c r="AN72" s="292">
        <f t="shared" si="52"/>
        <v>0</v>
      </c>
      <c r="AO72" s="292">
        <f t="shared" si="52"/>
        <v>0</v>
      </c>
    </row>
    <row r="73" spans="1:41" x14ac:dyDescent="0.25">
      <c r="A73" s="75"/>
      <c r="B73" s="76"/>
      <c r="C73" s="105">
        <v>21800</v>
      </c>
      <c r="D73" s="177" t="s">
        <v>326</v>
      </c>
      <c r="E73" s="178"/>
      <c r="F73" s="142">
        <f>SUM(F74)</f>
        <v>16000</v>
      </c>
      <c r="G73" s="142">
        <f t="shared" ref="G73:J73" si="76">SUM(G74)</f>
        <v>0</v>
      </c>
      <c r="H73" s="142">
        <f t="shared" si="76"/>
        <v>16000</v>
      </c>
      <c r="I73" s="142">
        <f t="shared" si="76"/>
        <v>15999.99</v>
      </c>
      <c r="J73" s="142">
        <f t="shared" si="76"/>
        <v>15999.99</v>
      </c>
      <c r="K73" s="272">
        <f t="shared" si="68"/>
        <v>1.0000000000218279E-2</v>
      </c>
      <c r="O73" s="142">
        <f t="shared" ref="O73:T73" si="77">SUM(O74)</f>
        <v>16000</v>
      </c>
      <c r="P73" s="142">
        <f t="shared" si="77"/>
        <v>0</v>
      </c>
      <c r="Q73" s="142">
        <f t="shared" si="77"/>
        <v>16000</v>
      </c>
      <c r="R73" s="142">
        <f t="shared" si="77"/>
        <v>15999.99</v>
      </c>
      <c r="S73" s="142">
        <f t="shared" si="77"/>
        <v>15999.99</v>
      </c>
      <c r="T73" s="272">
        <f t="shared" si="77"/>
        <v>1.0000000000218279E-2</v>
      </c>
      <c r="V73" s="286">
        <f t="shared" ref="V73:AA73" si="78">SUM(V74)</f>
        <v>0</v>
      </c>
      <c r="W73" s="286">
        <f t="shared" si="78"/>
        <v>0</v>
      </c>
      <c r="X73" s="286">
        <f t="shared" si="78"/>
        <v>0</v>
      </c>
      <c r="Y73" s="286">
        <f t="shared" si="78"/>
        <v>0</v>
      </c>
      <c r="Z73" s="286">
        <f t="shared" si="78"/>
        <v>0</v>
      </c>
      <c r="AA73" s="286">
        <f t="shared" si="78"/>
        <v>0</v>
      </c>
      <c r="AC73" s="292">
        <f t="shared" si="51"/>
        <v>16000</v>
      </c>
      <c r="AD73" s="292">
        <f t="shared" si="51"/>
        <v>0</v>
      </c>
      <c r="AE73" s="292">
        <f t="shared" si="51"/>
        <v>16000</v>
      </c>
      <c r="AF73" s="292">
        <f t="shared" si="51"/>
        <v>15999.99</v>
      </c>
      <c r="AG73" s="292">
        <f t="shared" si="47"/>
        <v>15999.99</v>
      </c>
      <c r="AH73" s="292">
        <f t="shared" si="47"/>
        <v>1.0000000000218279E-2</v>
      </c>
      <c r="AI73" s="66"/>
      <c r="AJ73" s="292">
        <f t="shared" si="56"/>
        <v>0</v>
      </c>
      <c r="AK73" s="292">
        <f t="shared" si="56"/>
        <v>0</v>
      </c>
      <c r="AL73" s="292">
        <f t="shared" si="56"/>
        <v>0</v>
      </c>
      <c r="AM73" s="292">
        <f t="shared" si="52"/>
        <v>0</v>
      </c>
      <c r="AN73" s="292">
        <f t="shared" si="52"/>
        <v>0</v>
      </c>
      <c r="AO73" s="292">
        <f t="shared" si="52"/>
        <v>0</v>
      </c>
    </row>
    <row r="74" spans="1:41" x14ac:dyDescent="0.25">
      <c r="A74" s="75"/>
      <c r="B74" s="77"/>
      <c r="C74" s="76"/>
      <c r="D74" s="78">
        <v>21801</v>
      </c>
      <c r="E74" s="79" t="s">
        <v>327</v>
      </c>
      <c r="F74" s="184">
        <f t="shared" si="64"/>
        <v>16000</v>
      </c>
      <c r="G74" s="184">
        <f t="shared" si="64"/>
        <v>0</v>
      </c>
      <c r="H74" s="184">
        <f t="shared" si="65"/>
        <v>16000</v>
      </c>
      <c r="I74" s="184">
        <f t="shared" si="66"/>
        <v>15999.99</v>
      </c>
      <c r="J74" s="184">
        <f t="shared" si="66"/>
        <v>15999.99</v>
      </c>
      <c r="K74" s="316">
        <f t="shared" si="68"/>
        <v>1.0000000000218279E-2</v>
      </c>
      <c r="O74" s="184">
        <v>16000</v>
      </c>
      <c r="P74" s="184"/>
      <c r="Q74" s="184">
        <f>O74+P74</f>
        <v>16000</v>
      </c>
      <c r="R74" s="184">
        <v>15999.99</v>
      </c>
      <c r="S74" s="184">
        <v>15999.99</v>
      </c>
      <c r="T74" s="270">
        <f t="shared" si="13"/>
        <v>1.0000000000218279E-2</v>
      </c>
      <c r="V74" s="287"/>
      <c r="W74" s="287"/>
      <c r="X74" s="261">
        <f t="shared" si="14"/>
        <v>0</v>
      </c>
      <c r="Y74" s="287"/>
      <c r="Z74" s="287"/>
      <c r="AA74" s="261">
        <f t="shared" si="15"/>
        <v>0</v>
      </c>
      <c r="AC74" s="292">
        <f t="shared" si="51"/>
        <v>16000</v>
      </c>
      <c r="AD74" s="292">
        <f t="shared" si="51"/>
        <v>0</v>
      </c>
      <c r="AE74" s="292">
        <f t="shared" si="51"/>
        <v>16000</v>
      </c>
      <c r="AF74" s="292">
        <f t="shared" si="51"/>
        <v>15999.99</v>
      </c>
      <c r="AG74" s="292">
        <f t="shared" si="47"/>
        <v>15999.99</v>
      </c>
      <c r="AH74" s="292">
        <f t="shared" si="47"/>
        <v>1.0000000000218279E-2</v>
      </c>
      <c r="AI74" s="66"/>
      <c r="AJ74" s="292">
        <f t="shared" si="56"/>
        <v>0</v>
      </c>
      <c r="AK74" s="292">
        <f t="shared" si="56"/>
        <v>0</v>
      </c>
      <c r="AL74" s="292">
        <f t="shared" si="56"/>
        <v>0</v>
      </c>
      <c r="AM74" s="292">
        <f t="shared" si="52"/>
        <v>0</v>
      </c>
      <c r="AN74" s="292">
        <f t="shared" si="52"/>
        <v>0</v>
      </c>
      <c r="AO74" s="292">
        <f t="shared" si="52"/>
        <v>0</v>
      </c>
    </row>
    <row r="75" spans="1:41" x14ac:dyDescent="0.25">
      <c r="A75" s="75"/>
      <c r="B75" s="179">
        <v>22000</v>
      </c>
      <c r="C75" s="180" t="s">
        <v>328</v>
      </c>
      <c r="D75" s="181"/>
      <c r="E75" s="182"/>
      <c r="F75" s="141">
        <f>SUM(F76,F80)</f>
        <v>436400</v>
      </c>
      <c r="G75" s="141">
        <f t="shared" ref="G75:J75" si="79">SUM(G76,G80)</f>
        <v>50000</v>
      </c>
      <c r="H75" s="141">
        <f t="shared" si="79"/>
        <v>486400</v>
      </c>
      <c r="I75" s="141">
        <f t="shared" si="79"/>
        <v>391416.67</v>
      </c>
      <c r="J75" s="141">
        <f t="shared" si="79"/>
        <v>333828.62000000005</v>
      </c>
      <c r="K75" s="271">
        <f t="shared" si="68"/>
        <v>94983.330000000016</v>
      </c>
      <c r="O75" s="141">
        <f>SUM(O76,O80)</f>
        <v>321400</v>
      </c>
      <c r="P75" s="141">
        <f t="shared" ref="P75:T75" si="80">SUM(P76,P80)</f>
        <v>50000</v>
      </c>
      <c r="Q75" s="141">
        <f t="shared" si="80"/>
        <v>371400</v>
      </c>
      <c r="R75" s="141">
        <f t="shared" si="80"/>
        <v>366759.74</v>
      </c>
      <c r="S75" s="141">
        <f t="shared" si="80"/>
        <v>309171.69</v>
      </c>
      <c r="T75" s="141">
        <f t="shared" si="80"/>
        <v>4640.2600000000275</v>
      </c>
      <c r="V75" s="285">
        <f t="shared" ref="V75:AA75" si="81">SUM(V76,V80)</f>
        <v>115000</v>
      </c>
      <c r="W75" s="285">
        <f t="shared" si="81"/>
        <v>0</v>
      </c>
      <c r="X75" s="285">
        <f t="shared" si="81"/>
        <v>115000</v>
      </c>
      <c r="Y75" s="285">
        <f t="shared" si="81"/>
        <v>24656.93</v>
      </c>
      <c r="Z75" s="285">
        <f t="shared" si="81"/>
        <v>24656.93</v>
      </c>
      <c r="AA75" s="285">
        <f t="shared" si="81"/>
        <v>90343.07</v>
      </c>
      <c r="AC75" s="292">
        <f t="shared" si="51"/>
        <v>436400</v>
      </c>
      <c r="AD75" s="292">
        <f t="shared" si="51"/>
        <v>50000</v>
      </c>
      <c r="AE75" s="292">
        <f t="shared" si="51"/>
        <v>486400</v>
      </c>
      <c r="AF75" s="292">
        <f t="shared" si="51"/>
        <v>391416.67</v>
      </c>
      <c r="AG75" s="292">
        <f t="shared" si="47"/>
        <v>333828.62</v>
      </c>
      <c r="AH75" s="292">
        <f t="shared" si="47"/>
        <v>94983.330000000031</v>
      </c>
      <c r="AI75" s="66"/>
      <c r="AJ75" s="292">
        <f t="shared" si="56"/>
        <v>0</v>
      </c>
      <c r="AK75" s="292">
        <f t="shared" si="56"/>
        <v>0</v>
      </c>
      <c r="AL75" s="292">
        <f t="shared" si="56"/>
        <v>0</v>
      </c>
      <c r="AM75" s="292">
        <f t="shared" si="52"/>
        <v>0</v>
      </c>
      <c r="AN75" s="292">
        <f t="shared" si="52"/>
        <v>0</v>
      </c>
      <c r="AO75" s="292">
        <f t="shared" si="52"/>
        <v>0</v>
      </c>
    </row>
    <row r="76" spans="1:41" x14ac:dyDescent="0.25">
      <c r="A76" s="75"/>
      <c r="B76" s="76"/>
      <c r="C76" s="105">
        <v>22100</v>
      </c>
      <c r="D76" s="177" t="s">
        <v>329</v>
      </c>
      <c r="E76" s="178"/>
      <c r="F76" s="142">
        <f>SUM(F77:F79)</f>
        <v>406000</v>
      </c>
      <c r="G76" s="142">
        <f t="shared" ref="G76:J76" si="82">SUM(G77:G79)</f>
        <v>50000</v>
      </c>
      <c r="H76" s="142">
        <f t="shared" si="82"/>
        <v>456000</v>
      </c>
      <c r="I76" s="142">
        <f t="shared" si="82"/>
        <v>361566.55</v>
      </c>
      <c r="J76" s="142">
        <f t="shared" si="82"/>
        <v>326174.55000000005</v>
      </c>
      <c r="K76" s="272">
        <f t="shared" si="68"/>
        <v>94433.450000000012</v>
      </c>
      <c r="O76" s="142">
        <f>SUM(O78:O79)</f>
        <v>291000</v>
      </c>
      <c r="P76" s="142">
        <f t="shared" ref="P76:T76" si="83">SUM(P77:P79)</f>
        <v>50000</v>
      </c>
      <c r="Q76" s="142">
        <f t="shared" si="83"/>
        <v>341000</v>
      </c>
      <c r="R76" s="142">
        <f t="shared" si="83"/>
        <v>336909.62</v>
      </c>
      <c r="S76" s="142">
        <f t="shared" si="83"/>
        <v>301517.62</v>
      </c>
      <c r="T76" s="272">
        <f t="shared" si="83"/>
        <v>4090.3800000000265</v>
      </c>
      <c r="V76" s="286">
        <f t="shared" ref="V76:AA76" si="84">SUM(V77:V79)</f>
        <v>115000</v>
      </c>
      <c r="W76" s="286">
        <f t="shared" si="84"/>
        <v>0</v>
      </c>
      <c r="X76" s="286">
        <f t="shared" si="84"/>
        <v>115000</v>
      </c>
      <c r="Y76" s="286">
        <f t="shared" si="84"/>
        <v>24656.93</v>
      </c>
      <c r="Z76" s="286">
        <f t="shared" si="84"/>
        <v>24656.93</v>
      </c>
      <c r="AA76" s="286">
        <f t="shared" si="84"/>
        <v>90343.07</v>
      </c>
      <c r="AC76" s="292">
        <f t="shared" si="51"/>
        <v>406000</v>
      </c>
      <c r="AD76" s="292">
        <f t="shared" si="51"/>
        <v>50000</v>
      </c>
      <c r="AE76" s="292">
        <f t="shared" si="51"/>
        <v>456000</v>
      </c>
      <c r="AF76" s="292">
        <f t="shared" si="51"/>
        <v>361566.55</v>
      </c>
      <c r="AG76" s="292">
        <f t="shared" si="47"/>
        <v>326174.55</v>
      </c>
      <c r="AH76" s="292">
        <f t="shared" si="47"/>
        <v>94433.450000000041</v>
      </c>
      <c r="AI76" s="66"/>
      <c r="AJ76" s="292">
        <f t="shared" si="56"/>
        <v>0</v>
      </c>
      <c r="AK76" s="292">
        <f t="shared" si="56"/>
        <v>0</v>
      </c>
      <c r="AL76" s="292">
        <f t="shared" si="56"/>
        <v>0</v>
      </c>
      <c r="AM76" s="292">
        <f t="shared" si="52"/>
        <v>0</v>
      </c>
      <c r="AN76" s="292">
        <f t="shared" si="52"/>
        <v>0</v>
      </c>
      <c r="AO76" s="292">
        <f t="shared" si="52"/>
        <v>0</v>
      </c>
    </row>
    <row r="77" spans="1:41" hidden="1" x14ac:dyDescent="0.25">
      <c r="A77" s="75"/>
      <c r="B77" s="77"/>
      <c r="C77" s="76"/>
      <c r="D77" s="78">
        <v>22104</v>
      </c>
      <c r="E77" s="79" t="s">
        <v>330</v>
      </c>
      <c r="F77" s="184">
        <f t="shared" si="64"/>
        <v>0</v>
      </c>
      <c r="G77" s="184">
        <f t="shared" si="64"/>
        <v>0</v>
      </c>
      <c r="H77" s="184">
        <f t="shared" si="65"/>
        <v>0</v>
      </c>
      <c r="I77" s="184">
        <f t="shared" si="66"/>
        <v>0</v>
      </c>
      <c r="J77" s="184">
        <f t="shared" si="66"/>
        <v>0</v>
      </c>
      <c r="K77" s="316">
        <f t="shared" si="68"/>
        <v>0</v>
      </c>
      <c r="O77" s="184"/>
      <c r="P77" s="184"/>
      <c r="Q77" s="184">
        <f t="shared" ref="Q77:Q79" si="85">O77+P77</f>
        <v>0</v>
      </c>
      <c r="R77" s="184">
        <v>0</v>
      </c>
      <c r="S77" s="184">
        <v>0</v>
      </c>
      <c r="T77" s="270">
        <f t="shared" ref="T77:T143" si="86">Q77-R77</f>
        <v>0</v>
      </c>
      <c r="V77" s="287"/>
      <c r="W77" s="287">
        <v>0</v>
      </c>
      <c r="X77" s="261">
        <f t="shared" ref="X77:X143" si="87">V77+W77</f>
        <v>0</v>
      </c>
      <c r="Y77" s="287">
        <v>0</v>
      </c>
      <c r="Z77" s="287">
        <v>0</v>
      </c>
      <c r="AA77" s="261">
        <f t="shared" ref="AA77:AA143" si="88">X77-Y77</f>
        <v>0</v>
      </c>
      <c r="AC77" s="292">
        <f t="shared" si="51"/>
        <v>0</v>
      </c>
      <c r="AD77" s="292">
        <f t="shared" si="51"/>
        <v>0</v>
      </c>
      <c r="AE77" s="292">
        <f t="shared" si="51"/>
        <v>0</v>
      </c>
      <c r="AF77" s="292">
        <f t="shared" si="51"/>
        <v>0</v>
      </c>
      <c r="AG77" s="292">
        <f t="shared" si="47"/>
        <v>0</v>
      </c>
      <c r="AH77" s="292">
        <f t="shared" si="47"/>
        <v>0</v>
      </c>
      <c r="AI77" s="66"/>
      <c r="AJ77" s="292">
        <f t="shared" si="56"/>
        <v>0</v>
      </c>
      <c r="AK77" s="292">
        <f t="shared" si="56"/>
        <v>0</v>
      </c>
      <c r="AL77" s="292">
        <f t="shared" si="56"/>
        <v>0</v>
      </c>
      <c r="AM77" s="292">
        <f t="shared" si="52"/>
        <v>0</v>
      </c>
      <c r="AN77" s="292">
        <f t="shared" si="52"/>
        <v>0</v>
      </c>
      <c r="AO77" s="292">
        <f t="shared" si="52"/>
        <v>0</v>
      </c>
    </row>
    <row r="78" spans="1:41" x14ac:dyDescent="0.25">
      <c r="A78" s="75"/>
      <c r="B78" s="77"/>
      <c r="C78" s="76"/>
      <c r="D78" s="78">
        <v>22105</v>
      </c>
      <c r="E78" s="79" t="s">
        <v>331</v>
      </c>
      <c r="F78" s="184">
        <f t="shared" si="64"/>
        <v>318000</v>
      </c>
      <c r="G78" s="184">
        <f t="shared" si="64"/>
        <v>50000</v>
      </c>
      <c r="H78" s="184">
        <f t="shared" si="65"/>
        <v>368000</v>
      </c>
      <c r="I78" s="184">
        <f t="shared" si="66"/>
        <v>295245.61</v>
      </c>
      <c r="J78" s="184">
        <f t="shared" si="66"/>
        <v>259853.61000000002</v>
      </c>
      <c r="K78" s="316">
        <f t="shared" si="68"/>
        <v>72754.390000000014</v>
      </c>
      <c r="O78" s="184">
        <v>243000</v>
      </c>
      <c r="P78" s="184">
        <v>50000</v>
      </c>
      <c r="Q78" s="184">
        <f t="shared" si="85"/>
        <v>293000</v>
      </c>
      <c r="R78" s="184">
        <v>289039.34999999998</v>
      </c>
      <c r="S78" s="184">
        <v>253647.35</v>
      </c>
      <c r="T78" s="270">
        <f t="shared" si="86"/>
        <v>3960.6500000000233</v>
      </c>
      <c r="V78" s="287">
        <v>75000</v>
      </c>
      <c r="W78" s="287">
        <v>0</v>
      </c>
      <c r="X78" s="261">
        <f t="shared" si="87"/>
        <v>75000</v>
      </c>
      <c r="Y78" s="287">
        <v>6206.26</v>
      </c>
      <c r="Z78" s="287">
        <v>6206.26</v>
      </c>
      <c r="AA78" s="261">
        <f t="shared" si="88"/>
        <v>68793.740000000005</v>
      </c>
      <c r="AC78" s="292">
        <f t="shared" si="51"/>
        <v>318000</v>
      </c>
      <c r="AD78" s="292">
        <f t="shared" si="51"/>
        <v>50000</v>
      </c>
      <c r="AE78" s="292">
        <f t="shared" si="51"/>
        <v>368000</v>
      </c>
      <c r="AF78" s="292">
        <f t="shared" si="51"/>
        <v>295245.61</v>
      </c>
      <c r="AG78" s="292">
        <f t="shared" si="47"/>
        <v>259853.61000000002</v>
      </c>
      <c r="AH78" s="292">
        <f t="shared" si="47"/>
        <v>72754.390000000029</v>
      </c>
      <c r="AI78" s="66"/>
      <c r="AJ78" s="292">
        <f t="shared" si="56"/>
        <v>0</v>
      </c>
      <c r="AK78" s="292">
        <f t="shared" si="56"/>
        <v>0</v>
      </c>
      <c r="AL78" s="292">
        <f t="shared" si="56"/>
        <v>0</v>
      </c>
      <c r="AM78" s="292">
        <f t="shared" si="52"/>
        <v>0</v>
      </c>
      <c r="AN78" s="292">
        <f t="shared" si="52"/>
        <v>0</v>
      </c>
      <c r="AO78" s="292">
        <f t="shared" si="52"/>
        <v>0</v>
      </c>
    </row>
    <row r="79" spans="1:41" x14ac:dyDescent="0.25">
      <c r="A79" s="75"/>
      <c r="B79" s="77"/>
      <c r="C79" s="76"/>
      <c r="D79" s="78">
        <v>22106</v>
      </c>
      <c r="E79" s="79" t="s">
        <v>332</v>
      </c>
      <c r="F79" s="184">
        <f t="shared" si="64"/>
        <v>88000</v>
      </c>
      <c r="G79" s="184">
        <f t="shared" si="64"/>
        <v>0</v>
      </c>
      <c r="H79" s="184">
        <f t="shared" si="65"/>
        <v>88000</v>
      </c>
      <c r="I79" s="184">
        <f t="shared" si="66"/>
        <v>66320.94</v>
      </c>
      <c r="J79" s="184">
        <f t="shared" si="66"/>
        <v>66320.94</v>
      </c>
      <c r="K79" s="316">
        <f t="shared" si="68"/>
        <v>21679.059999999998</v>
      </c>
      <c r="O79" s="184">
        <v>48000</v>
      </c>
      <c r="P79" s="184"/>
      <c r="Q79" s="184">
        <f t="shared" si="85"/>
        <v>48000</v>
      </c>
      <c r="R79" s="184">
        <v>47870.27</v>
      </c>
      <c r="S79" s="184">
        <v>47870.27</v>
      </c>
      <c r="T79" s="270">
        <f t="shared" si="86"/>
        <v>129.7300000000032</v>
      </c>
      <c r="V79" s="287">
        <v>40000</v>
      </c>
      <c r="W79" s="287">
        <v>0</v>
      </c>
      <c r="X79" s="261">
        <f t="shared" si="87"/>
        <v>40000</v>
      </c>
      <c r="Y79" s="287">
        <v>18450.669999999998</v>
      </c>
      <c r="Z79" s="287">
        <v>18450.669999999998</v>
      </c>
      <c r="AA79" s="261">
        <f t="shared" si="88"/>
        <v>21549.33</v>
      </c>
      <c r="AC79" s="292">
        <f t="shared" si="51"/>
        <v>88000</v>
      </c>
      <c r="AD79" s="292">
        <f t="shared" si="51"/>
        <v>0</v>
      </c>
      <c r="AE79" s="292">
        <f t="shared" si="51"/>
        <v>88000</v>
      </c>
      <c r="AF79" s="292">
        <f t="shared" si="51"/>
        <v>66320.94</v>
      </c>
      <c r="AG79" s="292">
        <f t="shared" si="47"/>
        <v>66320.94</v>
      </c>
      <c r="AH79" s="292">
        <f t="shared" si="47"/>
        <v>21679.060000000005</v>
      </c>
      <c r="AI79" s="66"/>
      <c r="AJ79" s="292">
        <f t="shared" si="56"/>
        <v>0</v>
      </c>
      <c r="AK79" s="292">
        <f t="shared" si="56"/>
        <v>0</v>
      </c>
      <c r="AL79" s="292">
        <f t="shared" si="56"/>
        <v>0</v>
      </c>
      <c r="AM79" s="292">
        <f t="shared" si="52"/>
        <v>0</v>
      </c>
      <c r="AN79" s="292">
        <f t="shared" si="52"/>
        <v>0</v>
      </c>
      <c r="AO79" s="292">
        <f t="shared" si="52"/>
        <v>0</v>
      </c>
    </row>
    <row r="80" spans="1:41" x14ac:dyDescent="0.25">
      <c r="A80" s="75"/>
      <c r="B80" s="76"/>
      <c r="C80" s="105">
        <v>22300</v>
      </c>
      <c r="D80" s="177" t="s">
        <v>548</v>
      </c>
      <c r="E80" s="178"/>
      <c r="F80" s="142">
        <f>SUM(F81)</f>
        <v>30400</v>
      </c>
      <c r="G80" s="142">
        <f t="shared" ref="G80:J80" si="89">SUM(G81)</f>
        <v>0</v>
      </c>
      <c r="H80" s="142">
        <f t="shared" si="89"/>
        <v>30400</v>
      </c>
      <c r="I80" s="142">
        <f t="shared" si="89"/>
        <v>29850.12</v>
      </c>
      <c r="J80" s="142">
        <f t="shared" si="89"/>
        <v>7654.07</v>
      </c>
      <c r="K80" s="272">
        <f t="shared" si="68"/>
        <v>549.88000000000102</v>
      </c>
      <c r="O80" s="142">
        <f t="shared" ref="O80:T80" si="90">SUM(O81)</f>
        <v>30400</v>
      </c>
      <c r="P80" s="142">
        <f t="shared" si="90"/>
        <v>0</v>
      </c>
      <c r="Q80" s="142">
        <f t="shared" si="90"/>
        <v>30400</v>
      </c>
      <c r="R80" s="142">
        <f t="shared" si="90"/>
        <v>29850.12</v>
      </c>
      <c r="S80" s="142">
        <f t="shared" si="90"/>
        <v>7654.07</v>
      </c>
      <c r="T80" s="272">
        <f t="shared" si="90"/>
        <v>549.88000000000102</v>
      </c>
      <c r="V80" s="286">
        <f t="shared" ref="V80:AA80" si="91">SUM(V81)</f>
        <v>0</v>
      </c>
      <c r="W80" s="286">
        <f t="shared" si="91"/>
        <v>0</v>
      </c>
      <c r="X80" s="286">
        <f t="shared" si="91"/>
        <v>0</v>
      </c>
      <c r="Y80" s="286">
        <f t="shared" si="91"/>
        <v>0</v>
      </c>
      <c r="Z80" s="286">
        <f t="shared" si="91"/>
        <v>0</v>
      </c>
      <c r="AA80" s="286">
        <f t="shared" si="91"/>
        <v>0</v>
      </c>
      <c r="AC80" s="292">
        <f t="shared" si="51"/>
        <v>30400</v>
      </c>
      <c r="AD80" s="292">
        <f t="shared" si="51"/>
        <v>0</v>
      </c>
      <c r="AE80" s="292">
        <f t="shared" si="51"/>
        <v>30400</v>
      </c>
      <c r="AF80" s="292">
        <f t="shared" si="51"/>
        <v>29850.12</v>
      </c>
      <c r="AG80" s="292">
        <f t="shared" si="47"/>
        <v>7654.07</v>
      </c>
      <c r="AH80" s="292">
        <f t="shared" si="47"/>
        <v>549.88000000000102</v>
      </c>
      <c r="AI80" s="66"/>
      <c r="AJ80" s="292">
        <f t="shared" si="56"/>
        <v>0</v>
      </c>
      <c r="AK80" s="292">
        <f t="shared" si="56"/>
        <v>0</v>
      </c>
      <c r="AL80" s="292">
        <f t="shared" si="56"/>
        <v>0</v>
      </c>
      <c r="AM80" s="292">
        <f t="shared" si="52"/>
        <v>0</v>
      </c>
      <c r="AN80" s="292">
        <f t="shared" si="52"/>
        <v>0</v>
      </c>
      <c r="AO80" s="292">
        <f t="shared" si="52"/>
        <v>0</v>
      </c>
    </row>
    <row r="81" spans="1:41" ht="30" x14ac:dyDescent="0.25">
      <c r="A81" s="75"/>
      <c r="B81" s="77"/>
      <c r="C81" s="80"/>
      <c r="D81" s="83">
        <v>22301</v>
      </c>
      <c r="E81" s="84" t="s">
        <v>548</v>
      </c>
      <c r="F81" s="184">
        <f t="shared" si="64"/>
        <v>30400</v>
      </c>
      <c r="G81" s="184">
        <f t="shared" si="64"/>
        <v>0</v>
      </c>
      <c r="H81" s="184">
        <f t="shared" si="65"/>
        <v>30400</v>
      </c>
      <c r="I81" s="184">
        <f t="shared" si="66"/>
        <v>29850.12</v>
      </c>
      <c r="J81" s="184">
        <f t="shared" si="66"/>
        <v>7654.07</v>
      </c>
      <c r="K81" s="316">
        <f t="shared" si="68"/>
        <v>549.88000000000102</v>
      </c>
      <c r="O81" s="184">
        <v>30400</v>
      </c>
      <c r="P81" s="184"/>
      <c r="Q81" s="184">
        <f>O81+P81</f>
        <v>30400</v>
      </c>
      <c r="R81" s="184">
        <v>29850.12</v>
      </c>
      <c r="S81" s="184">
        <v>7654.07</v>
      </c>
      <c r="T81" s="270">
        <f t="shared" si="86"/>
        <v>549.88000000000102</v>
      </c>
      <c r="V81" s="287"/>
      <c r="W81" s="287"/>
      <c r="X81" s="261">
        <f t="shared" si="87"/>
        <v>0</v>
      </c>
      <c r="Y81" s="287"/>
      <c r="Z81" s="287"/>
      <c r="AA81" s="261">
        <f t="shared" si="88"/>
        <v>0</v>
      </c>
      <c r="AC81" s="292">
        <f t="shared" si="51"/>
        <v>30400</v>
      </c>
      <c r="AD81" s="292">
        <f t="shared" si="51"/>
        <v>0</v>
      </c>
      <c r="AE81" s="292">
        <f t="shared" si="51"/>
        <v>30400</v>
      </c>
      <c r="AF81" s="292">
        <f t="shared" si="51"/>
        <v>29850.12</v>
      </c>
      <c r="AG81" s="292">
        <f t="shared" si="47"/>
        <v>7654.07</v>
      </c>
      <c r="AH81" s="292">
        <f t="shared" si="47"/>
        <v>549.88000000000102</v>
      </c>
      <c r="AI81" s="66"/>
      <c r="AJ81" s="292">
        <f t="shared" si="56"/>
        <v>0</v>
      </c>
      <c r="AK81" s="292">
        <f t="shared" si="56"/>
        <v>0</v>
      </c>
      <c r="AL81" s="292">
        <f t="shared" si="56"/>
        <v>0</v>
      </c>
      <c r="AM81" s="292">
        <f t="shared" si="52"/>
        <v>0</v>
      </c>
      <c r="AN81" s="292">
        <f t="shared" si="52"/>
        <v>0</v>
      </c>
      <c r="AO81" s="292">
        <f t="shared" si="52"/>
        <v>0</v>
      </c>
    </row>
    <row r="82" spans="1:41" x14ac:dyDescent="0.25">
      <c r="A82" s="75"/>
      <c r="B82" s="179">
        <v>24000</v>
      </c>
      <c r="C82" s="180" t="s">
        <v>517</v>
      </c>
      <c r="D82" s="181"/>
      <c r="E82" s="182"/>
      <c r="F82" s="141">
        <f>SUM(F83,F85,F87,F89,F91,F93,F95,F97)</f>
        <v>1110272</v>
      </c>
      <c r="G82" s="141">
        <f t="shared" ref="G82:J82" si="92">SUM(G83,G85,G87,G89,G91,G93,G95,G97)</f>
        <v>60184</v>
      </c>
      <c r="H82" s="141">
        <f t="shared" si="92"/>
        <v>1170456</v>
      </c>
      <c r="I82" s="141">
        <f t="shared" si="92"/>
        <v>1097585</v>
      </c>
      <c r="J82" s="141">
        <f t="shared" si="92"/>
        <v>1074207.9100000001</v>
      </c>
      <c r="K82" s="271">
        <f t="shared" si="68"/>
        <v>72871</v>
      </c>
      <c r="O82" s="141">
        <f>SUM(O83,O85,O87,O89,O91,O93,O95,O97)</f>
        <v>1098272</v>
      </c>
      <c r="P82" s="141">
        <f t="shared" ref="P82:T82" si="93">SUM(P83,P85,P87,P89,P91,P93,P95,P97)</f>
        <v>60184</v>
      </c>
      <c r="Q82" s="141">
        <f t="shared" si="93"/>
        <v>1158456</v>
      </c>
      <c r="R82" s="141">
        <f t="shared" si="93"/>
        <v>1097585</v>
      </c>
      <c r="S82" s="141">
        <f t="shared" si="93"/>
        <v>1074207.9100000001</v>
      </c>
      <c r="T82" s="141">
        <f t="shared" si="93"/>
        <v>60871.000000000015</v>
      </c>
      <c r="V82" s="285">
        <f t="shared" ref="V82:AA82" si="94">SUM(V83,V85,V87,V89,V91,V93,V95,V97)</f>
        <v>12000</v>
      </c>
      <c r="W82" s="285">
        <f t="shared" si="94"/>
        <v>0</v>
      </c>
      <c r="X82" s="285">
        <f t="shared" si="94"/>
        <v>12000</v>
      </c>
      <c r="Y82" s="285">
        <f t="shared" si="94"/>
        <v>0</v>
      </c>
      <c r="Z82" s="285">
        <f t="shared" si="94"/>
        <v>0</v>
      </c>
      <c r="AA82" s="285">
        <f t="shared" si="94"/>
        <v>12000</v>
      </c>
      <c r="AC82" s="292">
        <f t="shared" si="51"/>
        <v>1110272</v>
      </c>
      <c r="AD82" s="292">
        <f t="shared" si="51"/>
        <v>60184</v>
      </c>
      <c r="AE82" s="292">
        <f t="shared" si="51"/>
        <v>1170456</v>
      </c>
      <c r="AF82" s="292">
        <f t="shared" si="51"/>
        <v>1097585</v>
      </c>
      <c r="AG82" s="292">
        <f t="shared" si="47"/>
        <v>1074207.9100000001</v>
      </c>
      <c r="AH82" s="292">
        <f t="shared" si="47"/>
        <v>72871.000000000015</v>
      </c>
      <c r="AI82" s="66"/>
      <c r="AJ82" s="292">
        <f t="shared" si="56"/>
        <v>0</v>
      </c>
      <c r="AK82" s="292">
        <f t="shared" si="56"/>
        <v>0</v>
      </c>
      <c r="AL82" s="292">
        <f t="shared" si="56"/>
        <v>0</v>
      </c>
      <c r="AM82" s="292">
        <f t="shared" si="52"/>
        <v>0</v>
      </c>
      <c r="AN82" s="292">
        <f t="shared" si="52"/>
        <v>0</v>
      </c>
      <c r="AO82" s="292">
        <f t="shared" si="52"/>
        <v>0</v>
      </c>
    </row>
    <row r="83" spans="1:41" hidden="1" x14ac:dyDescent="0.25">
      <c r="A83" s="75"/>
      <c r="B83" s="76"/>
      <c r="C83" s="105">
        <v>24200</v>
      </c>
      <c r="D83" s="177" t="s">
        <v>333</v>
      </c>
      <c r="E83" s="178"/>
      <c r="F83" s="142">
        <f>SUM(F84)</f>
        <v>0</v>
      </c>
      <c r="G83" s="142">
        <f t="shared" ref="G83:J83" si="95">SUM(G84)</f>
        <v>0</v>
      </c>
      <c r="H83" s="142">
        <f t="shared" si="95"/>
        <v>0</v>
      </c>
      <c r="I83" s="142">
        <f t="shared" si="95"/>
        <v>0</v>
      </c>
      <c r="J83" s="142">
        <f t="shared" si="95"/>
        <v>0</v>
      </c>
      <c r="K83" s="272">
        <f t="shared" si="68"/>
        <v>0</v>
      </c>
      <c r="O83" s="142">
        <f t="shared" ref="O83:T83" si="96">SUM(O84)</f>
        <v>0</v>
      </c>
      <c r="P83" s="142">
        <f t="shared" si="96"/>
        <v>0</v>
      </c>
      <c r="Q83" s="142">
        <f t="shared" si="96"/>
        <v>0</v>
      </c>
      <c r="R83" s="142">
        <f t="shared" si="96"/>
        <v>0</v>
      </c>
      <c r="S83" s="142">
        <f t="shared" si="96"/>
        <v>0</v>
      </c>
      <c r="T83" s="272">
        <f t="shared" si="96"/>
        <v>0</v>
      </c>
      <c r="V83" s="286">
        <f t="shared" ref="V83:AA83" si="97">SUM(V84)</f>
        <v>0</v>
      </c>
      <c r="W83" s="286">
        <f t="shared" si="97"/>
        <v>0</v>
      </c>
      <c r="X83" s="286">
        <f t="shared" si="97"/>
        <v>0</v>
      </c>
      <c r="Y83" s="286">
        <f t="shared" si="97"/>
        <v>0</v>
      </c>
      <c r="Z83" s="286">
        <f t="shared" si="97"/>
        <v>0</v>
      </c>
      <c r="AA83" s="286">
        <f t="shared" si="97"/>
        <v>0</v>
      </c>
      <c r="AC83" s="292">
        <f t="shared" si="51"/>
        <v>0</v>
      </c>
      <c r="AD83" s="292">
        <f t="shared" si="51"/>
        <v>0</v>
      </c>
      <c r="AE83" s="292">
        <f t="shared" si="51"/>
        <v>0</v>
      </c>
      <c r="AF83" s="292">
        <f t="shared" si="51"/>
        <v>0</v>
      </c>
      <c r="AG83" s="292">
        <f t="shared" si="47"/>
        <v>0</v>
      </c>
      <c r="AH83" s="292">
        <f t="shared" si="47"/>
        <v>0</v>
      </c>
      <c r="AI83" s="66"/>
      <c r="AJ83" s="292">
        <f t="shared" si="56"/>
        <v>0</v>
      </c>
      <c r="AK83" s="292">
        <f t="shared" si="56"/>
        <v>0</v>
      </c>
      <c r="AL83" s="292">
        <f t="shared" si="56"/>
        <v>0</v>
      </c>
      <c r="AM83" s="292">
        <f t="shared" si="52"/>
        <v>0</v>
      </c>
      <c r="AN83" s="292">
        <f t="shared" si="52"/>
        <v>0</v>
      </c>
      <c r="AO83" s="292">
        <f t="shared" si="52"/>
        <v>0</v>
      </c>
    </row>
    <row r="84" spans="1:41" hidden="1" x14ac:dyDescent="0.25">
      <c r="A84" s="75"/>
      <c r="B84" s="77"/>
      <c r="C84" s="76"/>
      <c r="D84" s="78">
        <v>24201</v>
      </c>
      <c r="E84" s="79" t="s">
        <v>333</v>
      </c>
      <c r="F84" s="184">
        <f t="shared" si="64"/>
        <v>0</v>
      </c>
      <c r="G84" s="184">
        <f t="shared" si="64"/>
        <v>0</v>
      </c>
      <c r="H84" s="184">
        <f t="shared" si="65"/>
        <v>0</v>
      </c>
      <c r="I84" s="184">
        <f t="shared" si="66"/>
        <v>0</v>
      </c>
      <c r="J84" s="184">
        <f t="shared" si="66"/>
        <v>0</v>
      </c>
      <c r="K84" s="316">
        <f t="shared" si="68"/>
        <v>0</v>
      </c>
      <c r="O84" s="184"/>
      <c r="P84" s="184"/>
      <c r="Q84" s="184">
        <f t="shared" ref="Q84:Q90" si="98">O84+P84</f>
        <v>0</v>
      </c>
      <c r="R84" s="184"/>
      <c r="S84" s="184"/>
      <c r="T84" s="270">
        <f t="shared" si="86"/>
        <v>0</v>
      </c>
      <c r="V84" s="287"/>
      <c r="W84" s="287"/>
      <c r="X84" s="261">
        <f t="shared" si="87"/>
        <v>0</v>
      </c>
      <c r="Y84" s="287"/>
      <c r="Z84" s="287"/>
      <c r="AA84" s="261">
        <f t="shared" si="88"/>
        <v>0</v>
      </c>
      <c r="AC84" s="292">
        <f t="shared" si="51"/>
        <v>0</v>
      </c>
      <c r="AD84" s="292">
        <f t="shared" si="51"/>
        <v>0</v>
      </c>
      <c r="AE84" s="292">
        <f t="shared" si="51"/>
        <v>0</v>
      </c>
      <c r="AF84" s="292">
        <f t="shared" si="51"/>
        <v>0</v>
      </c>
      <c r="AG84" s="292">
        <f t="shared" si="47"/>
        <v>0</v>
      </c>
      <c r="AH84" s="292">
        <f t="shared" si="47"/>
        <v>0</v>
      </c>
      <c r="AI84" s="66"/>
      <c r="AJ84" s="292">
        <f t="shared" si="56"/>
        <v>0</v>
      </c>
      <c r="AK84" s="292">
        <f t="shared" si="56"/>
        <v>0</v>
      </c>
      <c r="AL84" s="292">
        <f t="shared" si="56"/>
        <v>0</v>
      </c>
      <c r="AM84" s="292">
        <f t="shared" si="52"/>
        <v>0</v>
      </c>
      <c r="AN84" s="292">
        <f t="shared" si="52"/>
        <v>0</v>
      </c>
      <c r="AO84" s="292">
        <f t="shared" si="52"/>
        <v>0</v>
      </c>
    </row>
    <row r="85" spans="1:41" x14ac:dyDescent="0.25">
      <c r="A85" s="75"/>
      <c r="B85" s="76"/>
      <c r="C85" s="105">
        <v>24300</v>
      </c>
      <c r="D85" s="177" t="s">
        <v>334</v>
      </c>
      <c r="E85" s="178"/>
      <c r="F85" s="142">
        <f>SUM(F86)</f>
        <v>66640</v>
      </c>
      <c r="G85" s="142">
        <f t="shared" ref="G85:J85" si="99">SUM(G86)</f>
        <v>-55000</v>
      </c>
      <c r="H85" s="142">
        <f t="shared" si="99"/>
        <v>11640</v>
      </c>
      <c r="I85" s="142">
        <f t="shared" si="99"/>
        <v>6243.89</v>
      </c>
      <c r="J85" s="142">
        <f t="shared" si="99"/>
        <v>6243.89</v>
      </c>
      <c r="K85" s="272">
        <f t="shared" si="68"/>
        <v>5396.11</v>
      </c>
      <c r="O85" s="142">
        <f t="shared" ref="O85:T85" si="100">SUM(O86)</f>
        <v>66640</v>
      </c>
      <c r="P85" s="142">
        <f t="shared" si="100"/>
        <v>-55000</v>
      </c>
      <c r="Q85" s="142">
        <f t="shared" si="100"/>
        <v>11640</v>
      </c>
      <c r="R85" s="142">
        <f t="shared" si="100"/>
        <v>6243.89</v>
      </c>
      <c r="S85" s="142">
        <f t="shared" si="100"/>
        <v>6243.89</v>
      </c>
      <c r="T85" s="272">
        <f t="shared" si="100"/>
        <v>5396.11</v>
      </c>
      <c r="V85" s="286">
        <f t="shared" ref="V85:AA85" si="101">SUM(V86)</f>
        <v>0</v>
      </c>
      <c r="W85" s="286">
        <f t="shared" si="101"/>
        <v>0</v>
      </c>
      <c r="X85" s="286">
        <f t="shared" si="101"/>
        <v>0</v>
      </c>
      <c r="Y85" s="286">
        <f t="shared" si="101"/>
        <v>0</v>
      </c>
      <c r="Z85" s="286">
        <f t="shared" si="101"/>
        <v>0</v>
      </c>
      <c r="AA85" s="286">
        <f t="shared" si="101"/>
        <v>0</v>
      </c>
      <c r="AC85" s="292">
        <f t="shared" si="51"/>
        <v>66640</v>
      </c>
      <c r="AD85" s="292">
        <f t="shared" si="51"/>
        <v>-55000</v>
      </c>
      <c r="AE85" s="292">
        <f t="shared" si="51"/>
        <v>11640</v>
      </c>
      <c r="AF85" s="292">
        <f t="shared" si="51"/>
        <v>6243.89</v>
      </c>
      <c r="AG85" s="292">
        <f t="shared" si="47"/>
        <v>6243.89</v>
      </c>
      <c r="AH85" s="292">
        <f t="shared" si="47"/>
        <v>5396.11</v>
      </c>
      <c r="AI85" s="66"/>
      <c r="AJ85" s="292">
        <f t="shared" si="56"/>
        <v>0</v>
      </c>
      <c r="AK85" s="292">
        <f t="shared" si="56"/>
        <v>0</v>
      </c>
      <c r="AL85" s="292">
        <f t="shared" si="56"/>
        <v>0</v>
      </c>
      <c r="AM85" s="292">
        <f t="shared" si="52"/>
        <v>0</v>
      </c>
      <c r="AN85" s="292">
        <f t="shared" si="52"/>
        <v>0</v>
      </c>
      <c r="AO85" s="292">
        <f t="shared" si="52"/>
        <v>0</v>
      </c>
    </row>
    <row r="86" spans="1:41" x14ac:dyDescent="0.25">
      <c r="A86" s="75"/>
      <c r="B86" s="77"/>
      <c r="C86" s="76"/>
      <c r="D86" s="78">
        <v>24301</v>
      </c>
      <c r="E86" s="79" t="s">
        <v>334</v>
      </c>
      <c r="F86" s="184">
        <f t="shared" si="64"/>
        <v>66640</v>
      </c>
      <c r="G86" s="184">
        <f t="shared" si="64"/>
        <v>-55000</v>
      </c>
      <c r="H86" s="184">
        <f t="shared" si="65"/>
        <v>11640</v>
      </c>
      <c r="I86" s="184">
        <f t="shared" si="66"/>
        <v>6243.89</v>
      </c>
      <c r="J86" s="184">
        <f t="shared" si="66"/>
        <v>6243.89</v>
      </c>
      <c r="K86" s="316">
        <f t="shared" si="68"/>
        <v>5396.11</v>
      </c>
      <c r="O86" s="184">
        <v>66640</v>
      </c>
      <c r="P86" s="184">
        <v>-55000</v>
      </c>
      <c r="Q86" s="184">
        <f t="shared" si="98"/>
        <v>11640</v>
      </c>
      <c r="R86" s="184">
        <v>6243.89</v>
      </c>
      <c r="S86" s="184">
        <v>6243.89</v>
      </c>
      <c r="T86" s="270">
        <f t="shared" si="86"/>
        <v>5396.11</v>
      </c>
      <c r="V86" s="287"/>
      <c r="W86" s="287"/>
      <c r="X86" s="261">
        <f t="shared" si="87"/>
        <v>0</v>
      </c>
      <c r="Y86" s="287"/>
      <c r="Z86" s="287"/>
      <c r="AA86" s="261">
        <f t="shared" si="88"/>
        <v>0</v>
      </c>
      <c r="AC86" s="292">
        <f t="shared" si="51"/>
        <v>66640</v>
      </c>
      <c r="AD86" s="292">
        <f t="shared" si="51"/>
        <v>-55000</v>
      </c>
      <c r="AE86" s="292">
        <f t="shared" si="51"/>
        <v>11640</v>
      </c>
      <c r="AF86" s="292">
        <f t="shared" si="51"/>
        <v>6243.89</v>
      </c>
      <c r="AG86" s="292">
        <f t="shared" si="47"/>
        <v>6243.89</v>
      </c>
      <c r="AH86" s="292">
        <f t="shared" si="47"/>
        <v>5396.11</v>
      </c>
      <c r="AI86" s="66"/>
      <c r="AJ86" s="292">
        <f t="shared" si="56"/>
        <v>0</v>
      </c>
      <c r="AK86" s="292">
        <f t="shared" si="56"/>
        <v>0</v>
      </c>
      <c r="AL86" s="292">
        <f t="shared" si="56"/>
        <v>0</v>
      </c>
      <c r="AM86" s="292">
        <f t="shared" si="52"/>
        <v>0</v>
      </c>
      <c r="AN86" s="292">
        <f t="shared" si="52"/>
        <v>0</v>
      </c>
      <c r="AO86" s="292">
        <f t="shared" si="52"/>
        <v>0</v>
      </c>
    </row>
    <row r="87" spans="1:41" hidden="1" x14ac:dyDescent="0.25">
      <c r="A87" s="75"/>
      <c r="B87" s="76"/>
      <c r="C87" s="105">
        <v>24400</v>
      </c>
      <c r="D87" s="177" t="s">
        <v>335</v>
      </c>
      <c r="E87" s="178"/>
      <c r="F87" s="142">
        <f>SUM(F88)</f>
        <v>0</v>
      </c>
      <c r="G87" s="142">
        <f t="shared" ref="G87:J87" si="102">SUM(G88)</f>
        <v>0</v>
      </c>
      <c r="H87" s="142">
        <f t="shared" si="102"/>
        <v>0</v>
      </c>
      <c r="I87" s="142">
        <f t="shared" si="102"/>
        <v>0</v>
      </c>
      <c r="J87" s="142">
        <f t="shared" si="102"/>
        <v>0</v>
      </c>
      <c r="K87" s="272">
        <f t="shared" si="68"/>
        <v>0</v>
      </c>
      <c r="O87" s="142"/>
      <c r="P87" s="142">
        <f t="shared" ref="P87:T87" si="103">SUM(P88)</f>
        <v>0</v>
      </c>
      <c r="Q87" s="142">
        <f t="shared" si="103"/>
        <v>0</v>
      </c>
      <c r="R87" s="142">
        <f t="shared" si="103"/>
        <v>0</v>
      </c>
      <c r="S87" s="142">
        <f t="shared" si="103"/>
        <v>0</v>
      </c>
      <c r="T87" s="272">
        <f t="shared" si="103"/>
        <v>0</v>
      </c>
      <c r="V87" s="286">
        <f t="shared" ref="V87:AA87" si="104">SUM(V88)</f>
        <v>0</v>
      </c>
      <c r="W87" s="286">
        <f t="shared" si="104"/>
        <v>0</v>
      </c>
      <c r="X87" s="286">
        <f t="shared" si="104"/>
        <v>0</v>
      </c>
      <c r="Y87" s="286">
        <f t="shared" si="104"/>
        <v>0</v>
      </c>
      <c r="Z87" s="286">
        <f t="shared" si="104"/>
        <v>0</v>
      </c>
      <c r="AA87" s="286">
        <f t="shared" si="104"/>
        <v>0</v>
      </c>
      <c r="AC87" s="292">
        <f t="shared" si="51"/>
        <v>0</v>
      </c>
      <c r="AD87" s="292">
        <f t="shared" si="51"/>
        <v>0</v>
      </c>
      <c r="AE87" s="292">
        <f t="shared" si="51"/>
        <v>0</v>
      </c>
      <c r="AF87" s="292">
        <f t="shared" si="51"/>
        <v>0</v>
      </c>
      <c r="AG87" s="292">
        <f t="shared" si="47"/>
        <v>0</v>
      </c>
      <c r="AH87" s="292">
        <f t="shared" si="47"/>
        <v>0</v>
      </c>
      <c r="AI87" s="66"/>
      <c r="AJ87" s="292">
        <f t="shared" si="56"/>
        <v>0</v>
      </c>
      <c r="AK87" s="292">
        <f t="shared" si="56"/>
        <v>0</v>
      </c>
      <c r="AL87" s="292">
        <f t="shared" si="56"/>
        <v>0</v>
      </c>
      <c r="AM87" s="292">
        <f t="shared" si="52"/>
        <v>0</v>
      </c>
      <c r="AN87" s="292">
        <f t="shared" si="52"/>
        <v>0</v>
      </c>
      <c r="AO87" s="292">
        <f t="shared" si="52"/>
        <v>0</v>
      </c>
    </row>
    <row r="88" spans="1:41" hidden="1" x14ac:dyDescent="0.25">
      <c r="A88" s="75"/>
      <c r="B88" s="77"/>
      <c r="C88" s="76"/>
      <c r="D88" s="78">
        <v>24401</v>
      </c>
      <c r="E88" s="79" t="s">
        <v>335</v>
      </c>
      <c r="F88" s="184">
        <f t="shared" si="64"/>
        <v>0</v>
      </c>
      <c r="G88" s="184">
        <f t="shared" si="64"/>
        <v>0</v>
      </c>
      <c r="H88" s="184">
        <f t="shared" si="65"/>
        <v>0</v>
      </c>
      <c r="I88" s="184">
        <f t="shared" si="66"/>
        <v>0</v>
      </c>
      <c r="J88" s="184">
        <f t="shared" si="66"/>
        <v>0</v>
      </c>
      <c r="K88" s="316">
        <f t="shared" si="68"/>
        <v>0</v>
      </c>
      <c r="O88" s="184"/>
      <c r="P88" s="184"/>
      <c r="Q88" s="184">
        <f t="shared" si="98"/>
        <v>0</v>
      </c>
      <c r="R88" s="184"/>
      <c r="S88" s="184"/>
      <c r="T88" s="270">
        <f t="shared" si="86"/>
        <v>0</v>
      </c>
      <c r="V88" s="287"/>
      <c r="W88" s="287"/>
      <c r="X88" s="261">
        <f t="shared" si="87"/>
        <v>0</v>
      </c>
      <c r="Y88" s="287"/>
      <c r="Z88" s="287"/>
      <c r="AA88" s="261">
        <f t="shared" si="88"/>
        <v>0</v>
      </c>
      <c r="AC88" s="292">
        <f t="shared" si="51"/>
        <v>0</v>
      </c>
      <c r="AD88" s="292">
        <f t="shared" si="51"/>
        <v>0</v>
      </c>
      <c r="AE88" s="292">
        <f t="shared" si="51"/>
        <v>0</v>
      </c>
      <c r="AF88" s="292">
        <f t="shared" si="51"/>
        <v>0</v>
      </c>
      <c r="AG88" s="292">
        <f t="shared" si="47"/>
        <v>0</v>
      </c>
      <c r="AH88" s="292">
        <f t="shared" si="47"/>
        <v>0</v>
      </c>
      <c r="AI88" s="66"/>
      <c r="AJ88" s="292">
        <f t="shared" si="56"/>
        <v>0</v>
      </c>
      <c r="AK88" s="292">
        <f t="shared" si="56"/>
        <v>0</v>
      </c>
      <c r="AL88" s="292">
        <f t="shared" si="56"/>
        <v>0</v>
      </c>
      <c r="AM88" s="292">
        <f t="shared" si="52"/>
        <v>0</v>
      </c>
      <c r="AN88" s="292">
        <f t="shared" si="52"/>
        <v>0</v>
      </c>
      <c r="AO88" s="292">
        <f t="shared" si="52"/>
        <v>0</v>
      </c>
    </row>
    <row r="89" spans="1:41" hidden="1" x14ac:dyDescent="0.25">
      <c r="A89" s="75"/>
      <c r="B89" s="76"/>
      <c r="C89" s="105">
        <v>24500</v>
      </c>
      <c r="D89" s="177" t="s">
        <v>336</v>
      </c>
      <c r="E89" s="178"/>
      <c r="F89" s="142">
        <f>SUM(F90)</f>
        <v>0</v>
      </c>
      <c r="G89" s="142">
        <f t="shared" ref="G89:J89" si="105">SUM(G90)</f>
        <v>0</v>
      </c>
      <c r="H89" s="142">
        <f t="shared" si="105"/>
        <v>0</v>
      </c>
      <c r="I89" s="142">
        <f t="shared" si="105"/>
        <v>0</v>
      </c>
      <c r="J89" s="142">
        <f t="shared" si="105"/>
        <v>0</v>
      </c>
      <c r="K89" s="272">
        <f t="shared" si="68"/>
        <v>0</v>
      </c>
      <c r="O89" s="142"/>
      <c r="P89" s="142">
        <f t="shared" ref="P89:T89" si="106">SUM(P90)</f>
        <v>0</v>
      </c>
      <c r="Q89" s="142">
        <f t="shared" si="106"/>
        <v>0</v>
      </c>
      <c r="R89" s="142">
        <f t="shared" si="106"/>
        <v>0</v>
      </c>
      <c r="S89" s="142">
        <f t="shared" si="106"/>
        <v>0</v>
      </c>
      <c r="T89" s="272">
        <f t="shared" si="106"/>
        <v>0</v>
      </c>
      <c r="V89" s="286">
        <f t="shared" ref="V89:AA89" si="107">SUM(V90)</f>
        <v>0</v>
      </c>
      <c r="W89" s="286">
        <f t="shared" si="107"/>
        <v>0</v>
      </c>
      <c r="X89" s="286">
        <f t="shared" si="107"/>
        <v>0</v>
      </c>
      <c r="Y89" s="286">
        <f t="shared" si="107"/>
        <v>0</v>
      </c>
      <c r="Z89" s="286">
        <f t="shared" si="107"/>
        <v>0</v>
      </c>
      <c r="AA89" s="286">
        <f t="shared" si="107"/>
        <v>0</v>
      </c>
      <c r="AC89" s="292">
        <f t="shared" si="51"/>
        <v>0</v>
      </c>
      <c r="AD89" s="292">
        <f t="shared" si="51"/>
        <v>0</v>
      </c>
      <c r="AE89" s="292">
        <f t="shared" si="51"/>
        <v>0</v>
      </c>
      <c r="AF89" s="292">
        <f t="shared" si="51"/>
        <v>0</v>
      </c>
      <c r="AG89" s="292">
        <f t="shared" si="47"/>
        <v>0</v>
      </c>
      <c r="AH89" s="292">
        <f t="shared" si="47"/>
        <v>0</v>
      </c>
      <c r="AI89" s="66"/>
      <c r="AJ89" s="292">
        <f t="shared" si="56"/>
        <v>0</v>
      </c>
      <c r="AK89" s="292">
        <f t="shared" si="56"/>
        <v>0</v>
      </c>
      <c r="AL89" s="292">
        <f t="shared" si="56"/>
        <v>0</v>
      </c>
      <c r="AM89" s="292">
        <f t="shared" si="52"/>
        <v>0</v>
      </c>
      <c r="AN89" s="292">
        <f t="shared" si="52"/>
        <v>0</v>
      </c>
      <c r="AO89" s="292">
        <f t="shared" si="52"/>
        <v>0</v>
      </c>
    </row>
    <row r="90" spans="1:41" hidden="1" x14ac:dyDescent="0.25">
      <c r="A90" s="75"/>
      <c r="B90" s="77"/>
      <c r="C90" s="76"/>
      <c r="D90" s="78">
        <v>24501</v>
      </c>
      <c r="E90" s="79" t="s">
        <v>336</v>
      </c>
      <c r="F90" s="184">
        <f t="shared" si="64"/>
        <v>0</v>
      </c>
      <c r="G90" s="184">
        <f t="shared" si="64"/>
        <v>0</v>
      </c>
      <c r="H90" s="184">
        <f t="shared" si="65"/>
        <v>0</v>
      </c>
      <c r="I90" s="184">
        <f t="shared" si="66"/>
        <v>0</v>
      </c>
      <c r="J90" s="184">
        <f t="shared" si="66"/>
        <v>0</v>
      </c>
      <c r="K90" s="316">
        <f t="shared" si="68"/>
        <v>0</v>
      </c>
      <c r="O90" s="184"/>
      <c r="P90" s="184"/>
      <c r="Q90" s="184">
        <f t="shared" si="98"/>
        <v>0</v>
      </c>
      <c r="R90" s="184"/>
      <c r="S90" s="184"/>
      <c r="T90" s="270">
        <f t="shared" si="86"/>
        <v>0</v>
      </c>
      <c r="V90" s="287"/>
      <c r="W90" s="287">
        <v>0</v>
      </c>
      <c r="X90" s="261">
        <f t="shared" si="87"/>
        <v>0</v>
      </c>
      <c r="Y90" s="287">
        <v>0</v>
      </c>
      <c r="Z90" s="287">
        <v>0</v>
      </c>
      <c r="AA90" s="261">
        <f t="shared" si="88"/>
        <v>0</v>
      </c>
      <c r="AC90" s="292">
        <f t="shared" si="51"/>
        <v>0</v>
      </c>
      <c r="AD90" s="292">
        <f t="shared" si="51"/>
        <v>0</v>
      </c>
      <c r="AE90" s="292">
        <f t="shared" si="51"/>
        <v>0</v>
      </c>
      <c r="AF90" s="292">
        <f t="shared" si="51"/>
        <v>0</v>
      </c>
      <c r="AG90" s="292">
        <f t="shared" si="47"/>
        <v>0</v>
      </c>
      <c r="AH90" s="292">
        <f t="shared" si="47"/>
        <v>0</v>
      </c>
      <c r="AI90" s="66"/>
      <c r="AJ90" s="292">
        <f t="shared" si="56"/>
        <v>0</v>
      </c>
      <c r="AK90" s="292">
        <f t="shared" si="56"/>
        <v>0</v>
      </c>
      <c r="AL90" s="292">
        <f t="shared" si="56"/>
        <v>0</v>
      </c>
      <c r="AM90" s="292">
        <f t="shared" si="52"/>
        <v>0</v>
      </c>
      <c r="AN90" s="292">
        <f t="shared" si="52"/>
        <v>0</v>
      </c>
      <c r="AO90" s="292">
        <f t="shared" si="52"/>
        <v>0</v>
      </c>
    </row>
    <row r="91" spans="1:41" x14ac:dyDescent="0.25">
      <c r="A91" s="75"/>
      <c r="B91" s="76"/>
      <c r="C91" s="105">
        <v>24600</v>
      </c>
      <c r="D91" s="177" t="s">
        <v>337</v>
      </c>
      <c r="E91" s="178"/>
      <c r="F91" s="142">
        <f>SUM(F92)</f>
        <v>485532</v>
      </c>
      <c r="G91" s="142">
        <f t="shared" ref="G91:J91" si="108">SUM(G92)</f>
        <v>45184</v>
      </c>
      <c r="H91" s="142">
        <f t="shared" si="108"/>
        <v>530716</v>
      </c>
      <c r="I91" s="142">
        <f t="shared" si="108"/>
        <v>503889.16</v>
      </c>
      <c r="J91" s="142">
        <f t="shared" si="108"/>
        <v>485725.55</v>
      </c>
      <c r="K91" s="272">
        <f t="shared" si="68"/>
        <v>26826.840000000026</v>
      </c>
      <c r="O91" s="142">
        <f t="shared" ref="O91:T91" si="109">SUM(O92)</f>
        <v>485532</v>
      </c>
      <c r="P91" s="142">
        <f t="shared" si="109"/>
        <v>45184</v>
      </c>
      <c r="Q91" s="142">
        <f t="shared" si="109"/>
        <v>530716</v>
      </c>
      <c r="R91" s="142">
        <f t="shared" si="109"/>
        <v>503889.16</v>
      </c>
      <c r="S91" s="142">
        <f t="shared" si="109"/>
        <v>485725.55</v>
      </c>
      <c r="T91" s="272">
        <f t="shared" si="109"/>
        <v>26826.840000000026</v>
      </c>
      <c r="V91" s="286">
        <f t="shared" ref="V91:AA91" si="110">SUM(V92)</f>
        <v>0</v>
      </c>
      <c r="W91" s="286">
        <f t="shared" si="110"/>
        <v>0</v>
      </c>
      <c r="X91" s="286">
        <f t="shared" si="110"/>
        <v>0</v>
      </c>
      <c r="Y91" s="286">
        <f t="shared" si="110"/>
        <v>0</v>
      </c>
      <c r="Z91" s="286">
        <f t="shared" si="110"/>
        <v>0</v>
      </c>
      <c r="AA91" s="286">
        <f t="shared" si="110"/>
        <v>0</v>
      </c>
      <c r="AC91" s="292">
        <f t="shared" si="51"/>
        <v>485532</v>
      </c>
      <c r="AD91" s="292">
        <f t="shared" si="51"/>
        <v>45184</v>
      </c>
      <c r="AE91" s="292">
        <f t="shared" si="51"/>
        <v>530716</v>
      </c>
      <c r="AF91" s="292">
        <f t="shared" si="51"/>
        <v>503889.16</v>
      </c>
      <c r="AG91" s="292">
        <f t="shared" si="47"/>
        <v>485725.55</v>
      </c>
      <c r="AH91" s="292">
        <f t="shared" si="47"/>
        <v>26826.840000000026</v>
      </c>
      <c r="AI91" s="66"/>
      <c r="AJ91" s="292">
        <f t="shared" si="56"/>
        <v>0</v>
      </c>
      <c r="AK91" s="292">
        <f t="shared" si="56"/>
        <v>0</v>
      </c>
      <c r="AL91" s="292">
        <f t="shared" si="56"/>
        <v>0</v>
      </c>
      <c r="AM91" s="292">
        <f t="shared" si="52"/>
        <v>0</v>
      </c>
      <c r="AN91" s="292">
        <f t="shared" si="52"/>
        <v>0</v>
      </c>
      <c r="AO91" s="292">
        <f t="shared" si="52"/>
        <v>0</v>
      </c>
    </row>
    <row r="92" spans="1:41" x14ac:dyDescent="0.25">
      <c r="A92" s="75"/>
      <c r="B92" s="77"/>
      <c r="C92" s="76"/>
      <c r="D92" s="78">
        <v>24601</v>
      </c>
      <c r="E92" s="79" t="s">
        <v>338</v>
      </c>
      <c r="F92" s="184">
        <f t="shared" si="64"/>
        <v>485532</v>
      </c>
      <c r="G92" s="184">
        <f t="shared" si="64"/>
        <v>45184</v>
      </c>
      <c r="H92" s="184">
        <f t="shared" si="65"/>
        <v>530716</v>
      </c>
      <c r="I92" s="184">
        <f t="shared" si="66"/>
        <v>503889.16</v>
      </c>
      <c r="J92" s="184">
        <f t="shared" si="66"/>
        <v>485725.55</v>
      </c>
      <c r="K92" s="316">
        <f t="shared" si="68"/>
        <v>26826.840000000026</v>
      </c>
      <c r="O92" s="184">
        <v>485532</v>
      </c>
      <c r="P92" s="184">
        <v>45184</v>
      </c>
      <c r="Q92" s="184">
        <f>O92+P92</f>
        <v>530716</v>
      </c>
      <c r="R92" s="184">
        <v>503889.16</v>
      </c>
      <c r="S92" s="184">
        <v>485725.55</v>
      </c>
      <c r="T92" s="270">
        <f t="shared" si="86"/>
        <v>26826.840000000026</v>
      </c>
      <c r="V92" s="287"/>
      <c r="W92" s="287">
        <v>0</v>
      </c>
      <c r="X92" s="261">
        <f t="shared" si="87"/>
        <v>0</v>
      </c>
      <c r="Y92" s="287">
        <v>0</v>
      </c>
      <c r="Z92" s="287">
        <v>0</v>
      </c>
      <c r="AA92" s="261">
        <f t="shared" si="88"/>
        <v>0</v>
      </c>
      <c r="AC92" s="292">
        <f t="shared" si="51"/>
        <v>485532</v>
      </c>
      <c r="AD92" s="292">
        <f t="shared" si="51"/>
        <v>45184</v>
      </c>
      <c r="AE92" s="292">
        <f t="shared" si="51"/>
        <v>530716</v>
      </c>
      <c r="AF92" s="292">
        <f t="shared" si="51"/>
        <v>503889.16</v>
      </c>
      <c r="AG92" s="292">
        <f t="shared" si="47"/>
        <v>485725.55</v>
      </c>
      <c r="AH92" s="292">
        <f t="shared" si="47"/>
        <v>26826.840000000026</v>
      </c>
      <c r="AI92" s="66"/>
      <c r="AJ92" s="292">
        <f t="shared" si="56"/>
        <v>0</v>
      </c>
      <c r="AK92" s="292">
        <f t="shared" si="56"/>
        <v>0</v>
      </c>
      <c r="AL92" s="292">
        <f t="shared" si="56"/>
        <v>0</v>
      </c>
      <c r="AM92" s="292">
        <f t="shared" si="52"/>
        <v>0</v>
      </c>
      <c r="AN92" s="292">
        <f t="shared" si="52"/>
        <v>0</v>
      </c>
      <c r="AO92" s="292">
        <f t="shared" si="52"/>
        <v>0</v>
      </c>
    </row>
    <row r="93" spans="1:41" x14ac:dyDescent="0.25">
      <c r="A93" s="75"/>
      <c r="B93" s="76"/>
      <c r="C93" s="105">
        <v>24700</v>
      </c>
      <c r="D93" s="177" t="s">
        <v>339</v>
      </c>
      <c r="E93" s="178"/>
      <c r="F93" s="142">
        <f>SUM(F94)</f>
        <v>72600</v>
      </c>
      <c r="G93" s="142">
        <f t="shared" ref="G93:J93" si="111">SUM(G94)</f>
        <v>-10000</v>
      </c>
      <c r="H93" s="142">
        <f t="shared" si="111"/>
        <v>62600</v>
      </c>
      <c r="I93" s="142">
        <f t="shared" si="111"/>
        <v>47316.14</v>
      </c>
      <c r="J93" s="142">
        <f t="shared" si="111"/>
        <v>47316.14</v>
      </c>
      <c r="K93" s="272">
        <f t="shared" si="68"/>
        <v>15283.86</v>
      </c>
      <c r="O93" s="142">
        <f t="shared" ref="O93:T93" si="112">SUM(O94)</f>
        <v>72600</v>
      </c>
      <c r="P93" s="142">
        <f t="shared" si="112"/>
        <v>-10000</v>
      </c>
      <c r="Q93" s="142">
        <f t="shared" si="112"/>
        <v>62600</v>
      </c>
      <c r="R93" s="142">
        <f t="shared" si="112"/>
        <v>47316.14</v>
      </c>
      <c r="S93" s="142">
        <f t="shared" si="112"/>
        <v>47316.14</v>
      </c>
      <c r="T93" s="272">
        <f t="shared" si="112"/>
        <v>15283.86</v>
      </c>
      <c r="V93" s="286">
        <f t="shared" ref="V93:AA93" si="113">SUM(V94)</f>
        <v>0</v>
      </c>
      <c r="W93" s="286">
        <f t="shared" si="113"/>
        <v>0</v>
      </c>
      <c r="X93" s="286">
        <f t="shared" si="113"/>
        <v>0</v>
      </c>
      <c r="Y93" s="286">
        <f t="shared" si="113"/>
        <v>0</v>
      </c>
      <c r="Z93" s="286">
        <f t="shared" si="113"/>
        <v>0</v>
      </c>
      <c r="AA93" s="286">
        <f t="shared" si="113"/>
        <v>0</v>
      </c>
      <c r="AC93" s="292">
        <f t="shared" si="51"/>
        <v>72600</v>
      </c>
      <c r="AD93" s="292">
        <f t="shared" si="51"/>
        <v>-10000</v>
      </c>
      <c r="AE93" s="292">
        <f t="shared" si="51"/>
        <v>62600</v>
      </c>
      <c r="AF93" s="292">
        <f t="shared" si="51"/>
        <v>47316.14</v>
      </c>
      <c r="AG93" s="292">
        <f t="shared" si="47"/>
        <v>47316.14</v>
      </c>
      <c r="AH93" s="292">
        <f t="shared" si="47"/>
        <v>15283.86</v>
      </c>
      <c r="AI93" s="66"/>
      <c r="AJ93" s="292">
        <f t="shared" si="56"/>
        <v>0</v>
      </c>
      <c r="AK93" s="292">
        <f t="shared" si="56"/>
        <v>0</v>
      </c>
      <c r="AL93" s="292">
        <f t="shared" si="56"/>
        <v>0</v>
      </c>
      <c r="AM93" s="292">
        <f t="shared" si="52"/>
        <v>0</v>
      </c>
      <c r="AN93" s="292">
        <f t="shared" si="52"/>
        <v>0</v>
      </c>
      <c r="AO93" s="292">
        <f t="shared" si="52"/>
        <v>0</v>
      </c>
    </row>
    <row r="94" spans="1:41" x14ac:dyDescent="0.25">
      <c r="A94" s="75"/>
      <c r="B94" s="77"/>
      <c r="C94" s="76"/>
      <c r="D94" s="78">
        <v>24701</v>
      </c>
      <c r="E94" s="79" t="s">
        <v>339</v>
      </c>
      <c r="F94" s="184">
        <f t="shared" si="64"/>
        <v>72600</v>
      </c>
      <c r="G94" s="184">
        <f t="shared" si="64"/>
        <v>-10000</v>
      </c>
      <c r="H94" s="184">
        <f t="shared" si="65"/>
        <v>62600</v>
      </c>
      <c r="I94" s="184">
        <f t="shared" si="66"/>
        <v>47316.14</v>
      </c>
      <c r="J94" s="184">
        <f t="shared" si="66"/>
        <v>47316.14</v>
      </c>
      <c r="K94" s="316">
        <f t="shared" si="68"/>
        <v>15283.86</v>
      </c>
      <c r="O94" s="184">
        <v>72600</v>
      </c>
      <c r="P94" s="184">
        <v>-10000</v>
      </c>
      <c r="Q94" s="184">
        <f>O94+P94</f>
        <v>62600</v>
      </c>
      <c r="R94" s="184">
        <v>47316.14</v>
      </c>
      <c r="S94" s="184">
        <v>47316.14</v>
      </c>
      <c r="T94" s="270">
        <f t="shared" si="86"/>
        <v>15283.86</v>
      </c>
      <c r="V94" s="287"/>
      <c r="W94" s="287"/>
      <c r="X94" s="261">
        <f t="shared" si="87"/>
        <v>0</v>
      </c>
      <c r="Y94" s="287"/>
      <c r="Z94" s="287"/>
      <c r="AA94" s="261">
        <f t="shared" si="88"/>
        <v>0</v>
      </c>
      <c r="AC94" s="292">
        <f t="shared" si="51"/>
        <v>72600</v>
      </c>
      <c r="AD94" s="292">
        <f t="shared" si="51"/>
        <v>-10000</v>
      </c>
      <c r="AE94" s="292">
        <f t="shared" si="51"/>
        <v>62600</v>
      </c>
      <c r="AF94" s="292">
        <f t="shared" si="51"/>
        <v>47316.14</v>
      </c>
      <c r="AG94" s="292">
        <f t="shared" si="47"/>
        <v>47316.14</v>
      </c>
      <c r="AH94" s="292">
        <f t="shared" si="47"/>
        <v>15283.86</v>
      </c>
      <c r="AI94" s="66"/>
      <c r="AJ94" s="292">
        <f t="shared" si="56"/>
        <v>0</v>
      </c>
      <c r="AK94" s="292">
        <f t="shared" si="56"/>
        <v>0</v>
      </c>
      <c r="AL94" s="292">
        <f t="shared" si="56"/>
        <v>0</v>
      </c>
      <c r="AM94" s="292">
        <f t="shared" si="52"/>
        <v>0</v>
      </c>
      <c r="AN94" s="292">
        <f t="shared" si="52"/>
        <v>0</v>
      </c>
      <c r="AO94" s="292">
        <f t="shared" si="52"/>
        <v>0</v>
      </c>
    </row>
    <row r="95" spans="1:41" x14ac:dyDescent="0.25">
      <c r="A95" s="75"/>
      <c r="B95" s="76"/>
      <c r="C95" s="105">
        <v>24800</v>
      </c>
      <c r="D95" s="177" t="s">
        <v>340</v>
      </c>
      <c r="E95" s="178"/>
      <c r="F95" s="142">
        <f>SUM(F96)</f>
        <v>67600</v>
      </c>
      <c r="G95" s="142">
        <f t="shared" ref="G95:J95" si="114">SUM(G96)</f>
        <v>20000</v>
      </c>
      <c r="H95" s="142">
        <f t="shared" si="114"/>
        <v>87600</v>
      </c>
      <c r="I95" s="142">
        <f t="shared" si="114"/>
        <v>68042.3</v>
      </c>
      <c r="J95" s="142">
        <f t="shared" si="114"/>
        <v>68042.3</v>
      </c>
      <c r="K95" s="272">
        <f t="shared" si="68"/>
        <v>19557.699999999997</v>
      </c>
      <c r="O95" s="142">
        <f>SUM(O96)</f>
        <v>55600</v>
      </c>
      <c r="P95" s="142">
        <f t="shared" ref="P95:T95" si="115">SUM(P96)</f>
        <v>20000</v>
      </c>
      <c r="Q95" s="142">
        <f t="shared" si="115"/>
        <v>75600</v>
      </c>
      <c r="R95" s="142">
        <f t="shared" si="115"/>
        <v>68042.3</v>
      </c>
      <c r="S95" s="142">
        <f t="shared" si="115"/>
        <v>68042.3</v>
      </c>
      <c r="T95" s="142">
        <f t="shared" si="115"/>
        <v>7557.6999999999971</v>
      </c>
      <c r="V95" s="286">
        <f t="shared" ref="V95:AA95" si="116">SUM(V96)</f>
        <v>12000</v>
      </c>
      <c r="W95" s="286">
        <f t="shared" si="116"/>
        <v>0</v>
      </c>
      <c r="X95" s="286">
        <f t="shared" si="116"/>
        <v>12000</v>
      </c>
      <c r="Y95" s="286">
        <f t="shared" si="116"/>
        <v>0</v>
      </c>
      <c r="Z95" s="286">
        <f t="shared" si="116"/>
        <v>0</v>
      </c>
      <c r="AA95" s="286">
        <f t="shared" si="116"/>
        <v>12000</v>
      </c>
      <c r="AC95" s="292">
        <f t="shared" si="51"/>
        <v>67600</v>
      </c>
      <c r="AD95" s="292">
        <f t="shared" si="51"/>
        <v>20000</v>
      </c>
      <c r="AE95" s="292">
        <f t="shared" si="51"/>
        <v>87600</v>
      </c>
      <c r="AF95" s="292">
        <f t="shared" si="51"/>
        <v>68042.3</v>
      </c>
      <c r="AG95" s="292">
        <f t="shared" si="47"/>
        <v>68042.3</v>
      </c>
      <c r="AH95" s="292">
        <f t="shared" si="47"/>
        <v>19557.699999999997</v>
      </c>
      <c r="AI95" s="66"/>
      <c r="AJ95" s="292">
        <f t="shared" si="56"/>
        <v>0</v>
      </c>
      <c r="AK95" s="292">
        <f t="shared" si="56"/>
        <v>0</v>
      </c>
      <c r="AL95" s="292">
        <f t="shared" si="56"/>
        <v>0</v>
      </c>
      <c r="AM95" s="292">
        <f t="shared" si="52"/>
        <v>0</v>
      </c>
      <c r="AN95" s="292">
        <f t="shared" si="52"/>
        <v>0</v>
      </c>
      <c r="AO95" s="292">
        <f t="shared" si="52"/>
        <v>0</v>
      </c>
    </row>
    <row r="96" spans="1:41" x14ac:dyDescent="0.25">
      <c r="A96" s="75"/>
      <c r="B96" s="77"/>
      <c r="C96" s="76"/>
      <c r="D96" s="78">
        <v>24801</v>
      </c>
      <c r="E96" s="79" t="s">
        <v>340</v>
      </c>
      <c r="F96" s="184">
        <f t="shared" si="64"/>
        <v>67600</v>
      </c>
      <c r="G96" s="184">
        <f t="shared" si="64"/>
        <v>20000</v>
      </c>
      <c r="H96" s="184">
        <f t="shared" si="65"/>
        <v>87600</v>
      </c>
      <c r="I96" s="184">
        <f t="shared" si="66"/>
        <v>68042.3</v>
      </c>
      <c r="J96" s="184">
        <f t="shared" si="66"/>
        <v>68042.3</v>
      </c>
      <c r="K96" s="316">
        <f t="shared" si="68"/>
        <v>19557.699999999997</v>
      </c>
      <c r="O96" s="184">
        <v>55600</v>
      </c>
      <c r="P96" s="184">
        <v>20000</v>
      </c>
      <c r="Q96" s="184">
        <f>O96+P96</f>
        <v>75600</v>
      </c>
      <c r="R96" s="184">
        <v>68042.3</v>
      </c>
      <c r="S96" s="184">
        <v>68042.3</v>
      </c>
      <c r="T96" s="270">
        <f t="shared" si="86"/>
        <v>7557.6999999999971</v>
      </c>
      <c r="V96" s="287">
        <v>12000</v>
      </c>
      <c r="W96" s="287">
        <v>0</v>
      </c>
      <c r="X96" s="261">
        <f t="shared" si="87"/>
        <v>12000</v>
      </c>
      <c r="Y96" s="287"/>
      <c r="Z96" s="287"/>
      <c r="AA96" s="261">
        <f t="shared" si="88"/>
        <v>12000</v>
      </c>
      <c r="AC96" s="292">
        <f t="shared" si="51"/>
        <v>67600</v>
      </c>
      <c r="AD96" s="292">
        <f t="shared" si="51"/>
        <v>20000</v>
      </c>
      <c r="AE96" s="292">
        <f t="shared" si="51"/>
        <v>87600</v>
      </c>
      <c r="AF96" s="292">
        <f t="shared" si="51"/>
        <v>68042.3</v>
      </c>
      <c r="AG96" s="292">
        <f t="shared" si="47"/>
        <v>68042.3</v>
      </c>
      <c r="AH96" s="292">
        <f t="shared" si="47"/>
        <v>19557.699999999997</v>
      </c>
      <c r="AI96" s="66"/>
      <c r="AJ96" s="292">
        <f t="shared" si="56"/>
        <v>0</v>
      </c>
      <c r="AK96" s="292">
        <f t="shared" si="56"/>
        <v>0</v>
      </c>
      <c r="AL96" s="292">
        <f t="shared" si="56"/>
        <v>0</v>
      </c>
      <c r="AM96" s="292">
        <f t="shared" si="52"/>
        <v>0</v>
      </c>
      <c r="AN96" s="292">
        <f t="shared" si="52"/>
        <v>0</v>
      </c>
      <c r="AO96" s="292">
        <f t="shared" si="52"/>
        <v>0</v>
      </c>
    </row>
    <row r="97" spans="1:41" x14ac:dyDescent="0.25">
      <c r="A97" s="75"/>
      <c r="B97" s="76"/>
      <c r="C97" s="105">
        <v>24900</v>
      </c>
      <c r="D97" s="177" t="s">
        <v>341</v>
      </c>
      <c r="E97" s="178"/>
      <c r="F97" s="142">
        <f>SUM(F98)</f>
        <v>417900</v>
      </c>
      <c r="G97" s="142">
        <f t="shared" ref="G97:J97" si="117">SUM(G98)</f>
        <v>60000</v>
      </c>
      <c r="H97" s="142">
        <f t="shared" si="117"/>
        <v>477900</v>
      </c>
      <c r="I97" s="142">
        <f t="shared" si="117"/>
        <v>472093.51</v>
      </c>
      <c r="J97" s="142">
        <f t="shared" si="117"/>
        <v>466880.03</v>
      </c>
      <c r="K97" s="272">
        <f t="shared" si="68"/>
        <v>5806.4899999999907</v>
      </c>
      <c r="O97" s="142">
        <f t="shared" ref="O97:T97" si="118">SUM(O98)</f>
        <v>417900</v>
      </c>
      <c r="P97" s="142">
        <f t="shared" si="118"/>
        <v>60000</v>
      </c>
      <c r="Q97" s="142">
        <f t="shared" si="118"/>
        <v>477900</v>
      </c>
      <c r="R97" s="142">
        <f t="shared" si="118"/>
        <v>472093.51</v>
      </c>
      <c r="S97" s="142">
        <f t="shared" si="118"/>
        <v>466880.03</v>
      </c>
      <c r="T97" s="272">
        <f t="shared" si="118"/>
        <v>5806.4899999999907</v>
      </c>
      <c r="V97" s="286">
        <f t="shared" ref="V97:AA97" si="119">SUM(V98)</f>
        <v>0</v>
      </c>
      <c r="W97" s="286">
        <f t="shared" si="119"/>
        <v>0</v>
      </c>
      <c r="X97" s="286">
        <f t="shared" si="119"/>
        <v>0</v>
      </c>
      <c r="Y97" s="286">
        <f t="shared" si="119"/>
        <v>0</v>
      </c>
      <c r="Z97" s="286">
        <f t="shared" si="119"/>
        <v>0</v>
      </c>
      <c r="AA97" s="286">
        <f t="shared" si="119"/>
        <v>0</v>
      </c>
      <c r="AC97" s="292">
        <f t="shared" si="51"/>
        <v>417900</v>
      </c>
      <c r="AD97" s="292">
        <f t="shared" si="51"/>
        <v>60000</v>
      </c>
      <c r="AE97" s="292">
        <f t="shared" si="51"/>
        <v>477900</v>
      </c>
      <c r="AF97" s="292">
        <f t="shared" si="51"/>
        <v>472093.51</v>
      </c>
      <c r="AG97" s="292">
        <f t="shared" si="47"/>
        <v>466880.03</v>
      </c>
      <c r="AH97" s="292">
        <f t="shared" si="47"/>
        <v>5806.4899999999907</v>
      </c>
      <c r="AI97" s="66"/>
      <c r="AJ97" s="292">
        <f t="shared" si="56"/>
        <v>0</v>
      </c>
      <c r="AK97" s="292">
        <f t="shared" si="56"/>
        <v>0</v>
      </c>
      <c r="AL97" s="292">
        <f t="shared" si="56"/>
        <v>0</v>
      </c>
      <c r="AM97" s="292">
        <f t="shared" si="52"/>
        <v>0</v>
      </c>
      <c r="AN97" s="292">
        <f t="shared" si="52"/>
        <v>0</v>
      </c>
      <c r="AO97" s="292">
        <f t="shared" si="52"/>
        <v>0</v>
      </c>
    </row>
    <row r="98" spans="1:41" ht="30" x14ac:dyDescent="0.25">
      <c r="A98" s="75"/>
      <c r="B98" s="77"/>
      <c r="C98" s="76"/>
      <c r="D98" s="78">
        <v>24901</v>
      </c>
      <c r="E98" s="79" t="s">
        <v>341</v>
      </c>
      <c r="F98" s="184">
        <f t="shared" si="64"/>
        <v>417900</v>
      </c>
      <c r="G98" s="184">
        <f t="shared" si="64"/>
        <v>60000</v>
      </c>
      <c r="H98" s="184">
        <f t="shared" si="65"/>
        <v>477900</v>
      </c>
      <c r="I98" s="184">
        <f t="shared" si="66"/>
        <v>472093.51</v>
      </c>
      <c r="J98" s="184">
        <f t="shared" si="66"/>
        <v>466880.03</v>
      </c>
      <c r="K98" s="316">
        <f t="shared" si="68"/>
        <v>5806.4899999999907</v>
      </c>
      <c r="O98" s="184">
        <v>417900</v>
      </c>
      <c r="P98" s="184">
        <v>60000</v>
      </c>
      <c r="Q98" s="184">
        <f>O98+P98</f>
        <v>477900</v>
      </c>
      <c r="R98" s="184">
        <v>472093.51</v>
      </c>
      <c r="S98" s="184">
        <v>466880.03</v>
      </c>
      <c r="T98" s="270">
        <f t="shared" si="86"/>
        <v>5806.4899999999907</v>
      </c>
      <c r="V98" s="287"/>
      <c r="W98" s="287">
        <v>0</v>
      </c>
      <c r="X98" s="261">
        <f t="shared" si="87"/>
        <v>0</v>
      </c>
      <c r="Y98" s="287">
        <v>0</v>
      </c>
      <c r="Z98" s="287">
        <v>0</v>
      </c>
      <c r="AA98" s="261">
        <f t="shared" si="88"/>
        <v>0</v>
      </c>
      <c r="AC98" s="292">
        <f t="shared" si="51"/>
        <v>417900</v>
      </c>
      <c r="AD98" s="292">
        <f t="shared" si="51"/>
        <v>60000</v>
      </c>
      <c r="AE98" s="292">
        <f t="shared" si="51"/>
        <v>477900</v>
      </c>
      <c r="AF98" s="292">
        <f t="shared" si="51"/>
        <v>472093.51</v>
      </c>
      <c r="AG98" s="292">
        <f t="shared" si="47"/>
        <v>466880.03</v>
      </c>
      <c r="AH98" s="292">
        <f t="shared" si="47"/>
        <v>5806.4899999999907</v>
      </c>
      <c r="AI98" s="66"/>
      <c r="AJ98" s="292">
        <f t="shared" si="56"/>
        <v>0</v>
      </c>
      <c r="AK98" s="292">
        <f t="shared" si="56"/>
        <v>0</v>
      </c>
      <c r="AL98" s="292">
        <f t="shared" si="56"/>
        <v>0</v>
      </c>
      <c r="AM98" s="292">
        <f t="shared" si="52"/>
        <v>0</v>
      </c>
      <c r="AN98" s="292">
        <f t="shared" si="52"/>
        <v>0</v>
      </c>
      <c r="AO98" s="292">
        <f t="shared" si="52"/>
        <v>0</v>
      </c>
    </row>
    <row r="99" spans="1:41" x14ac:dyDescent="0.25">
      <c r="A99" s="75"/>
      <c r="B99" s="179">
        <v>25000</v>
      </c>
      <c r="C99" s="180" t="s">
        <v>342</v>
      </c>
      <c r="D99" s="181"/>
      <c r="E99" s="182"/>
      <c r="F99" s="141">
        <f>SUM(F100,F102,F104,F106)</f>
        <v>1227750</v>
      </c>
      <c r="G99" s="141">
        <f t="shared" ref="G99:J99" si="120">SUM(G100,G102,G104,G106)</f>
        <v>-200000</v>
      </c>
      <c r="H99" s="141">
        <f t="shared" si="120"/>
        <v>1027750</v>
      </c>
      <c r="I99" s="141">
        <f t="shared" si="120"/>
        <v>989181.88</v>
      </c>
      <c r="J99" s="141">
        <f t="shared" si="120"/>
        <v>912795.57000000007</v>
      </c>
      <c r="K99" s="271">
        <f t="shared" si="68"/>
        <v>38568.119999999995</v>
      </c>
      <c r="O99" s="141">
        <f>SUM(O100,O102,O104,O106)</f>
        <v>1201500</v>
      </c>
      <c r="P99" s="141">
        <f t="shared" ref="P99:T99" si="121">SUM(P100,P102,P104,P106)</f>
        <v>-200000</v>
      </c>
      <c r="Q99" s="141">
        <f t="shared" si="121"/>
        <v>1001500</v>
      </c>
      <c r="R99" s="141">
        <f t="shared" si="121"/>
        <v>989181.88</v>
      </c>
      <c r="S99" s="141">
        <f t="shared" si="121"/>
        <v>912795.57000000007</v>
      </c>
      <c r="T99" s="141">
        <f t="shared" si="121"/>
        <v>12318.119999999984</v>
      </c>
      <c r="V99" s="285">
        <f>SUM(V100,V102,V104,V106)</f>
        <v>26250</v>
      </c>
      <c r="W99" s="285">
        <f t="shared" ref="W99:AA99" si="122">SUM(W100,W102,W104,W106)</f>
        <v>0</v>
      </c>
      <c r="X99" s="285">
        <f t="shared" si="122"/>
        <v>26250</v>
      </c>
      <c r="Y99" s="285">
        <f t="shared" si="122"/>
        <v>0</v>
      </c>
      <c r="Z99" s="285">
        <f t="shared" si="122"/>
        <v>0</v>
      </c>
      <c r="AA99" s="285">
        <f t="shared" si="122"/>
        <v>26250</v>
      </c>
      <c r="AC99" s="292">
        <f t="shared" si="51"/>
        <v>1227750</v>
      </c>
      <c r="AD99" s="292">
        <f t="shared" si="51"/>
        <v>-200000</v>
      </c>
      <c r="AE99" s="292">
        <f t="shared" si="51"/>
        <v>1027750</v>
      </c>
      <c r="AF99" s="292">
        <f t="shared" si="51"/>
        <v>989181.88</v>
      </c>
      <c r="AG99" s="292">
        <f t="shared" si="47"/>
        <v>912795.57000000007</v>
      </c>
      <c r="AH99" s="292">
        <f t="shared" si="47"/>
        <v>38568.119999999981</v>
      </c>
      <c r="AI99" s="66"/>
      <c r="AJ99" s="292">
        <f t="shared" si="56"/>
        <v>0</v>
      </c>
      <c r="AK99" s="292">
        <f t="shared" si="56"/>
        <v>0</v>
      </c>
      <c r="AL99" s="292">
        <f t="shared" si="56"/>
        <v>0</v>
      </c>
      <c r="AM99" s="292">
        <f t="shared" si="52"/>
        <v>0</v>
      </c>
      <c r="AN99" s="292">
        <f t="shared" si="52"/>
        <v>0</v>
      </c>
      <c r="AO99" s="292">
        <f t="shared" si="52"/>
        <v>0</v>
      </c>
    </row>
    <row r="100" spans="1:41" x14ac:dyDescent="0.25">
      <c r="A100" s="75"/>
      <c r="B100" s="76"/>
      <c r="C100" s="105">
        <v>25300</v>
      </c>
      <c r="D100" s="177" t="s">
        <v>343</v>
      </c>
      <c r="E100" s="178"/>
      <c r="F100" s="142">
        <f>SUM(F101)</f>
        <v>172500</v>
      </c>
      <c r="G100" s="142">
        <f t="shared" ref="G100:J100" si="123">SUM(G101)</f>
        <v>0</v>
      </c>
      <c r="H100" s="142">
        <f t="shared" si="123"/>
        <v>172500</v>
      </c>
      <c r="I100" s="142">
        <f t="shared" si="123"/>
        <v>171044.23</v>
      </c>
      <c r="J100" s="142">
        <f t="shared" si="123"/>
        <v>116446.38</v>
      </c>
      <c r="K100" s="272">
        <f t="shared" si="68"/>
        <v>1455.7699999999895</v>
      </c>
      <c r="O100" s="142">
        <f t="shared" ref="O100:T100" si="124">SUM(O101)</f>
        <v>172500</v>
      </c>
      <c r="P100" s="142">
        <f t="shared" si="124"/>
        <v>0</v>
      </c>
      <c r="Q100" s="142">
        <f t="shared" si="124"/>
        <v>172500</v>
      </c>
      <c r="R100" s="142">
        <f t="shared" si="124"/>
        <v>171044.23</v>
      </c>
      <c r="S100" s="142">
        <f t="shared" si="124"/>
        <v>116446.38</v>
      </c>
      <c r="T100" s="272">
        <f t="shared" si="124"/>
        <v>1455.7699999999895</v>
      </c>
      <c r="V100" s="286">
        <f t="shared" ref="V100:AA100" si="125">SUM(V101)</f>
        <v>0</v>
      </c>
      <c r="W100" s="286">
        <f t="shared" si="125"/>
        <v>0</v>
      </c>
      <c r="X100" s="286">
        <f t="shared" si="125"/>
        <v>0</v>
      </c>
      <c r="Y100" s="286">
        <f t="shared" si="125"/>
        <v>0</v>
      </c>
      <c r="Z100" s="286">
        <f t="shared" si="125"/>
        <v>0</v>
      </c>
      <c r="AA100" s="286">
        <f t="shared" si="125"/>
        <v>0</v>
      </c>
      <c r="AC100" s="292">
        <f t="shared" si="51"/>
        <v>172500</v>
      </c>
      <c r="AD100" s="292">
        <f t="shared" si="51"/>
        <v>0</v>
      </c>
      <c r="AE100" s="292">
        <f t="shared" si="51"/>
        <v>172500</v>
      </c>
      <c r="AF100" s="292">
        <f t="shared" si="51"/>
        <v>171044.23</v>
      </c>
      <c r="AG100" s="292">
        <f t="shared" si="47"/>
        <v>116446.38</v>
      </c>
      <c r="AH100" s="292">
        <f t="shared" si="47"/>
        <v>1455.7699999999895</v>
      </c>
      <c r="AI100" s="66"/>
      <c r="AJ100" s="292">
        <f t="shared" si="56"/>
        <v>0</v>
      </c>
      <c r="AK100" s="292">
        <f t="shared" si="56"/>
        <v>0</v>
      </c>
      <c r="AL100" s="292">
        <f t="shared" si="56"/>
        <v>0</v>
      </c>
      <c r="AM100" s="292">
        <f t="shared" si="52"/>
        <v>0</v>
      </c>
      <c r="AN100" s="292">
        <f t="shared" si="52"/>
        <v>0</v>
      </c>
      <c r="AO100" s="292">
        <f t="shared" si="52"/>
        <v>0</v>
      </c>
    </row>
    <row r="101" spans="1:41" x14ac:dyDescent="0.25">
      <c r="A101" s="75"/>
      <c r="B101" s="77"/>
      <c r="C101" s="76"/>
      <c r="D101" s="78">
        <v>25301</v>
      </c>
      <c r="E101" s="79" t="s">
        <v>343</v>
      </c>
      <c r="F101" s="184">
        <f t="shared" si="64"/>
        <v>172500</v>
      </c>
      <c r="G101" s="184">
        <f t="shared" si="64"/>
        <v>0</v>
      </c>
      <c r="H101" s="184">
        <f t="shared" si="65"/>
        <v>172500</v>
      </c>
      <c r="I101" s="184">
        <f t="shared" si="66"/>
        <v>171044.23</v>
      </c>
      <c r="J101" s="184">
        <f t="shared" si="66"/>
        <v>116446.38</v>
      </c>
      <c r="K101" s="316">
        <f t="shared" si="68"/>
        <v>1455.7699999999895</v>
      </c>
      <c r="O101" s="184">
        <v>172500</v>
      </c>
      <c r="P101" s="184"/>
      <c r="Q101" s="184">
        <f>O101+P101</f>
        <v>172500</v>
      </c>
      <c r="R101" s="184">
        <v>171044.23</v>
      </c>
      <c r="S101" s="184">
        <v>116446.38</v>
      </c>
      <c r="T101" s="270">
        <f t="shared" si="86"/>
        <v>1455.7699999999895</v>
      </c>
      <c r="V101" s="287"/>
      <c r="W101" s="287"/>
      <c r="X101" s="261">
        <f t="shared" si="87"/>
        <v>0</v>
      </c>
      <c r="Y101" s="287"/>
      <c r="Z101" s="287"/>
      <c r="AA101" s="261">
        <f t="shared" si="88"/>
        <v>0</v>
      </c>
      <c r="AC101" s="292">
        <f t="shared" si="51"/>
        <v>172500</v>
      </c>
      <c r="AD101" s="292">
        <f t="shared" si="51"/>
        <v>0</v>
      </c>
      <c r="AE101" s="292">
        <f t="shared" si="51"/>
        <v>172500</v>
      </c>
      <c r="AF101" s="292">
        <f t="shared" si="51"/>
        <v>171044.23</v>
      </c>
      <c r="AG101" s="292">
        <f t="shared" si="47"/>
        <v>116446.38</v>
      </c>
      <c r="AH101" s="292">
        <f t="shared" si="47"/>
        <v>1455.7699999999895</v>
      </c>
      <c r="AI101" s="66"/>
      <c r="AJ101" s="292">
        <f t="shared" si="56"/>
        <v>0</v>
      </c>
      <c r="AK101" s="292">
        <f t="shared" si="56"/>
        <v>0</v>
      </c>
      <c r="AL101" s="292">
        <f t="shared" si="56"/>
        <v>0</v>
      </c>
      <c r="AM101" s="292">
        <f t="shared" si="52"/>
        <v>0</v>
      </c>
      <c r="AN101" s="292">
        <f t="shared" si="52"/>
        <v>0</v>
      </c>
      <c r="AO101" s="292">
        <f t="shared" si="52"/>
        <v>0</v>
      </c>
    </row>
    <row r="102" spans="1:41" x14ac:dyDescent="0.25">
      <c r="A102" s="75"/>
      <c r="B102" s="76"/>
      <c r="C102" s="105">
        <v>25400</v>
      </c>
      <c r="D102" s="177" t="s">
        <v>344</v>
      </c>
      <c r="E102" s="178"/>
      <c r="F102" s="142">
        <f>SUM(F103)</f>
        <v>1005000</v>
      </c>
      <c r="G102" s="142">
        <f t="shared" ref="G102:J102" si="126">SUM(G103)</f>
        <v>-200000</v>
      </c>
      <c r="H102" s="142">
        <f t="shared" si="126"/>
        <v>805000</v>
      </c>
      <c r="I102" s="142">
        <f t="shared" si="126"/>
        <v>796787.63</v>
      </c>
      <c r="J102" s="142">
        <f t="shared" si="126"/>
        <v>774999.17</v>
      </c>
      <c r="K102" s="272">
        <f t="shared" si="68"/>
        <v>8212.3699999999953</v>
      </c>
      <c r="O102" s="142">
        <f t="shared" ref="O102:T102" si="127">SUM(O103)</f>
        <v>1005000</v>
      </c>
      <c r="P102" s="142">
        <f t="shared" si="127"/>
        <v>-200000</v>
      </c>
      <c r="Q102" s="142">
        <f t="shared" si="127"/>
        <v>805000</v>
      </c>
      <c r="R102" s="142">
        <f t="shared" si="127"/>
        <v>796787.63</v>
      </c>
      <c r="S102" s="142">
        <f t="shared" si="127"/>
        <v>774999.17</v>
      </c>
      <c r="T102" s="272">
        <f t="shared" si="127"/>
        <v>8212.3699999999953</v>
      </c>
      <c r="V102" s="286">
        <f t="shared" ref="V102:AA102" si="128">SUM(V103)</f>
        <v>0</v>
      </c>
      <c r="W102" s="286">
        <f t="shared" si="128"/>
        <v>0</v>
      </c>
      <c r="X102" s="286">
        <f t="shared" si="128"/>
        <v>0</v>
      </c>
      <c r="Y102" s="286">
        <f t="shared" si="128"/>
        <v>0</v>
      </c>
      <c r="Z102" s="286">
        <f t="shared" si="128"/>
        <v>0</v>
      </c>
      <c r="AA102" s="286">
        <f t="shared" si="128"/>
        <v>0</v>
      </c>
      <c r="AC102" s="292">
        <f t="shared" si="51"/>
        <v>1005000</v>
      </c>
      <c r="AD102" s="292">
        <f t="shared" si="51"/>
        <v>-200000</v>
      </c>
      <c r="AE102" s="292">
        <f t="shared" si="51"/>
        <v>805000</v>
      </c>
      <c r="AF102" s="292">
        <f t="shared" si="51"/>
        <v>796787.63</v>
      </c>
      <c r="AG102" s="292">
        <f t="shared" si="47"/>
        <v>774999.17</v>
      </c>
      <c r="AH102" s="292">
        <f t="shared" si="47"/>
        <v>8212.3699999999953</v>
      </c>
      <c r="AI102" s="66"/>
      <c r="AJ102" s="292">
        <f t="shared" si="56"/>
        <v>0</v>
      </c>
      <c r="AK102" s="292">
        <f t="shared" si="56"/>
        <v>0</v>
      </c>
      <c r="AL102" s="292">
        <f t="shared" si="56"/>
        <v>0</v>
      </c>
      <c r="AM102" s="292">
        <f t="shared" si="52"/>
        <v>0</v>
      </c>
      <c r="AN102" s="292">
        <f t="shared" si="52"/>
        <v>0</v>
      </c>
      <c r="AO102" s="292">
        <f t="shared" si="52"/>
        <v>0</v>
      </c>
    </row>
    <row r="103" spans="1:41" ht="30" x14ac:dyDescent="0.25">
      <c r="A103" s="75"/>
      <c r="B103" s="77"/>
      <c r="C103" s="76"/>
      <c r="D103" s="78">
        <v>25401</v>
      </c>
      <c r="E103" s="79" t="s">
        <v>344</v>
      </c>
      <c r="F103" s="184">
        <f t="shared" si="64"/>
        <v>1005000</v>
      </c>
      <c r="G103" s="184">
        <f t="shared" si="64"/>
        <v>-200000</v>
      </c>
      <c r="H103" s="184">
        <f t="shared" si="65"/>
        <v>805000</v>
      </c>
      <c r="I103" s="184">
        <f t="shared" si="66"/>
        <v>796787.63</v>
      </c>
      <c r="J103" s="184">
        <f t="shared" si="66"/>
        <v>774999.17</v>
      </c>
      <c r="K103" s="316">
        <f t="shared" si="68"/>
        <v>8212.3699999999953</v>
      </c>
      <c r="O103" s="184">
        <v>1005000</v>
      </c>
      <c r="P103" s="184">
        <v>-200000</v>
      </c>
      <c r="Q103" s="184">
        <f>O103+P103</f>
        <v>805000</v>
      </c>
      <c r="R103" s="184">
        <v>796787.63</v>
      </c>
      <c r="S103" s="184">
        <v>774999.17</v>
      </c>
      <c r="T103" s="270">
        <f t="shared" si="86"/>
        <v>8212.3699999999953</v>
      </c>
      <c r="V103" s="287"/>
      <c r="W103" s="287"/>
      <c r="X103" s="261">
        <f t="shared" si="87"/>
        <v>0</v>
      </c>
      <c r="Y103" s="287"/>
      <c r="Z103" s="287"/>
      <c r="AA103" s="261">
        <f t="shared" si="88"/>
        <v>0</v>
      </c>
      <c r="AC103" s="292">
        <f t="shared" si="51"/>
        <v>1005000</v>
      </c>
      <c r="AD103" s="292">
        <f t="shared" si="51"/>
        <v>-200000</v>
      </c>
      <c r="AE103" s="292">
        <f t="shared" si="51"/>
        <v>805000</v>
      </c>
      <c r="AF103" s="292">
        <f t="shared" si="51"/>
        <v>796787.63</v>
      </c>
      <c r="AG103" s="292">
        <f t="shared" si="47"/>
        <v>774999.17</v>
      </c>
      <c r="AH103" s="292">
        <f t="shared" si="47"/>
        <v>8212.3699999999953</v>
      </c>
      <c r="AI103" s="66"/>
      <c r="AJ103" s="292">
        <f t="shared" si="56"/>
        <v>0</v>
      </c>
      <c r="AK103" s="292">
        <f t="shared" si="56"/>
        <v>0</v>
      </c>
      <c r="AL103" s="292">
        <f t="shared" si="56"/>
        <v>0</v>
      </c>
      <c r="AM103" s="292">
        <f t="shared" si="52"/>
        <v>0</v>
      </c>
      <c r="AN103" s="292">
        <f t="shared" si="52"/>
        <v>0</v>
      </c>
      <c r="AO103" s="292">
        <f t="shared" si="52"/>
        <v>0</v>
      </c>
    </row>
    <row r="104" spans="1:41" x14ac:dyDescent="0.25">
      <c r="A104" s="75"/>
      <c r="B104" s="76"/>
      <c r="C104" s="105">
        <v>25500</v>
      </c>
      <c r="D104" s="177" t="s">
        <v>345</v>
      </c>
      <c r="E104" s="178"/>
      <c r="F104" s="142">
        <f>SUM(F105)</f>
        <v>24000</v>
      </c>
      <c r="G104" s="142">
        <f t="shared" ref="G104:J104" si="129">SUM(G105)</f>
        <v>0</v>
      </c>
      <c r="H104" s="142">
        <f t="shared" si="129"/>
        <v>24000</v>
      </c>
      <c r="I104" s="142">
        <f t="shared" si="129"/>
        <v>21350.02</v>
      </c>
      <c r="J104" s="142">
        <f t="shared" si="129"/>
        <v>21350.02</v>
      </c>
      <c r="K104" s="272">
        <f t="shared" si="68"/>
        <v>2649.9799999999996</v>
      </c>
      <c r="O104" s="142">
        <f t="shared" ref="O104:T104" si="130">SUM(O105)</f>
        <v>24000</v>
      </c>
      <c r="P104" s="142">
        <f t="shared" si="130"/>
        <v>0</v>
      </c>
      <c r="Q104" s="142">
        <f t="shared" si="130"/>
        <v>24000</v>
      </c>
      <c r="R104" s="142">
        <f t="shared" si="130"/>
        <v>21350.02</v>
      </c>
      <c r="S104" s="142">
        <f t="shared" si="130"/>
        <v>21350.02</v>
      </c>
      <c r="T104" s="272">
        <f t="shared" si="130"/>
        <v>2649.9799999999996</v>
      </c>
      <c r="V104" s="286">
        <f t="shared" ref="V104:AA104" si="131">SUM(V105)</f>
        <v>0</v>
      </c>
      <c r="W104" s="286">
        <f t="shared" si="131"/>
        <v>0</v>
      </c>
      <c r="X104" s="286">
        <f t="shared" si="131"/>
        <v>0</v>
      </c>
      <c r="Y104" s="286">
        <f t="shared" si="131"/>
        <v>0</v>
      </c>
      <c r="Z104" s="286">
        <f t="shared" si="131"/>
        <v>0</v>
      </c>
      <c r="AA104" s="286">
        <f t="shared" si="131"/>
        <v>0</v>
      </c>
      <c r="AC104" s="292">
        <f t="shared" si="51"/>
        <v>24000</v>
      </c>
      <c r="AD104" s="292">
        <f t="shared" si="51"/>
        <v>0</v>
      </c>
      <c r="AE104" s="292">
        <f t="shared" si="51"/>
        <v>24000</v>
      </c>
      <c r="AF104" s="292">
        <f t="shared" si="51"/>
        <v>21350.02</v>
      </c>
      <c r="AG104" s="292">
        <f t="shared" si="47"/>
        <v>21350.02</v>
      </c>
      <c r="AH104" s="292">
        <f t="shared" si="47"/>
        <v>2649.9799999999996</v>
      </c>
      <c r="AI104" s="66"/>
      <c r="AJ104" s="292">
        <f t="shared" si="56"/>
        <v>0</v>
      </c>
      <c r="AK104" s="292">
        <f t="shared" si="56"/>
        <v>0</v>
      </c>
      <c r="AL104" s="292">
        <f t="shared" si="56"/>
        <v>0</v>
      </c>
      <c r="AM104" s="292">
        <f t="shared" si="52"/>
        <v>0</v>
      </c>
      <c r="AN104" s="292">
        <f t="shared" si="52"/>
        <v>0</v>
      </c>
      <c r="AO104" s="292">
        <f t="shared" si="52"/>
        <v>0</v>
      </c>
    </row>
    <row r="105" spans="1:41" ht="30" x14ac:dyDescent="0.25">
      <c r="A105" s="75"/>
      <c r="B105" s="77"/>
      <c r="C105" s="76"/>
      <c r="D105" s="78">
        <v>25501</v>
      </c>
      <c r="E105" s="79" t="s">
        <v>345</v>
      </c>
      <c r="F105" s="184">
        <f t="shared" si="64"/>
        <v>24000</v>
      </c>
      <c r="G105" s="184">
        <f t="shared" si="64"/>
        <v>0</v>
      </c>
      <c r="H105" s="184">
        <f t="shared" si="65"/>
        <v>24000</v>
      </c>
      <c r="I105" s="184">
        <f t="shared" si="66"/>
        <v>21350.02</v>
      </c>
      <c r="J105" s="184">
        <f t="shared" si="66"/>
        <v>21350.02</v>
      </c>
      <c r="K105" s="316">
        <f t="shared" si="68"/>
        <v>2649.9799999999996</v>
      </c>
      <c r="O105" s="184">
        <v>24000</v>
      </c>
      <c r="P105" s="184"/>
      <c r="Q105" s="184">
        <f>O105+P105</f>
        <v>24000</v>
      </c>
      <c r="R105" s="184">
        <v>21350.02</v>
      </c>
      <c r="S105" s="184">
        <v>21350.02</v>
      </c>
      <c r="T105" s="270">
        <f t="shared" si="86"/>
        <v>2649.9799999999996</v>
      </c>
      <c r="V105" s="287"/>
      <c r="W105" s="287"/>
      <c r="X105" s="261">
        <f t="shared" si="87"/>
        <v>0</v>
      </c>
      <c r="Y105" s="287"/>
      <c r="Z105" s="287"/>
      <c r="AA105" s="261">
        <f t="shared" si="88"/>
        <v>0</v>
      </c>
      <c r="AC105" s="292">
        <f t="shared" si="51"/>
        <v>24000</v>
      </c>
      <c r="AD105" s="292">
        <f t="shared" si="51"/>
        <v>0</v>
      </c>
      <c r="AE105" s="292">
        <f t="shared" si="51"/>
        <v>24000</v>
      </c>
      <c r="AF105" s="292">
        <f t="shared" si="51"/>
        <v>21350.02</v>
      </c>
      <c r="AG105" s="292">
        <f t="shared" si="47"/>
        <v>21350.02</v>
      </c>
      <c r="AH105" s="292">
        <f t="shared" si="47"/>
        <v>2649.9799999999996</v>
      </c>
      <c r="AI105" s="66"/>
      <c r="AJ105" s="292">
        <f t="shared" si="56"/>
        <v>0</v>
      </c>
      <c r="AK105" s="292">
        <f t="shared" si="56"/>
        <v>0</v>
      </c>
      <c r="AL105" s="292">
        <f t="shared" si="56"/>
        <v>0</v>
      </c>
      <c r="AM105" s="292">
        <f t="shared" si="52"/>
        <v>0</v>
      </c>
      <c r="AN105" s="292">
        <f t="shared" si="52"/>
        <v>0</v>
      </c>
      <c r="AO105" s="292">
        <f t="shared" si="52"/>
        <v>0</v>
      </c>
    </row>
    <row r="106" spans="1:41" x14ac:dyDescent="0.25">
      <c r="A106" s="75"/>
      <c r="B106" s="76"/>
      <c r="C106" s="105">
        <v>25600</v>
      </c>
      <c r="D106" s="177" t="s">
        <v>579</v>
      </c>
      <c r="E106" s="178"/>
      <c r="F106" s="142">
        <f>SUM(F107)</f>
        <v>26250</v>
      </c>
      <c r="G106" s="142">
        <f t="shared" ref="G106:J106" si="132">SUM(G107)</f>
        <v>0</v>
      </c>
      <c r="H106" s="142">
        <f t="shared" si="132"/>
        <v>26250</v>
      </c>
      <c r="I106" s="142">
        <f t="shared" si="132"/>
        <v>0</v>
      </c>
      <c r="J106" s="142">
        <f t="shared" si="132"/>
        <v>0</v>
      </c>
      <c r="K106" s="272">
        <f t="shared" si="68"/>
        <v>26250</v>
      </c>
      <c r="O106" s="142">
        <f>SUM(O107)</f>
        <v>0</v>
      </c>
      <c r="P106" s="142">
        <f t="shared" ref="P106:T106" si="133">SUM(P107)</f>
        <v>0</v>
      </c>
      <c r="Q106" s="142">
        <f t="shared" si="133"/>
        <v>0</v>
      </c>
      <c r="R106" s="142">
        <f t="shared" si="133"/>
        <v>0</v>
      </c>
      <c r="S106" s="142">
        <f t="shared" si="133"/>
        <v>0</v>
      </c>
      <c r="T106" s="142">
        <f t="shared" si="133"/>
        <v>0</v>
      </c>
      <c r="V106" s="286">
        <f>SUM(V107)</f>
        <v>26250</v>
      </c>
      <c r="W106" s="286">
        <f t="shared" ref="W106:AA106" si="134">SUM(W107)</f>
        <v>0</v>
      </c>
      <c r="X106" s="286">
        <f t="shared" si="134"/>
        <v>26250</v>
      </c>
      <c r="Y106" s="286">
        <f t="shared" si="134"/>
        <v>0</v>
      </c>
      <c r="Z106" s="286">
        <f t="shared" si="134"/>
        <v>0</v>
      </c>
      <c r="AA106" s="286">
        <f t="shared" si="134"/>
        <v>26250</v>
      </c>
      <c r="AC106" s="292">
        <f t="shared" si="51"/>
        <v>26250</v>
      </c>
      <c r="AD106" s="292">
        <f t="shared" si="51"/>
        <v>0</v>
      </c>
      <c r="AE106" s="292">
        <f t="shared" si="51"/>
        <v>26250</v>
      </c>
      <c r="AF106" s="292">
        <f t="shared" si="51"/>
        <v>0</v>
      </c>
      <c r="AG106" s="292">
        <f t="shared" si="47"/>
        <v>0</v>
      </c>
      <c r="AH106" s="292">
        <f t="shared" si="47"/>
        <v>26250</v>
      </c>
      <c r="AI106" s="66"/>
      <c r="AJ106" s="292">
        <f t="shared" si="56"/>
        <v>0</v>
      </c>
      <c r="AK106" s="292">
        <f t="shared" si="56"/>
        <v>0</v>
      </c>
      <c r="AL106" s="292">
        <f t="shared" si="56"/>
        <v>0</v>
      </c>
      <c r="AM106" s="292">
        <f t="shared" si="52"/>
        <v>0</v>
      </c>
      <c r="AN106" s="292">
        <f t="shared" si="52"/>
        <v>0</v>
      </c>
      <c r="AO106" s="292">
        <f t="shared" si="52"/>
        <v>0</v>
      </c>
    </row>
    <row r="107" spans="1:41" x14ac:dyDescent="0.25">
      <c r="A107" s="75"/>
      <c r="B107" s="77"/>
      <c r="C107" s="80"/>
      <c r="D107" s="83">
        <v>25601</v>
      </c>
      <c r="E107" s="238" t="s">
        <v>579</v>
      </c>
      <c r="F107" s="184">
        <f t="shared" si="64"/>
        <v>26250</v>
      </c>
      <c r="G107" s="184">
        <f t="shared" si="64"/>
        <v>0</v>
      </c>
      <c r="H107" s="184">
        <f t="shared" si="65"/>
        <v>26250</v>
      </c>
      <c r="I107" s="184">
        <f t="shared" si="66"/>
        <v>0</v>
      </c>
      <c r="J107" s="184">
        <f t="shared" si="66"/>
        <v>0</v>
      </c>
      <c r="K107" s="316">
        <f t="shared" si="68"/>
        <v>26250</v>
      </c>
      <c r="O107" s="184"/>
      <c r="P107" s="184"/>
      <c r="Q107" s="184">
        <f>O107+P107</f>
        <v>0</v>
      </c>
      <c r="R107" s="184"/>
      <c r="S107" s="184"/>
      <c r="T107" s="270"/>
      <c r="V107" s="287">
        <v>26250</v>
      </c>
      <c r="W107" s="287">
        <v>0</v>
      </c>
      <c r="X107" s="261">
        <f t="shared" si="87"/>
        <v>26250</v>
      </c>
      <c r="Y107" s="287"/>
      <c r="Z107" s="287"/>
      <c r="AA107" s="261">
        <f t="shared" si="88"/>
        <v>26250</v>
      </c>
      <c r="AC107" s="292">
        <f t="shared" si="51"/>
        <v>26250</v>
      </c>
      <c r="AD107" s="292">
        <f t="shared" si="51"/>
        <v>0</v>
      </c>
      <c r="AE107" s="292">
        <f t="shared" si="51"/>
        <v>26250</v>
      </c>
      <c r="AF107" s="292">
        <f t="shared" si="51"/>
        <v>0</v>
      </c>
      <c r="AG107" s="292">
        <f t="shared" si="47"/>
        <v>0</v>
      </c>
      <c r="AH107" s="292">
        <f t="shared" si="47"/>
        <v>26250</v>
      </c>
      <c r="AI107" s="66"/>
      <c r="AJ107" s="292">
        <f t="shared" si="56"/>
        <v>0</v>
      </c>
      <c r="AK107" s="292">
        <f t="shared" si="56"/>
        <v>0</v>
      </c>
      <c r="AL107" s="292">
        <f t="shared" si="56"/>
        <v>0</v>
      </c>
      <c r="AM107" s="292">
        <f t="shared" si="52"/>
        <v>0</v>
      </c>
      <c r="AN107" s="292">
        <f t="shared" si="52"/>
        <v>0</v>
      </c>
      <c r="AO107" s="292">
        <f t="shared" si="52"/>
        <v>0</v>
      </c>
    </row>
    <row r="108" spans="1:41" x14ac:dyDescent="0.25">
      <c r="A108" s="75"/>
      <c r="B108" s="179">
        <v>26000</v>
      </c>
      <c r="C108" s="180" t="s">
        <v>346</v>
      </c>
      <c r="D108" s="181"/>
      <c r="E108" s="182"/>
      <c r="F108" s="141">
        <f>SUM(F109)</f>
        <v>7878300</v>
      </c>
      <c r="G108" s="141">
        <f t="shared" ref="G108:J108" si="135">SUM(G109)</f>
        <v>1858957</v>
      </c>
      <c r="H108" s="141">
        <f t="shared" si="135"/>
        <v>9737257</v>
      </c>
      <c r="I108" s="141">
        <f t="shared" si="135"/>
        <v>9310586.6699999999</v>
      </c>
      <c r="J108" s="141">
        <f t="shared" si="135"/>
        <v>8958804.040000001</v>
      </c>
      <c r="K108" s="271">
        <f t="shared" si="68"/>
        <v>426670.33000000007</v>
      </c>
      <c r="O108" s="141">
        <f t="shared" ref="O108:T108" si="136">SUM(O109)</f>
        <v>7790300</v>
      </c>
      <c r="P108" s="141">
        <f t="shared" si="136"/>
        <v>1858957</v>
      </c>
      <c r="Q108" s="141">
        <f t="shared" si="136"/>
        <v>9649257</v>
      </c>
      <c r="R108" s="141">
        <f t="shared" si="136"/>
        <v>9223326.7400000002</v>
      </c>
      <c r="S108" s="141">
        <f t="shared" si="136"/>
        <v>8871544.1100000013</v>
      </c>
      <c r="T108" s="271">
        <f t="shared" si="136"/>
        <v>425930.26000000024</v>
      </c>
      <c r="V108" s="285">
        <f t="shared" ref="V108:AA108" si="137">SUM(V109)</f>
        <v>88000</v>
      </c>
      <c r="W108" s="285">
        <f t="shared" si="137"/>
        <v>0</v>
      </c>
      <c r="X108" s="285">
        <f t="shared" si="137"/>
        <v>88000</v>
      </c>
      <c r="Y108" s="285">
        <f t="shared" si="137"/>
        <v>87259.93</v>
      </c>
      <c r="Z108" s="285">
        <f t="shared" si="137"/>
        <v>87259.93</v>
      </c>
      <c r="AA108" s="285">
        <f t="shared" si="137"/>
        <v>740.07000000000698</v>
      </c>
      <c r="AC108" s="292">
        <f t="shared" si="51"/>
        <v>7878300</v>
      </c>
      <c r="AD108" s="292">
        <f t="shared" si="51"/>
        <v>1858957</v>
      </c>
      <c r="AE108" s="292">
        <f t="shared" si="51"/>
        <v>9737257</v>
      </c>
      <c r="AF108" s="292">
        <f t="shared" si="51"/>
        <v>9310586.6699999999</v>
      </c>
      <c r="AG108" s="292">
        <f t="shared" si="47"/>
        <v>8958804.040000001</v>
      </c>
      <c r="AH108" s="292">
        <f t="shared" si="47"/>
        <v>426670.33000000025</v>
      </c>
      <c r="AI108" s="66"/>
      <c r="AJ108" s="292">
        <f t="shared" si="56"/>
        <v>0</v>
      </c>
      <c r="AK108" s="292">
        <f t="shared" si="56"/>
        <v>0</v>
      </c>
      <c r="AL108" s="292">
        <f t="shared" si="56"/>
        <v>0</v>
      </c>
      <c r="AM108" s="292">
        <f t="shared" si="52"/>
        <v>0</v>
      </c>
      <c r="AN108" s="292">
        <f t="shared" si="52"/>
        <v>0</v>
      </c>
      <c r="AO108" s="292">
        <f t="shared" si="52"/>
        <v>0</v>
      </c>
    </row>
    <row r="109" spans="1:41" x14ac:dyDescent="0.25">
      <c r="A109" s="75"/>
      <c r="B109" s="76"/>
      <c r="C109" s="105">
        <v>26100</v>
      </c>
      <c r="D109" s="177" t="s">
        <v>346</v>
      </c>
      <c r="E109" s="178"/>
      <c r="F109" s="142">
        <f>SUM(F110:F111)</f>
        <v>7878300</v>
      </c>
      <c r="G109" s="142">
        <f t="shared" ref="G109:J109" si="138">SUM(G110:G111)</f>
        <v>1858957</v>
      </c>
      <c r="H109" s="142">
        <f t="shared" si="138"/>
        <v>9737257</v>
      </c>
      <c r="I109" s="142">
        <f t="shared" si="138"/>
        <v>9310586.6699999999</v>
      </c>
      <c r="J109" s="142">
        <f t="shared" si="138"/>
        <v>8958804.040000001</v>
      </c>
      <c r="K109" s="272">
        <f t="shared" si="68"/>
        <v>426670.33000000007</v>
      </c>
      <c r="O109" s="142">
        <f t="shared" ref="O109:T109" si="139">SUM(O110:O111)</f>
        <v>7790300</v>
      </c>
      <c r="P109" s="142">
        <f t="shared" si="139"/>
        <v>1858957</v>
      </c>
      <c r="Q109" s="142">
        <f t="shared" si="139"/>
        <v>9649257</v>
      </c>
      <c r="R109" s="142">
        <f t="shared" si="139"/>
        <v>9223326.7400000002</v>
      </c>
      <c r="S109" s="142">
        <f t="shared" si="139"/>
        <v>8871544.1100000013</v>
      </c>
      <c r="T109" s="272">
        <f t="shared" si="139"/>
        <v>425930.26000000024</v>
      </c>
      <c r="V109" s="286">
        <f t="shared" ref="V109:AA109" si="140">SUM(V110:V111)</f>
        <v>88000</v>
      </c>
      <c r="W109" s="286">
        <f t="shared" si="140"/>
        <v>0</v>
      </c>
      <c r="X109" s="286">
        <f t="shared" si="140"/>
        <v>88000</v>
      </c>
      <c r="Y109" s="286">
        <f t="shared" si="140"/>
        <v>87259.93</v>
      </c>
      <c r="Z109" s="286">
        <f t="shared" si="140"/>
        <v>87259.93</v>
      </c>
      <c r="AA109" s="286">
        <f t="shared" si="140"/>
        <v>740.07000000000698</v>
      </c>
      <c r="AC109" s="292">
        <f t="shared" si="51"/>
        <v>7878300</v>
      </c>
      <c r="AD109" s="292">
        <f t="shared" si="51"/>
        <v>1858957</v>
      </c>
      <c r="AE109" s="292">
        <f t="shared" si="51"/>
        <v>9737257</v>
      </c>
      <c r="AF109" s="292">
        <f t="shared" si="51"/>
        <v>9310586.6699999999</v>
      </c>
      <c r="AG109" s="292">
        <f t="shared" si="47"/>
        <v>8958804.040000001</v>
      </c>
      <c r="AH109" s="292">
        <f t="shared" si="47"/>
        <v>426670.33000000025</v>
      </c>
      <c r="AI109" s="66"/>
      <c r="AJ109" s="292">
        <f t="shared" si="56"/>
        <v>0</v>
      </c>
      <c r="AK109" s="292">
        <f t="shared" si="56"/>
        <v>0</v>
      </c>
      <c r="AL109" s="292">
        <f t="shared" si="56"/>
        <v>0</v>
      </c>
      <c r="AM109" s="292">
        <f t="shared" si="52"/>
        <v>0</v>
      </c>
      <c r="AN109" s="292">
        <f t="shared" si="52"/>
        <v>0</v>
      </c>
      <c r="AO109" s="292">
        <f t="shared" si="52"/>
        <v>0</v>
      </c>
    </row>
    <row r="110" spans="1:41" x14ac:dyDescent="0.25">
      <c r="A110" s="75"/>
      <c r="B110" s="77"/>
      <c r="C110" s="76"/>
      <c r="D110" s="78">
        <v>26101</v>
      </c>
      <c r="E110" s="79" t="s">
        <v>347</v>
      </c>
      <c r="F110" s="184">
        <f t="shared" si="64"/>
        <v>7788000</v>
      </c>
      <c r="G110" s="184">
        <f t="shared" si="64"/>
        <v>1918957</v>
      </c>
      <c r="H110" s="184">
        <f t="shared" si="65"/>
        <v>9706957</v>
      </c>
      <c r="I110" s="184">
        <f t="shared" si="66"/>
        <v>9280364.6899999995</v>
      </c>
      <c r="J110" s="184">
        <f t="shared" si="66"/>
        <v>8928582.0600000005</v>
      </c>
      <c r="K110" s="316">
        <f t="shared" si="68"/>
        <v>426592.31000000052</v>
      </c>
      <c r="O110" s="184">
        <v>7700000</v>
      </c>
      <c r="P110" s="184">
        <v>1918957</v>
      </c>
      <c r="Q110" s="184">
        <f t="shared" ref="Q110:Q111" si="141">O110+P110</f>
        <v>9618957</v>
      </c>
      <c r="R110" s="184">
        <v>9193104.7599999998</v>
      </c>
      <c r="S110" s="184">
        <v>8841322.1300000008</v>
      </c>
      <c r="T110" s="270">
        <f t="shared" si="86"/>
        <v>425852.24000000022</v>
      </c>
      <c r="V110" s="287">
        <v>88000</v>
      </c>
      <c r="W110" s="287">
        <v>0</v>
      </c>
      <c r="X110" s="261">
        <f t="shared" si="87"/>
        <v>88000</v>
      </c>
      <c r="Y110" s="287">
        <v>87259.93</v>
      </c>
      <c r="Z110" s="287">
        <v>87259.93</v>
      </c>
      <c r="AA110" s="261">
        <f t="shared" si="88"/>
        <v>740.07000000000698</v>
      </c>
      <c r="AC110" s="292">
        <f t="shared" si="51"/>
        <v>7788000</v>
      </c>
      <c r="AD110" s="292">
        <f t="shared" si="51"/>
        <v>1918957</v>
      </c>
      <c r="AE110" s="292">
        <f t="shared" si="51"/>
        <v>9706957</v>
      </c>
      <c r="AF110" s="292">
        <f t="shared" si="51"/>
        <v>9280364.6899999995</v>
      </c>
      <c r="AG110" s="292">
        <f t="shared" si="47"/>
        <v>8928582.0600000005</v>
      </c>
      <c r="AH110" s="292">
        <f t="shared" si="47"/>
        <v>426592.31000000023</v>
      </c>
      <c r="AI110" s="66"/>
      <c r="AJ110" s="292">
        <f t="shared" si="56"/>
        <v>0</v>
      </c>
      <c r="AK110" s="292">
        <f t="shared" si="56"/>
        <v>0</v>
      </c>
      <c r="AL110" s="292">
        <f t="shared" si="56"/>
        <v>0</v>
      </c>
      <c r="AM110" s="292">
        <f t="shared" si="52"/>
        <v>0</v>
      </c>
      <c r="AN110" s="292">
        <f t="shared" si="52"/>
        <v>0</v>
      </c>
      <c r="AO110" s="292">
        <f t="shared" si="52"/>
        <v>0</v>
      </c>
    </row>
    <row r="111" spans="1:41" x14ac:dyDescent="0.25">
      <c r="A111" s="75"/>
      <c r="B111" s="77"/>
      <c r="C111" s="76"/>
      <c r="D111" s="78">
        <v>26102</v>
      </c>
      <c r="E111" s="79" t="s">
        <v>348</v>
      </c>
      <c r="F111" s="184">
        <f t="shared" si="64"/>
        <v>90300</v>
      </c>
      <c r="G111" s="184">
        <f t="shared" si="64"/>
        <v>-60000</v>
      </c>
      <c r="H111" s="184">
        <f t="shared" si="65"/>
        <v>30300</v>
      </c>
      <c r="I111" s="184">
        <f t="shared" si="66"/>
        <v>30221.98</v>
      </c>
      <c r="J111" s="184">
        <f t="shared" si="66"/>
        <v>30221.98</v>
      </c>
      <c r="K111" s="316">
        <f t="shared" si="68"/>
        <v>78.020000000000437</v>
      </c>
      <c r="O111" s="184">
        <v>90300</v>
      </c>
      <c r="P111" s="184">
        <v>-60000</v>
      </c>
      <c r="Q111" s="184">
        <f t="shared" si="141"/>
        <v>30300</v>
      </c>
      <c r="R111" s="184">
        <v>30221.98</v>
      </c>
      <c r="S111" s="184">
        <v>30221.98</v>
      </c>
      <c r="T111" s="270">
        <f t="shared" si="86"/>
        <v>78.020000000000437</v>
      </c>
      <c r="V111" s="287"/>
      <c r="W111" s="287"/>
      <c r="X111" s="261">
        <f t="shared" si="87"/>
        <v>0</v>
      </c>
      <c r="Y111" s="287"/>
      <c r="Z111" s="287"/>
      <c r="AA111" s="261">
        <f t="shared" si="88"/>
        <v>0</v>
      </c>
      <c r="AC111" s="292">
        <f t="shared" si="51"/>
        <v>90300</v>
      </c>
      <c r="AD111" s="292">
        <f t="shared" si="51"/>
        <v>-60000</v>
      </c>
      <c r="AE111" s="292">
        <f t="shared" si="51"/>
        <v>30300</v>
      </c>
      <c r="AF111" s="292">
        <f t="shared" si="51"/>
        <v>30221.98</v>
      </c>
      <c r="AG111" s="292">
        <f t="shared" si="47"/>
        <v>30221.98</v>
      </c>
      <c r="AH111" s="292">
        <f t="shared" si="47"/>
        <v>78.020000000000437</v>
      </c>
      <c r="AI111" s="66"/>
      <c r="AJ111" s="292">
        <f t="shared" si="56"/>
        <v>0</v>
      </c>
      <c r="AK111" s="292">
        <f t="shared" si="56"/>
        <v>0</v>
      </c>
      <c r="AL111" s="292">
        <f t="shared" si="56"/>
        <v>0</v>
      </c>
      <c r="AM111" s="292">
        <f t="shared" si="52"/>
        <v>0</v>
      </c>
      <c r="AN111" s="292">
        <f t="shared" si="52"/>
        <v>0</v>
      </c>
      <c r="AO111" s="292">
        <f t="shared" si="52"/>
        <v>0</v>
      </c>
    </row>
    <row r="112" spans="1:41" x14ac:dyDescent="0.25">
      <c r="A112" s="75"/>
      <c r="B112" s="179">
        <v>27000</v>
      </c>
      <c r="C112" s="180" t="s">
        <v>349</v>
      </c>
      <c r="D112" s="181"/>
      <c r="E112" s="182"/>
      <c r="F112" s="141">
        <f>SUM(F113,F116,F118)</f>
        <v>472000</v>
      </c>
      <c r="G112" s="141">
        <f t="shared" ref="G112:J112" si="142">SUM(G113,G116,G118)</f>
        <v>-40000</v>
      </c>
      <c r="H112" s="141">
        <f t="shared" si="142"/>
        <v>432000</v>
      </c>
      <c r="I112" s="141">
        <f t="shared" si="142"/>
        <v>412143.08999999997</v>
      </c>
      <c r="J112" s="141">
        <f t="shared" si="142"/>
        <v>395425.66000000003</v>
      </c>
      <c r="K112" s="271">
        <f t="shared" si="68"/>
        <v>19856.910000000033</v>
      </c>
      <c r="O112" s="141">
        <f t="shared" ref="O112:T112" si="143">SUM(O113,O116,O118)</f>
        <v>472000</v>
      </c>
      <c r="P112" s="141">
        <f t="shared" si="143"/>
        <v>-40000</v>
      </c>
      <c r="Q112" s="141">
        <f t="shared" si="143"/>
        <v>432000</v>
      </c>
      <c r="R112" s="141">
        <f t="shared" si="143"/>
        <v>412143.08999999997</v>
      </c>
      <c r="S112" s="141">
        <f t="shared" si="143"/>
        <v>395425.66000000003</v>
      </c>
      <c r="T112" s="141">
        <f t="shared" si="143"/>
        <v>19856.910000000003</v>
      </c>
      <c r="V112" s="285">
        <f t="shared" ref="V112:AA112" si="144">SUM(V113,V118)</f>
        <v>0</v>
      </c>
      <c r="W112" s="285">
        <f t="shared" si="144"/>
        <v>0</v>
      </c>
      <c r="X112" s="285">
        <f t="shared" si="144"/>
        <v>0</v>
      </c>
      <c r="Y112" s="285">
        <f t="shared" si="144"/>
        <v>0</v>
      </c>
      <c r="Z112" s="285">
        <f t="shared" si="144"/>
        <v>0</v>
      </c>
      <c r="AA112" s="285">
        <f t="shared" si="144"/>
        <v>0</v>
      </c>
      <c r="AC112" s="292">
        <f t="shared" si="51"/>
        <v>472000</v>
      </c>
      <c r="AD112" s="292">
        <f t="shared" si="51"/>
        <v>-40000</v>
      </c>
      <c r="AE112" s="292">
        <f t="shared" si="51"/>
        <v>432000</v>
      </c>
      <c r="AF112" s="292">
        <f t="shared" si="51"/>
        <v>412143.08999999997</v>
      </c>
      <c r="AG112" s="292">
        <f t="shared" si="47"/>
        <v>395425.66000000003</v>
      </c>
      <c r="AH112" s="292">
        <f t="shared" si="47"/>
        <v>19856.910000000003</v>
      </c>
      <c r="AI112" s="66"/>
      <c r="AJ112" s="292">
        <f t="shared" si="56"/>
        <v>0</v>
      </c>
      <c r="AK112" s="292">
        <f t="shared" si="56"/>
        <v>0</v>
      </c>
      <c r="AL112" s="292">
        <f t="shared" si="56"/>
        <v>0</v>
      </c>
      <c r="AM112" s="292">
        <f t="shared" si="52"/>
        <v>0</v>
      </c>
      <c r="AN112" s="292">
        <f t="shared" si="52"/>
        <v>0</v>
      </c>
      <c r="AO112" s="292">
        <f t="shared" si="52"/>
        <v>2.9103830456733704E-11</v>
      </c>
    </row>
    <row r="113" spans="1:41" x14ac:dyDescent="0.25">
      <c r="A113" s="75"/>
      <c r="B113" s="76"/>
      <c r="C113" s="105">
        <v>27100</v>
      </c>
      <c r="D113" s="177" t="s">
        <v>350</v>
      </c>
      <c r="E113" s="178"/>
      <c r="F113" s="142">
        <f>SUM(F114:F115)</f>
        <v>350000</v>
      </c>
      <c r="G113" s="142">
        <f t="shared" ref="G113:J113" si="145">SUM(G114:G115)</f>
        <v>0</v>
      </c>
      <c r="H113" s="142">
        <f t="shared" si="145"/>
        <v>350000</v>
      </c>
      <c r="I113" s="142">
        <f t="shared" si="145"/>
        <v>349650</v>
      </c>
      <c r="J113" s="142">
        <f t="shared" si="145"/>
        <v>349650</v>
      </c>
      <c r="K113" s="272">
        <f t="shared" si="68"/>
        <v>350</v>
      </c>
      <c r="O113" s="142">
        <f>SUM(O114:O115)</f>
        <v>350000</v>
      </c>
      <c r="P113" s="142">
        <f t="shared" ref="P113:T113" si="146">SUM(P114:P115)</f>
        <v>0</v>
      </c>
      <c r="Q113" s="142">
        <f t="shared" si="146"/>
        <v>350000</v>
      </c>
      <c r="R113" s="142">
        <f t="shared" si="146"/>
        <v>349650</v>
      </c>
      <c r="S113" s="142">
        <f t="shared" si="146"/>
        <v>349650</v>
      </c>
      <c r="T113" s="142">
        <f t="shared" si="146"/>
        <v>350</v>
      </c>
      <c r="V113" s="286">
        <f t="shared" ref="V113:AA113" si="147">SUM(V114:V115)</f>
        <v>0</v>
      </c>
      <c r="W113" s="286">
        <f t="shared" si="147"/>
        <v>0</v>
      </c>
      <c r="X113" s="286">
        <f t="shared" si="147"/>
        <v>0</v>
      </c>
      <c r="Y113" s="286">
        <f t="shared" si="147"/>
        <v>0</v>
      </c>
      <c r="Z113" s="286">
        <f t="shared" si="147"/>
        <v>0</v>
      </c>
      <c r="AA113" s="286">
        <f t="shared" si="147"/>
        <v>0</v>
      </c>
      <c r="AC113" s="292">
        <f t="shared" si="51"/>
        <v>350000</v>
      </c>
      <c r="AD113" s="292">
        <f t="shared" si="51"/>
        <v>0</v>
      </c>
      <c r="AE113" s="292">
        <f t="shared" si="51"/>
        <v>350000</v>
      </c>
      <c r="AF113" s="292">
        <f t="shared" si="51"/>
        <v>349650</v>
      </c>
      <c r="AG113" s="292">
        <f t="shared" si="47"/>
        <v>349650</v>
      </c>
      <c r="AH113" s="292">
        <f t="shared" si="47"/>
        <v>350</v>
      </c>
      <c r="AI113" s="66"/>
      <c r="AJ113" s="292">
        <f t="shared" si="56"/>
        <v>0</v>
      </c>
      <c r="AK113" s="292">
        <f t="shared" si="56"/>
        <v>0</v>
      </c>
      <c r="AL113" s="292">
        <f t="shared" si="56"/>
        <v>0</v>
      </c>
      <c r="AM113" s="292">
        <f t="shared" si="52"/>
        <v>0</v>
      </c>
      <c r="AN113" s="292">
        <f t="shared" si="52"/>
        <v>0</v>
      </c>
      <c r="AO113" s="292">
        <f t="shared" si="52"/>
        <v>0</v>
      </c>
    </row>
    <row r="114" spans="1:41" x14ac:dyDescent="0.25">
      <c r="A114" s="75"/>
      <c r="B114" s="77"/>
      <c r="C114" s="76"/>
      <c r="D114" s="78">
        <v>27101</v>
      </c>
      <c r="E114" s="79" t="s">
        <v>350</v>
      </c>
      <c r="F114" s="184">
        <f t="shared" si="64"/>
        <v>350000</v>
      </c>
      <c r="G114" s="184">
        <f t="shared" si="64"/>
        <v>0</v>
      </c>
      <c r="H114" s="184">
        <f t="shared" si="65"/>
        <v>350000</v>
      </c>
      <c r="I114" s="184">
        <f t="shared" si="66"/>
        <v>349650</v>
      </c>
      <c r="J114" s="184">
        <f t="shared" si="66"/>
        <v>349650</v>
      </c>
      <c r="K114" s="316">
        <f t="shared" si="68"/>
        <v>350</v>
      </c>
      <c r="O114" s="184">
        <v>350000</v>
      </c>
      <c r="P114" s="184"/>
      <c r="Q114" s="184">
        <f t="shared" ref="Q114:Q115" si="148">O114+P114</f>
        <v>350000</v>
      </c>
      <c r="R114" s="184">
        <v>349650</v>
      </c>
      <c r="S114" s="184">
        <v>349650</v>
      </c>
      <c r="T114" s="270">
        <f t="shared" si="86"/>
        <v>350</v>
      </c>
      <c r="V114" s="287"/>
      <c r="W114" s="287"/>
      <c r="X114" s="261">
        <f t="shared" si="87"/>
        <v>0</v>
      </c>
      <c r="Y114" s="287"/>
      <c r="Z114" s="287"/>
      <c r="AA114" s="261">
        <f t="shared" si="88"/>
        <v>0</v>
      </c>
      <c r="AC114" s="292">
        <f t="shared" si="51"/>
        <v>350000</v>
      </c>
      <c r="AD114" s="292">
        <f t="shared" si="51"/>
        <v>0</v>
      </c>
      <c r="AE114" s="292">
        <f t="shared" si="51"/>
        <v>350000</v>
      </c>
      <c r="AF114" s="292">
        <f t="shared" si="51"/>
        <v>349650</v>
      </c>
      <c r="AG114" s="292">
        <f t="shared" si="47"/>
        <v>349650</v>
      </c>
      <c r="AH114" s="292">
        <f t="shared" si="47"/>
        <v>350</v>
      </c>
      <c r="AI114" s="66"/>
      <c r="AJ114" s="292">
        <f t="shared" si="56"/>
        <v>0</v>
      </c>
      <c r="AK114" s="292">
        <f t="shared" si="56"/>
        <v>0</v>
      </c>
      <c r="AL114" s="292">
        <f t="shared" si="56"/>
        <v>0</v>
      </c>
      <c r="AM114" s="292">
        <f t="shared" si="52"/>
        <v>0</v>
      </c>
      <c r="AN114" s="292">
        <f t="shared" si="52"/>
        <v>0</v>
      </c>
      <c r="AO114" s="292">
        <f t="shared" si="52"/>
        <v>0</v>
      </c>
    </row>
    <row r="115" spans="1:41" ht="30" hidden="1" x14ac:dyDescent="0.25">
      <c r="A115" s="75"/>
      <c r="B115" s="77"/>
      <c r="C115" s="76"/>
      <c r="D115" s="78">
        <v>27102</v>
      </c>
      <c r="E115" s="84" t="s">
        <v>549</v>
      </c>
      <c r="F115" s="184">
        <f t="shared" si="64"/>
        <v>0</v>
      </c>
      <c r="G115" s="184">
        <f t="shared" si="64"/>
        <v>0</v>
      </c>
      <c r="H115" s="184">
        <f t="shared" si="65"/>
        <v>0</v>
      </c>
      <c r="I115" s="184">
        <f t="shared" si="66"/>
        <v>0</v>
      </c>
      <c r="J115" s="184">
        <f t="shared" si="66"/>
        <v>0</v>
      </c>
      <c r="K115" s="316">
        <f t="shared" si="68"/>
        <v>0</v>
      </c>
      <c r="O115" s="184"/>
      <c r="P115" s="184"/>
      <c r="Q115" s="184">
        <f t="shared" si="148"/>
        <v>0</v>
      </c>
      <c r="R115" s="184"/>
      <c r="S115" s="184"/>
      <c r="T115" s="270">
        <f t="shared" si="86"/>
        <v>0</v>
      </c>
      <c r="V115" s="287"/>
      <c r="W115" s="287"/>
      <c r="X115" s="261">
        <f t="shared" si="87"/>
        <v>0</v>
      </c>
      <c r="Y115" s="287"/>
      <c r="Z115" s="287"/>
      <c r="AA115" s="261">
        <f t="shared" si="88"/>
        <v>0</v>
      </c>
      <c r="AC115" s="292">
        <f t="shared" si="51"/>
        <v>0</v>
      </c>
      <c r="AD115" s="292">
        <f t="shared" si="51"/>
        <v>0</v>
      </c>
      <c r="AE115" s="292">
        <f t="shared" si="51"/>
        <v>0</v>
      </c>
      <c r="AF115" s="292">
        <f t="shared" si="51"/>
        <v>0</v>
      </c>
      <c r="AG115" s="292">
        <f t="shared" si="47"/>
        <v>0</v>
      </c>
      <c r="AH115" s="292">
        <f t="shared" si="47"/>
        <v>0</v>
      </c>
      <c r="AI115" s="66"/>
      <c r="AJ115" s="292">
        <f t="shared" si="56"/>
        <v>0</v>
      </c>
      <c r="AK115" s="292">
        <f t="shared" si="56"/>
        <v>0</v>
      </c>
      <c r="AL115" s="292">
        <f t="shared" si="56"/>
        <v>0</v>
      </c>
      <c r="AM115" s="292">
        <f t="shared" si="52"/>
        <v>0</v>
      </c>
      <c r="AN115" s="292">
        <f t="shared" si="52"/>
        <v>0</v>
      </c>
      <c r="AO115" s="292">
        <f t="shared" si="52"/>
        <v>0</v>
      </c>
    </row>
    <row r="116" spans="1:41" hidden="1" x14ac:dyDescent="0.25">
      <c r="A116" s="75"/>
      <c r="B116" s="77"/>
      <c r="C116" s="105">
        <v>27200</v>
      </c>
      <c r="D116" s="177" t="s">
        <v>563</v>
      </c>
      <c r="E116" s="178"/>
      <c r="F116" s="142">
        <f>SUM(F117)</f>
        <v>0</v>
      </c>
      <c r="G116" s="142">
        <f t="shared" ref="G116:J116" si="149">SUM(G117)</f>
        <v>0</v>
      </c>
      <c r="H116" s="142">
        <f t="shared" si="149"/>
        <v>0</v>
      </c>
      <c r="I116" s="142">
        <f t="shared" si="149"/>
        <v>0</v>
      </c>
      <c r="J116" s="142">
        <f t="shared" si="149"/>
        <v>0</v>
      </c>
      <c r="K116" s="272">
        <f t="shared" si="68"/>
        <v>0</v>
      </c>
      <c r="O116" s="142">
        <f>SUM(O117)</f>
        <v>0</v>
      </c>
      <c r="P116" s="142">
        <f t="shared" ref="P116:T116" si="150">SUM(P117)</f>
        <v>0</v>
      </c>
      <c r="Q116" s="142">
        <f t="shared" si="150"/>
        <v>0</v>
      </c>
      <c r="R116" s="142">
        <f t="shared" si="150"/>
        <v>0</v>
      </c>
      <c r="S116" s="142">
        <f t="shared" si="150"/>
        <v>0</v>
      </c>
      <c r="T116" s="142">
        <f t="shared" si="150"/>
        <v>0</v>
      </c>
      <c r="V116" s="287"/>
      <c r="W116" s="287"/>
      <c r="X116" s="261"/>
      <c r="Y116" s="287"/>
      <c r="Z116" s="287"/>
      <c r="AA116" s="261"/>
      <c r="AC116" s="292">
        <f t="shared" si="51"/>
        <v>0</v>
      </c>
      <c r="AD116" s="292">
        <f t="shared" si="51"/>
        <v>0</v>
      </c>
      <c r="AE116" s="292">
        <f t="shared" si="51"/>
        <v>0</v>
      </c>
      <c r="AF116" s="292">
        <f t="shared" si="51"/>
        <v>0</v>
      </c>
      <c r="AG116" s="292">
        <f t="shared" si="47"/>
        <v>0</v>
      </c>
      <c r="AH116" s="292">
        <f t="shared" si="47"/>
        <v>0</v>
      </c>
      <c r="AI116" s="66"/>
      <c r="AJ116" s="292">
        <f t="shared" si="56"/>
        <v>0</v>
      </c>
      <c r="AK116" s="292">
        <f t="shared" si="56"/>
        <v>0</v>
      </c>
      <c r="AL116" s="292">
        <f t="shared" si="56"/>
        <v>0</v>
      </c>
      <c r="AM116" s="292">
        <f t="shared" si="52"/>
        <v>0</v>
      </c>
      <c r="AN116" s="292">
        <f t="shared" si="52"/>
        <v>0</v>
      </c>
      <c r="AO116" s="292">
        <f t="shared" si="52"/>
        <v>0</v>
      </c>
    </row>
    <row r="117" spans="1:41" hidden="1" x14ac:dyDescent="0.25">
      <c r="A117" s="75"/>
      <c r="B117" s="77"/>
      <c r="C117" s="80"/>
      <c r="D117" s="83">
        <v>27201</v>
      </c>
      <c r="E117" s="84" t="s">
        <v>564</v>
      </c>
      <c r="F117" s="184">
        <f t="shared" si="64"/>
        <v>0</v>
      </c>
      <c r="G117" s="184">
        <f t="shared" si="64"/>
        <v>0</v>
      </c>
      <c r="H117" s="184">
        <f t="shared" si="65"/>
        <v>0</v>
      </c>
      <c r="I117" s="184">
        <f t="shared" si="66"/>
        <v>0</v>
      </c>
      <c r="J117" s="184">
        <f t="shared" si="66"/>
        <v>0</v>
      </c>
      <c r="K117" s="316">
        <f t="shared" si="68"/>
        <v>0</v>
      </c>
      <c r="O117" s="184"/>
      <c r="P117" s="184"/>
      <c r="Q117" s="184">
        <f t="shared" ref="Q117" si="151">O117+P117</f>
        <v>0</v>
      </c>
      <c r="R117" s="184"/>
      <c r="S117" s="184"/>
      <c r="T117" s="270">
        <f t="shared" ref="T117" si="152">Q117-R117</f>
        <v>0</v>
      </c>
      <c r="V117" s="287"/>
      <c r="W117" s="287"/>
      <c r="X117" s="261"/>
      <c r="Y117" s="287"/>
      <c r="Z117" s="287"/>
      <c r="AA117" s="261"/>
      <c r="AC117" s="292">
        <f t="shared" si="51"/>
        <v>0</v>
      </c>
      <c r="AD117" s="292">
        <f t="shared" si="51"/>
        <v>0</v>
      </c>
      <c r="AE117" s="292">
        <f t="shared" si="51"/>
        <v>0</v>
      </c>
      <c r="AF117" s="292">
        <f t="shared" si="51"/>
        <v>0</v>
      </c>
      <c r="AG117" s="292">
        <f t="shared" si="47"/>
        <v>0</v>
      </c>
      <c r="AH117" s="292">
        <f t="shared" si="47"/>
        <v>0</v>
      </c>
      <c r="AI117" s="66"/>
      <c r="AJ117" s="292">
        <f t="shared" si="56"/>
        <v>0</v>
      </c>
      <c r="AK117" s="292">
        <f t="shared" si="56"/>
        <v>0</v>
      </c>
      <c r="AL117" s="292">
        <f t="shared" si="56"/>
        <v>0</v>
      </c>
      <c r="AM117" s="292">
        <f t="shared" si="52"/>
        <v>0</v>
      </c>
      <c r="AN117" s="292">
        <f t="shared" si="52"/>
        <v>0</v>
      </c>
      <c r="AO117" s="292">
        <f t="shared" si="52"/>
        <v>0</v>
      </c>
    </row>
    <row r="118" spans="1:41" x14ac:dyDescent="0.25">
      <c r="A118" s="75"/>
      <c r="B118" s="76"/>
      <c r="C118" s="105">
        <v>27300</v>
      </c>
      <c r="D118" s="177" t="s">
        <v>351</v>
      </c>
      <c r="E118" s="178"/>
      <c r="F118" s="142">
        <f>SUM(F119)</f>
        <v>122000</v>
      </c>
      <c r="G118" s="142">
        <f t="shared" ref="G118:J118" si="153">SUM(G119)</f>
        <v>-40000</v>
      </c>
      <c r="H118" s="142">
        <f t="shared" si="153"/>
        <v>82000</v>
      </c>
      <c r="I118" s="142">
        <f t="shared" si="153"/>
        <v>62493.09</v>
      </c>
      <c r="J118" s="142">
        <f t="shared" si="153"/>
        <v>45775.66</v>
      </c>
      <c r="K118" s="272">
        <f t="shared" si="68"/>
        <v>19506.910000000003</v>
      </c>
      <c r="O118" s="142">
        <f>SUM(O119)</f>
        <v>122000</v>
      </c>
      <c r="P118" s="142">
        <f t="shared" ref="P118:T118" si="154">SUM(P119)</f>
        <v>-40000</v>
      </c>
      <c r="Q118" s="142">
        <f t="shared" si="154"/>
        <v>82000</v>
      </c>
      <c r="R118" s="142">
        <f t="shared" si="154"/>
        <v>62493.09</v>
      </c>
      <c r="S118" s="142">
        <f t="shared" si="154"/>
        <v>45775.66</v>
      </c>
      <c r="T118" s="142">
        <f t="shared" si="154"/>
        <v>19506.910000000003</v>
      </c>
      <c r="V118" s="286">
        <f t="shared" ref="V118:AA118" si="155">SUM(V119)</f>
        <v>0</v>
      </c>
      <c r="W118" s="286">
        <f t="shared" si="155"/>
        <v>0</v>
      </c>
      <c r="X118" s="286">
        <f t="shared" si="155"/>
        <v>0</v>
      </c>
      <c r="Y118" s="286">
        <f t="shared" si="155"/>
        <v>0</v>
      </c>
      <c r="Z118" s="286">
        <f t="shared" si="155"/>
        <v>0</v>
      </c>
      <c r="AA118" s="286">
        <f t="shared" si="155"/>
        <v>0</v>
      </c>
      <c r="AC118" s="292">
        <f t="shared" si="51"/>
        <v>122000</v>
      </c>
      <c r="AD118" s="292">
        <f t="shared" si="51"/>
        <v>-40000</v>
      </c>
      <c r="AE118" s="292">
        <f t="shared" si="51"/>
        <v>82000</v>
      </c>
      <c r="AF118" s="292">
        <f t="shared" si="51"/>
        <v>62493.09</v>
      </c>
      <c r="AG118" s="292">
        <f t="shared" si="47"/>
        <v>45775.66</v>
      </c>
      <c r="AH118" s="292">
        <f t="shared" si="47"/>
        <v>19506.910000000003</v>
      </c>
      <c r="AI118" s="66"/>
      <c r="AJ118" s="292">
        <f t="shared" si="56"/>
        <v>0</v>
      </c>
      <c r="AK118" s="292">
        <f t="shared" si="56"/>
        <v>0</v>
      </c>
      <c r="AL118" s="292">
        <f t="shared" si="56"/>
        <v>0</v>
      </c>
      <c r="AM118" s="292">
        <f t="shared" si="52"/>
        <v>0</v>
      </c>
      <c r="AN118" s="292">
        <f t="shared" si="52"/>
        <v>0</v>
      </c>
      <c r="AO118" s="292">
        <f t="shared" si="52"/>
        <v>0</v>
      </c>
    </row>
    <row r="119" spans="1:41" x14ac:dyDescent="0.25">
      <c r="A119" s="75"/>
      <c r="B119" s="77"/>
      <c r="C119" s="76"/>
      <c r="D119" s="78">
        <v>27301</v>
      </c>
      <c r="E119" s="79" t="s">
        <v>351</v>
      </c>
      <c r="F119" s="184">
        <f t="shared" si="64"/>
        <v>122000</v>
      </c>
      <c r="G119" s="184">
        <f t="shared" si="64"/>
        <v>-40000</v>
      </c>
      <c r="H119" s="184">
        <f t="shared" si="65"/>
        <v>82000</v>
      </c>
      <c r="I119" s="184">
        <f t="shared" si="66"/>
        <v>62493.09</v>
      </c>
      <c r="J119" s="184">
        <f t="shared" si="66"/>
        <v>45775.66</v>
      </c>
      <c r="K119" s="316">
        <f t="shared" si="68"/>
        <v>19506.910000000003</v>
      </c>
      <c r="O119" s="184">
        <v>122000</v>
      </c>
      <c r="P119" s="184">
        <v>-40000</v>
      </c>
      <c r="Q119" s="184">
        <f t="shared" ref="Q119" si="156">O119+P119</f>
        <v>82000</v>
      </c>
      <c r="R119" s="184">
        <v>62493.09</v>
      </c>
      <c r="S119" s="184">
        <v>45775.66</v>
      </c>
      <c r="T119" s="270">
        <f t="shared" si="86"/>
        <v>19506.910000000003</v>
      </c>
      <c r="V119" s="287"/>
      <c r="W119" s="287"/>
      <c r="X119" s="261">
        <f t="shared" si="87"/>
        <v>0</v>
      </c>
      <c r="Y119" s="287"/>
      <c r="Z119" s="287"/>
      <c r="AA119" s="261">
        <f t="shared" si="88"/>
        <v>0</v>
      </c>
      <c r="AC119" s="292">
        <f t="shared" si="51"/>
        <v>122000</v>
      </c>
      <c r="AD119" s="292">
        <f t="shared" si="51"/>
        <v>-40000</v>
      </c>
      <c r="AE119" s="292">
        <f t="shared" si="51"/>
        <v>82000</v>
      </c>
      <c r="AF119" s="292">
        <f t="shared" si="51"/>
        <v>62493.09</v>
      </c>
      <c r="AG119" s="292">
        <f t="shared" si="47"/>
        <v>45775.66</v>
      </c>
      <c r="AH119" s="292">
        <f t="shared" si="47"/>
        <v>19506.910000000003</v>
      </c>
      <c r="AI119" s="66"/>
      <c r="AJ119" s="292">
        <f t="shared" si="56"/>
        <v>0</v>
      </c>
      <c r="AK119" s="292">
        <f t="shared" si="56"/>
        <v>0</v>
      </c>
      <c r="AL119" s="292">
        <f t="shared" si="56"/>
        <v>0</v>
      </c>
      <c r="AM119" s="292">
        <f t="shared" si="52"/>
        <v>0</v>
      </c>
      <c r="AN119" s="292">
        <f t="shared" si="52"/>
        <v>0</v>
      </c>
      <c r="AO119" s="292">
        <f t="shared" si="52"/>
        <v>0</v>
      </c>
    </row>
    <row r="120" spans="1:41" x14ac:dyDescent="0.25">
      <c r="A120" s="75"/>
      <c r="B120" s="179">
        <v>29000</v>
      </c>
      <c r="C120" s="180" t="s">
        <v>352</v>
      </c>
      <c r="D120" s="181"/>
      <c r="E120" s="182"/>
      <c r="F120" s="141">
        <f>SUM(F121,F123,F125,F128,F130,F132)</f>
        <v>2019869</v>
      </c>
      <c r="G120" s="141">
        <f t="shared" ref="G120:J120" si="157">SUM(G121,G123,G125,G128,G130,G132)</f>
        <v>66615</v>
      </c>
      <c r="H120" s="141">
        <f t="shared" si="157"/>
        <v>2086484</v>
      </c>
      <c r="I120" s="141">
        <f t="shared" si="157"/>
        <v>2052069.16</v>
      </c>
      <c r="J120" s="141">
        <f t="shared" si="157"/>
        <v>1756346.35</v>
      </c>
      <c r="K120" s="271">
        <f t="shared" si="68"/>
        <v>34414.840000000084</v>
      </c>
      <c r="O120" s="141">
        <f>SUM(O121,O123,O125,O128,O130,O132)</f>
        <v>2005869</v>
      </c>
      <c r="P120" s="141">
        <f t="shared" ref="P120:T120" si="158">SUM(P121,P123,P125,P128,P130,P132)</f>
        <v>-100755</v>
      </c>
      <c r="Q120" s="141">
        <f t="shared" si="158"/>
        <v>1905114</v>
      </c>
      <c r="R120" s="141">
        <f t="shared" si="158"/>
        <v>1879721.36</v>
      </c>
      <c r="S120" s="141">
        <f t="shared" si="158"/>
        <v>1663509.95</v>
      </c>
      <c r="T120" s="271">
        <f t="shared" si="158"/>
        <v>25392.639999999974</v>
      </c>
      <c r="V120" s="285">
        <f t="shared" ref="V120:AA120" si="159">SUM(V121,V123,V125,V128,V130,V132)</f>
        <v>14000</v>
      </c>
      <c r="W120" s="285">
        <f t="shared" si="159"/>
        <v>167370</v>
      </c>
      <c r="X120" s="285">
        <f t="shared" si="159"/>
        <v>181370</v>
      </c>
      <c r="Y120" s="285">
        <f t="shared" si="159"/>
        <v>172347.8</v>
      </c>
      <c r="Z120" s="285">
        <f t="shared" si="159"/>
        <v>92836.4</v>
      </c>
      <c r="AA120" s="285">
        <f t="shared" si="159"/>
        <v>9022.2000000000116</v>
      </c>
      <c r="AC120" s="292">
        <f t="shared" si="51"/>
        <v>2019869</v>
      </c>
      <c r="AD120" s="292">
        <f t="shared" si="51"/>
        <v>66615</v>
      </c>
      <c r="AE120" s="292">
        <f t="shared" si="51"/>
        <v>2086484</v>
      </c>
      <c r="AF120" s="292">
        <f t="shared" si="51"/>
        <v>2052069.1600000001</v>
      </c>
      <c r="AG120" s="292">
        <f t="shared" si="47"/>
        <v>1756346.3499999999</v>
      </c>
      <c r="AH120" s="292">
        <f t="shared" si="47"/>
        <v>34414.839999999982</v>
      </c>
      <c r="AI120" s="66"/>
      <c r="AJ120" s="292">
        <f t="shared" si="56"/>
        <v>0</v>
      </c>
      <c r="AK120" s="292">
        <f t="shared" si="56"/>
        <v>0</v>
      </c>
      <c r="AL120" s="292">
        <f t="shared" si="56"/>
        <v>0</v>
      </c>
      <c r="AM120" s="292">
        <f t="shared" si="52"/>
        <v>0</v>
      </c>
      <c r="AN120" s="292">
        <f t="shared" si="52"/>
        <v>0</v>
      </c>
      <c r="AO120" s="292">
        <f t="shared" si="52"/>
        <v>1.0186340659856796E-10</v>
      </c>
    </row>
    <row r="121" spans="1:41" x14ac:dyDescent="0.25">
      <c r="A121" s="75"/>
      <c r="B121" s="76"/>
      <c r="C121" s="105">
        <v>29100</v>
      </c>
      <c r="D121" s="177" t="s">
        <v>353</v>
      </c>
      <c r="E121" s="178"/>
      <c r="F121" s="142">
        <f>SUM(F122)</f>
        <v>58200</v>
      </c>
      <c r="G121" s="142">
        <f t="shared" ref="G121:J121" si="160">SUM(G122)</f>
        <v>30000</v>
      </c>
      <c r="H121" s="142">
        <f t="shared" si="160"/>
        <v>88200</v>
      </c>
      <c r="I121" s="142">
        <f t="shared" si="160"/>
        <v>78682.27</v>
      </c>
      <c r="J121" s="142">
        <f t="shared" si="160"/>
        <v>77912.77</v>
      </c>
      <c r="K121" s="272">
        <f t="shared" si="68"/>
        <v>9517.7299999999959</v>
      </c>
      <c r="O121" s="142">
        <f t="shared" ref="O121:T121" si="161">SUM(O122)</f>
        <v>52200</v>
      </c>
      <c r="P121" s="142">
        <f t="shared" si="161"/>
        <v>30000</v>
      </c>
      <c r="Q121" s="142">
        <f t="shared" si="161"/>
        <v>82200</v>
      </c>
      <c r="R121" s="142">
        <f t="shared" si="161"/>
        <v>78682.27</v>
      </c>
      <c r="S121" s="142">
        <f t="shared" si="161"/>
        <v>77912.77</v>
      </c>
      <c r="T121" s="272">
        <f t="shared" si="161"/>
        <v>3517.7299999999959</v>
      </c>
      <c r="V121" s="286">
        <f t="shared" ref="V121:AA121" si="162">SUM(V122)</f>
        <v>6000</v>
      </c>
      <c r="W121" s="286">
        <f t="shared" si="162"/>
        <v>0</v>
      </c>
      <c r="X121" s="286">
        <f t="shared" si="162"/>
        <v>6000</v>
      </c>
      <c r="Y121" s="286">
        <f t="shared" si="162"/>
        <v>0</v>
      </c>
      <c r="Z121" s="286">
        <f t="shared" si="162"/>
        <v>0</v>
      </c>
      <c r="AA121" s="286">
        <f t="shared" si="162"/>
        <v>6000</v>
      </c>
      <c r="AC121" s="292">
        <f t="shared" si="51"/>
        <v>58200</v>
      </c>
      <c r="AD121" s="292">
        <f t="shared" si="51"/>
        <v>30000</v>
      </c>
      <c r="AE121" s="292">
        <f t="shared" si="51"/>
        <v>88200</v>
      </c>
      <c r="AF121" s="292">
        <f t="shared" ref="AF121:AH184" si="163">R121+Y121</f>
        <v>78682.27</v>
      </c>
      <c r="AG121" s="292">
        <f t="shared" si="163"/>
        <v>77912.77</v>
      </c>
      <c r="AH121" s="292">
        <f t="shared" si="163"/>
        <v>9517.7299999999959</v>
      </c>
      <c r="AI121" s="66"/>
      <c r="AJ121" s="292">
        <f t="shared" si="56"/>
        <v>0</v>
      </c>
      <c r="AK121" s="292">
        <f t="shared" si="56"/>
        <v>0</v>
      </c>
      <c r="AL121" s="292">
        <f t="shared" si="56"/>
        <v>0</v>
      </c>
      <c r="AM121" s="292">
        <f t="shared" si="52"/>
        <v>0</v>
      </c>
      <c r="AN121" s="292">
        <f t="shared" si="52"/>
        <v>0</v>
      </c>
      <c r="AO121" s="292">
        <f t="shared" si="52"/>
        <v>0</v>
      </c>
    </row>
    <row r="122" spans="1:41" x14ac:dyDescent="0.25">
      <c r="A122" s="75"/>
      <c r="B122" s="77"/>
      <c r="C122" s="76"/>
      <c r="D122" s="78">
        <v>29101</v>
      </c>
      <c r="E122" s="79" t="s">
        <v>354</v>
      </c>
      <c r="F122" s="184">
        <f t="shared" si="64"/>
        <v>58200</v>
      </c>
      <c r="G122" s="184">
        <f t="shared" si="64"/>
        <v>30000</v>
      </c>
      <c r="H122" s="184">
        <f t="shared" si="65"/>
        <v>88200</v>
      </c>
      <c r="I122" s="184">
        <f t="shared" si="66"/>
        <v>78682.27</v>
      </c>
      <c r="J122" s="184">
        <f t="shared" si="66"/>
        <v>77912.77</v>
      </c>
      <c r="K122" s="316">
        <f t="shared" si="68"/>
        <v>9517.7299999999959</v>
      </c>
      <c r="O122" s="184">
        <v>52200</v>
      </c>
      <c r="P122" s="184">
        <v>30000</v>
      </c>
      <c r="Q122" s="184">
        <f>O122+P122</f>
        <v>82200</v>
      </c>
      <c r="R122" s="184">
        <v>78682.27</v>
      </c>
      <c r="S122" s="184">
        <v>77912.77</v>
      </c>
      <c r="T122" s="270">
        <f t="shared" si="86"/>
        <v>3517.7299999999959</v>
      </c>
      <c r="V122" s="287">
        <v>6000</v>
      </c>
      <c r="W122" s="287">
        <v>0</v>
      </c>
      <c r="X122" s="261">
        <f t="shared" si="87"/>
        <v>6000</v>
      </c>
      <c r="Y122" s="287"/>
      <c r="Z122" s="287"/>
      <c r="AA122" s="261">
        <f t="shared" si="88"/>
        <v>6000</v>
      </c>
      <c r="AC122" s="292">
        <f t="shared" ref="AC122:AH185" si="164">O122+V122</f>
        <v>58200</v>
      </c>
      <c r="AD122" s="292">
        <f t="shared" si="164"/>
        <v>30000</v>
      </c>
      <c r="AE122" s="292">
        <f t="shared" si="164"/>
        <v>88200</v>
      </c>
      <c r="AF122" s="292">
        <f t="shared" si="163"/>
        <v>78682.27</v>
      </c>
      <c r="AG122" s="292">
        <f t="shared" si="163"/>
        <v>77912.77</v>
      </c>
      <c r="AH122" s="292">
        <f t="shared" si="163"/>
        <v>9517.7299999999959</v>
      </c>
      <c r="AI122" s="66"/>
      <c r="AJ122" s="292">
        <f t="shared" si="56"/>
        <v>0</v>
      </c>
      <c r="AK122" s="292">
        <f t="shared" si="56"/>
        <v>0</v>
      </c>
      <c r="AL122" s="292">
        <f t="shared" si="56"/>
        <v>0</v>
      </c>
      <c r="AM122" s="292">
        <f t="shared" si="56"/>
        <v>0</v>
      </c>
      <c r="AN122" s="292">
        <f t="shared" si="56"/>
        <v>0</v>
      </c>
      <c r="AO122" s="292">
        <f t="shared" si="56"/>
        <v>0</v>
      </c>
    </row>
    <row r="123" spans="1:41" x14ac:dyDescent="0.25">
      <c r="A123" s="75"/>
      <c r="B123" s="76"/>
      <c r="C123" s="105">
        <v>29200</v>
      </c>
      <c r="D123" s="177" t="s">
        <v>355</v>
      </c>
      <c r="E123" s="178"/>
      <c r="F123" s="142">
        <f>SUM(F124)</f>
        <v>166000</v>
      </c>
      <c r="G123" s="142">
        <f t="shared" ref="G123:J123" si="165">SUM(G124)</f>
        <v>10000</v>
      </c>
      <c r="H123" s="142">
        <f t="shared" si="165"/>
        <v>176000</v>
      </c>
      <c r="I123" s="142">
        <f t="shared" si="165"/>
        <v>172492.57</v>
      </c>
      <c r="J123" s="142">
        <f t="shared" si="165"/>
        <v>99295.37</v>
      </c>
      <c r="K123" s="272">
        <f t="shared" si="68"/>
        <v>3507.429999999993</v>
      </c>
      <c r="O123" s="142">
        <f t="shared" ref="O123:T123" si="166">SUM(O124)</f>
        <v>166000</v>
      </c>
      <c r="P123" s="142">
        <f t="shared" si="166"/>
        <v>10000</v>
      </c>
      <c r="Q123" s="142">
        <f t="shared" si="166"/>
        <v>176000</v>
      </c>
      <c r="R123" s="142">
        <f t="shared" si="166"/>
        <v>172492.57</v>
      </c>
      <c r="S123" s="142">
        <f t="shared" si="166"/>
        <v>99295.37</v>
      </c>
      <c r="T123" s="272">
        <f t="shared" si="166"/>
        <v>3507.429999999993</v>
      </c>
      <c r="V123" s="286">
        <f t="shared" ref="V123:AA123" si="167">SUM(V124)</f>
        <v>0</v>
      </c>
      <c r="W123" s="286">
        <f t="shared" si="167"/>
        <v>0</v>
      </c>
      <c r="X123" s="286">
        <f t="shared" si="167"/>
        <v>0</v>
      </c>
      <c r="Y123" s="286">
        <f t="shared" si="167"/>
        <v>0</v>
      </c>
      <c r="Z123" s="286">
        <f t="shared" si="167"/>
        <v>0</v>
      </c>
      <c r="AA123" s="286">
        <f t="shared" si="167"/>
        <v>0</v>
      </c>
      <c r="AC123" s="292">
        <f t="shared" si="164"/>
        <v>166000</v>
      </c>
      <c r="AD123" s="292">
        <f t="shared" si="164"/>
        <v>10000</v>
      </c>
      <c r="AE123" s="292">
        <f t="shared" si="164"/>
        <v>176000</v>
      </c>
      <c r="AF123" s="292">
        <f t="shared" si="163"/>
        <v>172492.57</v>
      </c>
      <c r="AG123" s="292">
        <f t="shared" si="163"/>
        <v>99295.37</v>
      </c>
      <c r="AH123" s="292">
        <f t="shared" si="163"/>
        <v>3507.429999999993</v>
      </c>
      <c r="AI123" s="66"/>
      <c r="AJ123" s="292">
        <f t="shared" ref="AJ123:AO186" si="168">F123-AC123</f>
        <v>0</v>
      </c>
      <c r="AK123" s="292">
        <f t="shared" si="168"/>
        <v>0</v>
      </c>
      <c r="AL123" s="292">
        <f t="shared" si="168"/>
        <v>0</v>
      </c>
      <c r="AM123" s="292">
        <f t="shared" si="168"/>
        <v>0</v>
      </c>
      <c r="AN123" s="292">
        <f t="shared" si="168"/>
        <v>0</v>
      </c>
      <c r="AO123" s="292">
        <f t="shared" si="168"/>
        <v>0</v>
      </c>
    </row>
    <row r="124" spans="1:41" ht="30" x14ac:dyDescent="0.25">
      <c r="A124" s="75"/>
      <c r="B124" s="77"/>
      <c r="C124" s="76"/>
      <c r="D124" s="78">
        <v>29201</v>
      </c>
      <c r="E124" s="79" t="s">
        <v>355</v>
      </c>
      <c r="F124" s="184">
        <f t="shared" si="64"/>
        <v>166000</v>
      </c>
      <c r="G124" s="184">
        <f t="shared" si="64"/>
        <v>10000</v>
      </c>
      <c r="H124" s="184">
        <f t="shared" si="65"/>
        <v>176000</v>
      </c>
      <c r="I124" s="184">
        <f t="shared" si="66"/>
        <v>172492.57</v>
      </c>
      <c r="J124" s="184">
        <f t="shared" si="66"/>
        <v>99295.37</v>
      </c>
      <c r="K124" s="316">
        <f t="shared" si="68"/>
        <v>3507.429999999993</v>
      </c>
      <c r="O124" s="184">
        <v>166000</v>
      </c>
      <c r="P124" s="184">
        <v>10000</v>
      </c>
      <c r="Q124" s="184">
        <f>O124+P124</f>
        <v>176000</v>
      </c>
      <c r="R124" s="184">
        <v>172492.57</v>
      </c>
      <c r="S124" s="184">
        <v>99295.37</v>
      </c>
      <c r="T124" s="270">
        <f t="shared" si="86"/>
        <v>3507.429999999993</v>
      </c>
      <c r="V124" s="287"/>
      <c r="W124" s="287">
        <v>0</v>
      </c>
      <c r="X124" s="261">
        <f t="shared" si="87"/>
        <v>0</v>
      </c>
      <c r="Y124" s="287">
        <v>0</v>
      </c>
      <c r="Z124" s="287">
        <v>0</v>
      </c>
      <c r="AA124" s="261">
        <f t="shared" si="88"/>
        <v>0</v>
      </c>
      <c r="AC124" s="292">
        <f t="shared" si="164"/>
        <v>166000</v>
      </c>
      <c r="AD124" s="292">
        <f t="shared" si="164"/>
        <v>10000</v>
      </c>
      <c r="AE124" s="292">
        <f t="shared" si="164"/>
        <v>176000</v>
      </c>
      <c r="AF124" s="292">
        <f t="shared" si="163"/>
        <v>172492.57</v>
      </c>
      <c r="AG124" s="292">
        <f t="shared" si="163"/>
        <v>99295.37</v>
      </c>
      <c r="AH124" s="292">
        <f t="shared" si="163"/>
        <v>3507.429999999993</v>
      </c>
      <c r="AI124" s="66"/>
      <c r="AJ124" s="292">
        <f t="shared" si="168"/>
        <v>0</v>
      </c>
      <c r="AK124" s="292">
        <f t="shared" si="168"/>
        <v>0</v>
      </c>
      <c r="AL124" s="292">
        <f t="shared" si="168"/>
        <v>0</v>
      </c>
      <c r="AM124" s="292">
        <f t="shared" si="168"/>
        <v>0</v>
      </c>
      <c r="AN124" s="292">
        <f t="shared" si="168"/>
        <v>0</v>
      </c>
      <c r="AO124" s="292">
        <f t="shared" si="168"/>
        <v>0</v>
      </c>
    </row>
    <row r="125" spans="1:41" x14ac:dyDescent="0.25">
      <c r="A125" s="75"/>
      <c r="B125" s="76"/>
      <c r="C125" s="105">
        <v>29300</v>
      </c>
      <c r="D125" s="177" t="s">
        <v>356</v>
      </c>
      <c r="E125" s="178"/>
      <c r="F125" s="142">
        <f>SUM(F126:F127)</f>
        <v>30000</v>
      </c>
      <c r="G125" s="142">
        <f t="shared" ref="G125:J125" si="169">SUM(G126:G127)</f>
        <v>-15000</v>
      </c>
      <c r="H125" s="142">
        <f t="shared" si="169"/>
        <v>15000</v>
      </c>
      <c r="I125" s="142">
        <f t="shared" si="169"/>
        <v>5530.91</v>
      </c>
      <c r="J125" s="142">
        <f t="shared" si="169"/>
        <v>5530.91</v>
      </c>
      <c r="K125" s="272">
        <f t="shared" si="68"/>
        <v>9469.09</v>
      </c>
      <c r="O125" s="142">
        <f>SUM(O126:O126)</f>
        <v>30000</v>
      </c>
      <c r="P125" s="142">
        <f t="shared" ref="P125:T125" si="170">SUM(P126:P127)</f>
        <v>-15000</v>
      </c>
      <c r="Q125" s="142">
        <f t="shared" si="170"/>
        <v>15000</v>
      </c>
      <c r="R125" s="142">
        <f t="shared" si="170"/>
        <v>5530.91</v>
      </c>
      <c r="S125" s="142">
        <f t="shared" si="170"/>
        <v>5530.91</v>
      </c>
      <c r="T125" s="272">
        <f t="shared" si="170"/>
        <v>9469.09</v>
      </c>
      <c r="V125" s="286">
        <f t="shared" ref="V125:AA125" si="171">SUM(V126:V127)</f>
        <v>0</v>
      </c>
      <c r="W125" s="286">
        <f t="shared" si="171"/>
        <v>0</v>
      </c>
      <c r="X125" s="286">
        <f t="shared" si="171"/>
        <v>0</v>
      </c>
      <c r="Y125" s="286">
        <f t="shared" si="171"/>
        <v>0</v>
      </c>
      <c r="Z125" s="286">
        <f t="shared" si="171"/>
        <v>0</v>
      </c>
      <c r="AA125" s="286">
        <f t="shared" si="171"/>
        <v>0</v>
      </c>
      <c r="AC125" s="292">
        <f t="shared" si="164"/>
        <v>30000</v>
      </c>
      <c r="AD125" s="292">
        <f t="shared" si="164"/>
        <v>-15000</v>
      </c>
      <c r="AE125" s="292">
        <f t="shared" si="164"/>
        <v>15000</v>
      </c>
      <c r="AF125" s="292">
        <f t="shared" si="163"/>
        <v>5530.91</v>
      </c>
      <c r="AG125" s="292">
        <f t="shared" si="163"/>
        <v>5530.91</v>
      </c>
      <c r="AH125" s="292">
        <f t="shared" si="163"/>
        <v>9469.09</v>
      </c>
      <c r="AI125" s="66"/>
      <c r="AJ125" s="292">
        <f t="shared" si="168"/>
        <v>0</v>
      </c>
      <c r="AK125" s="292">
        <f t="shared" si="168"/>
        <v>0</v>
      </c>
      <c r="AL125" s="292">
        <f t="shared" si="168"/>
        <v>0</v>
      </c>
      <c r="AM125" s="292">
        <f t="shared" si="168"/>
        <v>0</v>
      </c>
      <c r="AN125" s="292">
        <f t="shared" si="168"/>
        <v>0</v>
      </c>
      <c r="AO125" s="292">
        <f t="shared" si="168"/>
        <v>0</v>
      </c>
    </row>
    <row r="126" spans="1:41" ht="30" x14ac:dyDescent="0.25">
      <c r="A126" s="75"/>
      <c r="B126" s="77"/>
      <c r="C126" s="76"/>
      <c r="D126" s="78">
        <v>29301</v>
      </c>
      <c r="E126" s="79" t="s">
        <v>357</v>
      </c>
      <c r="F126" s="184">
        <f t="shared" si="64"/>
        <v>30000</v>
      </c>
      <c r="G126" s="184">
        <f t="shared" si="64"/>
        <v>-15000</v>
      </c>
      <c r="H126" s="184">
        <f t="shared" si="65"/>
        <v>15000</v>
      </c>
      <c r="I126" s="184">
        <f t="shared" si="66"/>
        <v>5530.91</v>
      </c>
      <c r="J126" s="184">
        <f t="shared" si="66"/>
        <v>5530.91</v>
      </c>
      <c r="K126" s="316">
        <f t="shared" si="68"/>
        <v>9469.09</v>
      </c>
      <c r="O126" s="184">
        <v>30000</v>
      </c>
      <c r="P126" s="184">
        <v>-15000</v>
      </c>
      <c r="Q126" s="184">
        <f t="shared" ref="Q126:Q127" si="172">O126+P126</f>
        <v>15000</v>
      </c>
      <c r="R126" s="184">
        <v>5530.91</v>
      </c>
      <c r="S126" s="184">
        <v>5530.91</v>
      </c>
      <c r="T126" s="270">
        <f t="shared" si="86"/>
        <v>9469.09</v>
      </c>
      <c r="V126" s="287"/>
      <c r="W126" s="287">
        <v>0</v>
      </c>
      <c r="X126" s="261">
        <f t="shared" si="87"/>
        <v>0</v>
      </c>
      <c r="Y126" s="287">
        <v>0</v>
      </c>
      <c r="Z126" s="287">
        <v>0</v>
      </c>
      <c r="AA126" s="261">
        <f t="shared" si="88"/>
        <v>0</v>
      </c>
      <c r="AC126" s="292">
        <f t="shared" si="164"/>
        <v>30000</v>
      </c>
      <c r="AD126" s="292">
        <f t="shared" si="164"/>
        <v>-15000</v>
      </c>
      <c r="AE126" s="292">
        <f t="shared" si="164"/>
        <v>15000</v>
      </c>
      <c r="AF126" s="292">
        <f t="shared" si="163"/>
        <v>5530.91</v>
      </c>
      <c r="AG126" s="292">
        <f t="shared" si="163"/>
        <v>5530.91</v>
      </c>
      <c r="AH126" s="292">
        <f t="shared" si="163"/>
        <v>9469.09</v>
      </c>
      <c r="AI126" s="66"/>
      <c r="AJ126" s="292">
        <f t="shared" si="168"/>
        <v>0</v>
      </c>
      <c r="AK126" s="292">
        <f t="shared" si="168"/>
        <v>0</v>
      </c>
      <c r="AL126" s="292">
        <f t="shared" si="168"/>
        <v>0</v>
      </c>
      <c r="AM126" s="292">
        <f t="shared" si="168"/>
        <v>0</v>
      </c>
      <c r="AN126" s="292">
        <f t="shared" si="168"/>
        <v>0</v>
      </c>
      <c r="AO126" s="292">
        <f t="shared" si="168"/>
        <v>0</v>
      </c>
    </row>
    <row r="127" spans="1:41" ht="30" hidden="1" x14ac:dyDescent="0.25">
      <c r="A127" s="75"/>
      <c r="B127" s="77"/>
      <c r="C127" s="76"/>
      <c r="D127" s="78">
        <v>29302</v>
      </c>
      <c r="E127" s="79" t="s">
        <v>358</v>
      </c>
      <c r="F127" s="184">
        <f t="shared" si="64"/>
        <v>0</v>
      </c>
      <c r="G127" s="184">
        <f t="shared" si="64"/>
        <v>0</v>
      </c>
      <c r="H127" s="184">
        <f t="shared" si="65"/>
        <v>0</v>
      </c>
      <c r="I127" s="184">
        <f t="shared" si="66"/>
        <v>0</v>
      </c>
      <c r="J127" s="184">
        <f t="shared" si="66"/>
        <v>0</v>
      </c>
      <c r="K127" s="316">
        <f t="shared" si="68"/>
        <v>0</v>
      </c>
      <c r="O127" s="184"/>
      <c r="P127" s="184">
        <v>0</v>
      </c>
      <c r="Q127" s="184">
        <f t="shared" si="172"/>
        <v>0</v>
      </c>
      <c r="R127" s="184"/>
      <c r="S127" s="184"/>
      <c r="T127" s="270">
        <f t="shared" si="86"/>
        <v>0</v>
      </c>
      <c r="V127" s="287"/>
      <c r="W127" s="287"/>
      <c r="X127" s="261">
        <f t="shared" si="87"/>
        <v>0</v>
      </c>
      <c r="Y127" s="287"/>
      <c r="Z127" s="287"/>
      <c r="AA127" s="261">
        <f t="shared" si="88"/>
        <v>0</v>
      </c>
      <c r="AC127" s="292">
        <f t="shared" si="164"/>
        <v>0</v>
      </c>
      <c r="AD127" s="292">
        <f t="shared" si="164"/>
        <v>0</v>
      </c>
      <c r="AE127" s="292">
        <f t="shared" si="164"/>
        <v>0</v>
      </c>
      <c r="AF127" s="292">
        <f t="shared" si="163"/>
        <v>0</v>
      </c>
      <c r="AG127" s="292">
        <f t="shared" si="163"/>
        <v>0</v>
      </c>
      <c r="AH127" s="292">
        <f t="shared" si="163"/>
        <v>0</v>
      </c>
      <c r="AI127" s="66"/>
      <c r="AJ127" s="292">
        <f t="shared" si="168"/>
        <v>0</v>
      </c>
      <c r="AK127" s="292">
        <f t="shared" si="168"/>
        <v>0</v>
      </c>
      <c r="AL127" s="292">
        <f t="shared" si="168"/>
        <v>0</v>
      </c>
      <c r="AM127" s="292">
        <f t="shared" si="168"/>
        <v>0</v>
      </c>
      <c r="AN127" s="292">
        <f t="shared" si="168"/>
        <v>0</v>
      </c>
      <c r="AO127" s="292">
        <f t="shared" si="168"/>
        <v>0</v>
      </c>
    </row>
    <row r="128" spans="1:41" x14ac:dyDescent="0.25">
      <c r="A128" s="75"/>
      <c r="B128" s="76"/>
      <c r="C128" s="105">
        <v>29400</v>
      </c>
      <c r="D128" s="177" t="s">
        <v>359</v>
      </c>
      <c r="E128" s="178"/>
      <c r="F128" s="142">
        <f>SUM(F129)</f>
        <v>269042</v>
      </c>
      <c r="G128" s="142">
        <f t="shared" ref="G128:J128" si="173">SUM(G129)</f>
        <v>365611</v>
      </c>
      <c r="H128" s="142">
        <f t="shared" si="173"/>
        <v>634653</v>
      </c>
      <c r="I128" s="142">
        <f t="shared" si="173"/>
        <v>629097.11</v>
      </c>
      <c r="J128" s="142">
        <f t="shared" si="173"/>
        <v>430027.70999999996</v>
      </c>
      <c r="K128" s="272">
        <f t="shared" si="68"/>
        <v>5555.890000000014</v>
      </c>
      <c r="O128" s="142">
        <f t="shared" ref="O128:T128" si="174">SUM(O129)</f>
        <v>261042</v>
      </c>
      <c r="P128" s="142">
        <f t="shared" si="174"/>
        <v>198241</v>
      </c>
      <c r="Q128" s="142">
        <f t="shared" si="174"/>
        <v>459283</v>
      </c>
      <c r="R128" s="142">
        <f t="shared" si="174"/>
        <v>456749.31</v>
      </c>
      <c r="S128" s="142">
        <f t="shared" si="174"/>
        <v>337191.31</v>
      </c>
      <c r="T128" s="272">
        <f t="shared" si="174"/>
        <v>2533.6900000000023</v>
      </c>
      <c r="V128" s="286">
        <f t="shared" ref="V128:AA128" si="175">SUM(V129)</f>
        <v>8000</v>
      </c>
      <c r="W128" s="286">
        <f t="shared" si="175"/>
        <v>167370</v>
      </c>
      <c r="X128" s="286">
        <f t="shared" si="175"/>
        <v>175370</v>
      </c>
      <c r="Y128" s="286">
        <f t="shared" si="175"/>
        <v>172347.8</v>
      </c>
      <c r="Z128" s="286">
        <f t="shared" si="175"/>
        <v>92836.4</v>
      </c>
      <c r="AA128" s="286">
        <f t="shared" si="175"/>
        <v>3022.2000000000116</v>
      </c>
      <c r="AC128" s="292">
        <f t="shared" si="164"/>
        <v>269042</v>
      </c>
      <c r="AD128" s="292">
        <f t="shared" si="164"/>
        <v>365611</v>
      </c>
      <c r="AE128" s="292">
        <f t="shared" si="164"/>
        <v>634653</v>
      </c>
      <c r="AF128" s="292">
        <f t="shared" si="163"/>
        <v>629097.11</v>
      </c>
      <c r="AG128" s="292">
        <f t="shared" si="163"/>
        <v>430027.70999999996</v>
      </c>
      <c r="AH128" s="292">
        <f t="shared" si="163"/>
        <v>5555.890000000014</v>
      </c>
      <c r="AI128" s="66"/>
      <c r="AJ128" s="292">
        <f t="shared" si="168"/>
        <v>0</v>
      </c>
      <c r="AK128" s="292">
        <f t="shared" si="168"/>
        <v>0</v>
      </c>
      <c r="AL128" s="292">
        <f t="shared" si="168"/>
        <v>0</v>
      </c>
      <c r="AM128" s="292">
        <f t="shared" si="168"/>
        <v>0</v>
      </c>
      <c r="AN128" s="292">
        <f t="shared" si="168"/>
        <v>0</v>
      </c>
      <c r="AO128" s="292">
        <f t="shared" si="168"/>
        <v>0</v>
      </c>
    </row>
    <row r="129" spans="1:41" ht="45" x14ac:dyDescent="0.25">
      <c r="A129" s="75"/>
      <c r="B129" s="77"/>
      <c r="C129" s="76"/>
      <c r="D129" s="78">
        <v>29401</v>
      </c>
      <c r="E129" s="79" t="s">
        <v>359</v>
      </c>
      <c r="F129" s="184">
        <f t="shared" si="64"/>
        <v>269042</v>
      </c>
      <c r="G129" s="184">
        <f t="shared" si="64"/>
        <v>365611</v>
      </c>
      <c r="H129" s="184">
        <f t="shared" si="65"/>
        <v>634653</v>
      </c>
      <c r="I129" s="184">
        <f t="shared" si="66"/>
        <v>629097.11</v>
      </c>
      <c r="J129" s="184">
        <f t="shared" si="66"/>
        <v>430027.70999999996</v>
      </c>
      <c r="K129" s="316">
        <f t="shared" si="68"/>
        <v>5555.890000000014</v>
      </c>
      <c r="O129" s="184">
        <v>261042</v>
      </c>
      <c r="P129" s="184">
        <v>198241</v>
      </c>
      <c r="Q129" s="184">
        <f>O129+P129</f>
        <v>459283</v>
      </c>
      <c r="R129" s="184">
        <v>456749.31</v>
      </c>
      <c r="S129" s="184">
        <v>337191.31</v>
      </c>
      <c r="T129" s="270">
        <f t="shared" si="86"/>
        <v>2533.6900000000023</v>
      </c>
      <c r="V129" s="287">
        <v>8000</v>
      </c>
      <c r="W129" s="287">
        <v>167370</v>
      </c>
      <c r="X129" s="261">
        <f t="shared" si="87"/>
        <v>175370</v>
      </c>
      <c r="Y129" s="287">
        <v>172347.8</v>
      </c>
      <c r="Z129" s="287">
        <v>92836.4</v>
      </c>
      <c r="AA129" s="261">
        <f t="shared" si="88"/>
        <v>3022.2000000000116</v>
      </c>
      <c r="AC129" s="292">
        <f t="shared" si="164"/>
        <v>269042</v>
      </c>
      <c r="AD129" s="292">
        <f t="shared" si="164"/>
        <v>365611</v>
      </c>
      <c r="AE129" s="292">
        <f t="shared" si="164"/>
        <v>634653</v>
      </c>
      <c r="AF129" s="292">
        <f t="shared" si="163"/>
        <v>629097.11</v>
      </c>
      <c r="AG129" s="292">
        <f t="shared" si="163"/>
        <v>430027.70999999996</v>
      </c>
      <c r="AH129" s="292">
        <f t="shared" si="163"/>
        <v>5555.890000000014</v>
      </c>
      <c r="AI129" s="66"/>
      <c r="AJ129" s="292">
        <f t="shared" si="168"/>
        <v>0</v>
      </c>
      <c r="AK129" s="292">
        <f t="shared" si="168"/>
        <v>0</v>
      </c>
      <c r="AL129" s="292">
        <f t="shared" si="168"/>
        <v>0</v>
      </c>
      <c r="AM129" s="292">
        <f t="shared" si="168"/>
        <v>0</v>
      </c>
      <c r="AN129" s="292">
        <f t="shared" si="168"/>
        <v>0</v>
      </c>
      <c r="AO129" s="292">
        <f t="shared" si="168"/>
        <v>0</v>
      </c>
    </row>
    <row r="130" spans="1:41" x14ac:dyDescent="0.25">
      <c r="A130" s="75"/>
      <c r="B130" s="76"/>
      <c r="C130" s="105">
        <v>29600</v>
      </c>
      <c r="D130" s="177" t="s">
        <v>360</v>
      </c>
      <c r="E130" s="178"/>
      <c r="F130" s="142">
        <f>SUM(F131)</f>
        <v>1084000</v>
      </c>
      <c r="G130" s="142">
        <f t="shared" ref="G130:J130" si="176">SUM(G131)</f>
        <v>-360000</v>
      </c>
      <c r="H130" s="142">
        <f t="shared" si="176"/>
        <v>724000</v>
      </c>
      <c r="I130" s="142">
        <f t="shared" si="176"/>
        <v>723825.77</v>
      </c>
      <c r="J130" s="142">
        <f t="shared" si="176"/>
        <v>723825.77</v>
      </c>
      <c r="K130" s="272">
        <f t="shared" si="68"/>
        <v>174.22999999998137</v>
      </c>
      <c r="O130" s="142">
        <f t="shared" ref="O130:T130" si="177">SUM(O131)</f>
        <v>1084000</v>
      </c>
      <c r="P130" s="142">
        <f t="shared" si="177"/>
        <v>-360000</v>
      </c>
      <c r="Q130" s="142">
        <f t="shared" si="177"/>
        <v>724000</v>
      </c>
      <c r="R130" s="142">
        <f t="shared" si="177"/>
        <v>723825.77</v>
      </c>
      <c r="S130" s="142">
        <f t="shared" si="177"/>
        <v>723825.77</v>
      </c>
      <c r="T130" s="272">
        <f t="shared" si="177"/>
        <v>174.22999999998137</v>
      </c>
      <c r="V130" s="286">
        <f t="shared" ref="V130:AA130" si="178">SUM(V131)</f>
        <v>0</v>
      </c>
      <c r="W130" s="286">
        <f t="shared" si="178"/>
        <v>0</v>
      </c>
      <c r="X130" s="286">
        <f t="shared" si="178"/>
        <v>0</v>
      </c>
      <c r="Y130" s="286">
        <f t="shared" si="178"/>
        <v>0</v>
      </c>
      <c r="Z130" s="286">
        <f t="shared" si="178"/>
        <v>0</v>
      </c>
      <c r="AA130" s="286">
        <f t="shared" si="178"/>
        <v>0</v>
      </c>
      <c r="AC130" s="292">
        <f t="shared" si="164"/>
        <v>1084000</v>
      </c>
      <c r="AD130" s="292">
        <f t="shared" si="164"/>
        <v>-360000</v>
      </c>
      <c r="AE130" s="292">
        <f t="shared" si="164"/>
        <v>724000</v>
      </c>
      <c r="AF130" s="292">
        <f t="shared" si="163"/>
        <v>723825.77</v>
      </c>
      <c r="AG130" s="292">
        <f t="shared" si="163"/>
        <v>723825.77</v>
      </c>
      <c r="AH130" s="292">
        <f t="shared" si="163"/>
        <v>174.22999999998137</v>
      </c>
      <c r="AI130" s="66"/>
      <c r="AJ130" s="292">
        <f t="shared" si="168"/>
        <v>0</v>
      </c>
      <c r="AK130" s="292">
        <f t="shared" si="168"/>
        <v>0</v>
      </c>
      <c r="AL130" s="292">
        <f t="shared" si="168"/>
        <v>0</v>
      </c>
      <c r="AM130" s="292">
        <f t="shared" si="168"/>
        <v>0</v>
      </c>
      <c r="AN130" s="292">
        <f t="shared" si="168"/>
        <v>0</v>
      </c>
      <c r="AO130" s="292">
        <f t="shared" si="168"/>
        <v>0</v>
      </c>
    </row>
    <row r="131" spans="1:41" ht="30" x14ac:dyDescent="0.25">
      <c r="A131" s="75"/>
      <c r="B131" s="77"/>
      <c r="C131" s="76"/>
      <c r="D131" s="78">
        <v>29601</v>
      </c>
      <c r="E131" s="79" t="s">
        <v>360</v>
      </c>
      <c r="F131" s="184">
        <f t="shared" ref="F131:G193" si="179">O131+V131</f>
        <v>1084000</v>
      </c>
      <c r="G131" s="184">
        <f t="shared" si="179"/>
        <v>-360000</v>
      </c>
      <c r="H131" s="184">
        <f t="shared" ref="H131:H193" si="180">F131+G131</f>
        <v>724000</v>
      </c>
      <c r="I131" s="184">
        <f t="shared" ref="I131:J193" si="181">R131+Y131</f>
        <v>723825.77</v>
      </c>
      <c r="J131" s="184">
        <f t="shared" si="181"/>
        <v>723825.77</v>
      </c>
      <c r="K131" s="316">
        <f t="shared" ref="K131:K194" si="182">H131-I131</f>
        <v>174.22999999998137</v>
      </c>
      <c r="O131" s="184">
        <v>1084000</v>
      </c>
      <c r="P131" s="184">
        <v>-360000</v>
      </c>
      <c r="Q131" s="184">
        <f>O131+P131</f>
        <v>724000</v>
      </c>
      <c r="R131" s="184">
        <v>723825.77</v>
      </c>
      <c r="S131" s="184">
        <v>723825.77</v>
      </c>
      <c r="T131" s="270">
        <f t="shared" si="86"/>
        <v>174.22999999998137</v>
      </c>
      <c r="V131" s="287"/>
      <c r="W131" s="287"/>
      <c r="X131" s="261">
        <f t="shared" si="87"/>
        <v>0</v>
      </c>
      <c r="Y131" s="287"/>
      <c r="Z131" s="287"/>
      <c r="AA131" s="261">
        <f t="shared" si="88"/>
        <v>0</v>
      </c>
      <c r="AC131" s="292">
        <f t="shared" si="164"/>
        <v>1084000</v>
      </c>
      <c r="AD131" s="292">
        <f t="shared" si="164"/>
        <v>-360000</v>
      </c>
      <c r="AE131" s="292">
        <f t="shared" si="164"/>
        <v>724000</v>
      </c>
      <c r="AF131" s="292">
        <f t="shared" si="163"/>
        <v>723825.77</v>
      </c>
      <c r="AG131" s="292">
        <f t="shared" si="163"/>
        <v>723825.77</v>
      </c>
      <c r="AH131" s="292">
        <f t="shared" si="163"/>
        <v>174.22999999998137</v>
      </c>
      <c r="AI131" s="66"/>
      <c r="AJ131" s="292">
        <f t="shared" si="168"/>
        <v>0</v>
      </c>
      <c r="AK131" s="292">
        <f t="shared" si="168"/>
        <v>0</v>
      </c>
      <c r="AL131" s="292">
        <f t="shared" si="168"/>
        <v>0</v>
      </c>
      <c r="AM131" s="292">
        <f t="shared" si="168"/>
        <v>0</v>
      </c>
      <c r="AN131" s="292">
        <f t="shared" si="168"/>
        <v>0</v>
      </c>
      <c r="AO131" s="292">
        <f t="shared" si="168"/>
        <v>0</v>
      </c>
    </row>
    <row r="132" spans="1:41" x14ac:dyDescent="0.25">
      <c r="A132" s="75"/>
      <c r="B132" s="76"/>
      <c r="C132" s="105">
        <v>29800</v>
      </c>
      <c r="D132" s="177" t="s">
        <v>361</v>
      </c>
      <c r="E132" s="178"/>
      <c r="F132" s="142">
        <f>SUM(F133:F134)</f>
        <v>412627</v>
      </c>
      <c r="G132" s="142">
        <f t="shared" ref="G132:J132" si="183">SUM(G133:G134)</f>
        <v>36004</v>
      </c>
      <c r="H132" s="142">
        <f t="shared" si="183"/>
        <v>448631</v>
      </c>
      <c r="I132" s="142">
        <f t="shared" si="183"/>
        <v>442440.53</v>
      </c>
      <c r="J132" s="142">
        <f t="shared" si="183"/>
        <v>419753.82</v>
      </c>
      <c r="K132" s="272">
        <f t="shared" si="182"/>
        <v>6190.4699999999721</v>
      </c>
      <c r="O132" s="142">
        <f t="shared" ref="O132:T132" si="184">SUM(O133:O134)</f>
        <v>412627</v>
      </c>
      <c r="P132" s="142">
        <f t="shared" si="184"/>
        <v>36004</v>
      </c>
      <c r="Q132" s="142">
        <f t="shared" si="184"/>
        <v>448631</v>
      </c>
      <c r="R132" s="142">
        <f t="shared" si="184"/>
        <v>442440.53</v>
      </c>
      <c r="S132" s="142">
        <f t="shared" si="184"/>
        <v>419753.82</v>
      </c>
      <c r="T132" s="272">
        <f t="shared" si="184"/>
        <v>6190.4700000000012</v>
      </c>
      <c r="V132" s="286">
        <f t="shared" ref="V132:AA132" si="185">SUM(V133:V134)</f>
        <v>0</v>
      </c>
      <c r="W132" s="286">
        <f t="shared" si="185"/>
        <v>0</v>
      </c>
      <c r="X132" s="286">
        <f t="shared" si="185"/>
        <v>0</v>
      </c>
      <c r="Y132" s="286">
        <f t="shared" si="185"/>
        <v>0</v>
      </c>
      <c r="Z132" s="286">
        <f t="shared" si="185"/>
        <v>0</v>
      </c>
      <c r="AA132" s="286">
        <f t="shared" si="185"/>
        <v>0</v>
      </c>
      <c r="AC132" s="292">
        <f t="shared" si="164"/>
        <v>412627</v>
      </c>
      <c r="AD132" s="292">
        <f t="shared" si="164"/>
        <v>36004</v>
      </c>
      <c r="AE132" s="292">
        <f t="shared" si="164"/>
        <v>448631</v>
      </c>
      <c r="AF132" s="292">
        <f t="shared" si="163"/>
        <v>442440.53</v>
      </c>
      <c r="AG132" s="292">
        <f t="shared" si="163"/>
        <v>419753.82</v>
      </c>
      <c r="AH132" s="292">
        <f t="shared" si="163"/>
        <v>6190.4700000000012</v>
      </c>
      <c r="AI132" s="66"/>
      <c r="AJ132" s="292">
        <f t="shared" si="168"/>
        <v>0</v>
      </c>
      <c r="AK132" s="292">
        <f t="shared" si="168"/>
        <v>0</v>
      </c>
      <c r="AL132" s="292">
        <f t="shared" si="168"/>
        <v>0</v>
      </c>
      <c r="AM132" s="292">
        <f t="shared" si="168"/>
        <v>0</v>
      </c>
      <c r="AN132" s="292">
        <f t="shared" si="168"/>
        <v>0</v>
      </c>
      <c r="AO132" s="292">
        <f t="shared" si="168"/>
        <v>-2.9103830456733704E-11</v>
      </c>
    </row>
    <row r="133" spans="1:41" ht="45" x14ac:dyDescent="0.25">
      <c r="A133" s="75"/>
      <c r="B133" s="77"/>
      <c r="C133" s="76"/>
      <c r="D133" s="78">
        <v>29804</v>
      </c>
      <c r="E133" s="79" t="s">
        <v>362</v>
      </c>
      <c r="F133" s="184">
        <f t="shared" si="179"/>
        <v>367000</v>
      </c>
      <c r="G133" s="184">
        <f t="shared" si="179"/>
        <v>10000</v>
      </c>
      <c r="H133" s="184">
        <f t="shared" si="180"/>
        <v>377000</v>
      </c>
      <c r="I133" s="184">
        <f t="shared" si="181"/>
        <v>374544.94</v>
      </c>
      <c r="J133" s="184">
        <f t="shared" si="181"/>
        <v>357144.94</v>
      </c>
      <c r="K133" s="316">
        <f t="shared" si="182"/>
        <v>2455.0599999999977</v>
      </c>
      <c r="O133" s="184">
        <v>367000</v>
      </c>
      <c r="P133" s="184">
        <v>10000</v>
      </c>
      <c r="Q133" s="184">
        <f t="shared" ref="Q133:Q134" si="186">O133+P133</f>
        <v>377000</v>
      </c>
      <c r="R133" s="184">
        <v>374544.94</v>
      </c>
      <c r="S133" s="184">
        <v>357144.94</v>
      </c>
      <c r="T133" s="270">
        <f t="shared" si="86"/>
        <v>2455.0599999999977</v>
      </c>
      <c r="V133" s="287"/>
      <c r="W133" s="287"/>
      <c r="X133" s="261">
        <f t="shared" si="87"/>
        <v>0</v>
      </c>
      <c r="Y133" s="287"/>
      <c r="Z133" s="287"/>
      <c r="AA133" s="261">
        <f t="shared" si="88"/>
        <v>0</v>
      </c>
      <c r="AC133" s="292">
        <f t="shared" si="164"/>
        <v>367000</v>
      </c>
      <c r="AD133" s="292">
        <f t="shared" si="164"/>
        <v>10000</v>
      </c>
      <c r="AE133" s="292">
        <f t="shared" si="164"/>
        <v>377000</v>
      </c>
      <c r="AF133" s="292">
        <f t="shared" si="163"/>
        <v>374544.94</v>
      </c>
      <c r="AG133" s="292">
        <f t="shared" si="163"/>
        <v>357144.94</v>
      </c>
      <c r="AH133" s="292">
        <f t="shared" si="163"/>
        <v>2455.0599999999977</v>
      </c>
      <c r="AI133" s="66"/>
      <c r="AJ133" s="292">
        <f t="shared" si="168"/>
        <v>0</v>
      </c>
      <c r="AK133" s="292">
        <f t="shared" si="168"/>
        <v>0</v>
      </c>
      <c r="AL133" s="292">
        <f t="shared" si="168"/>
        <v>0</v>
      </c>
      <c r="AM133" s="292">
        <f t="shared" si="168"/>
        <v>0</v>
      </c>
      <c r="AN133" s="292">
        <f t="shared" si="168"/>
        <v>0</v>
      </c>
      <c r="AO133" s="292">
        <f t="shared" si="168"/>
        <v>0</v>
      </c>
    </row>
    <row r="134" spans="1:41" ht="45" x14ac:dyDescent="0.25">
      <c r="A134" s="75"/>
      <c r="B134" s="77"/>
      <c r="C134" s="76"/>
      <c r="D134" s="78">
        <v>29805</v>
      </c>
      <c r="E134" s="79" t="s">
        <v>550</v>
      </c>
      <c r="F134" s="184">
        <f t="shared" si="179"/>
        <v>45627</v>
      </c>
      <c r="G134" s="184">
        <f t="shared" si="179"/>
        <v>26004</v>
      </c>
      <c r="H134" s="184">
        <f t="shared" si="180"/>
        <v>71631</v>
      </c>
      <c r="I134" s="184">
        <f t="shared" si="181"/>
        <v>67895.59</v>
      </c>
      <c r="J134" s="184">
        <f t="shared" si="181"/>
        <v>62608.88</v>
      </c>
      <c r="K134" s="316">
        <f t="shared" si="182"/>
        <v>3735.4100000000035</v>
      </c>
      <c r="O134" s="184">
        <v>45627</v>
      </c>
      <c r="P134" s="184">
        <v>26004</v>
      </c>
      <c r="Q134" s="184">
        <f t="shared" si="186"/>
        <v>71631</v>
      </c>
      <c r="R134" s="184">
        <v>67895.59</v>
      </c>
      <c r="S134" s="184">
        <v>62608.88</v>
      </c>
      <c r="T134" s="270">
        <f t="shared" si="86"/>
        <v>3735.4100000000035</v>
      </c>
      <c r="V134" s="287"/>
      <c r="W134" s="287"/>
      <c r="X134" s="261">
        <f t="shared" si="87"/>
        <v>0</v>
      </c>
      <c r="Y134" s="287"/>
      <c r="Z134" s="287"/>
      <c r="AA134" s="261">
        <f t="shared" si="88"/>
        <v>0</v>
      </c>
      <c r="AC134" s="292">
        <f t="shared" si="164"/>
        <v>45627</v>
      </c>
      <c r="AD134" s="292">
        <f t="shared" si="164"/>
        <v>26004</v>
      </c>
      <c r="AE134" s="292">
        <f t="shared" si="164"/>
        <v>71631</v>
      </c>
      <c r="AF134" s="292">
        <f t="shared" si="163"/>
        <v>67895.59</v>
      </c>
      <c r="AG134" s="292">
        <f t="shared" si="163"/>
        <v>62608.88</v>
      </c>
      <c r="AH134" s="292">
        <f t="shared" si="163"/>
        <v>3735.4100000000035</v>
      </c>
      <c r="AI134" s="66"/>
      <c r="AJ134" s="292">
        <f t="shared" si="168"/>
        <v>0</v>
      </c>
      <c r="AK134" s="292">
        <f t="shared" si="168"/>
        <v>0</v>
      </c>
      <c r="AL134" s="292">
        <f t="shared" si="168"/>
        <v>0</v>
      </c>
      <c r="AM134" s="292">
        <f t="shared" si="168"/>
        <v>0</v>
      </c>
      <c r="AN134" s="292">
        <f t="shared" si="168"/>
        <v>0</v>
      </c>
      <c r="AO134" s="292">
        <f t="shared" si="168"/>
        <v>0</v>
      </c>
    </row>
    <row r="135" spans="1:41" x14ac:dyDescent="0.25">
      <c r="A135" s="75"/>
      <c r="B135" s="77"/>
      <c r="C135" s="76"/>
      <c r="D135" s="78"/>
      <c r="E135" s="79"/>
      <c r="F135" s="184"/>
      <c r="G135" s="184"/>
      <c r="H135" s="184"/>
      <c r="I135" s="184"/>
      <c r="J135" s="184"/>
      <c r="K135" s="316"/>
      <c r="O135" s="184"/>
      <c r="P135" s="184"/>
      <c r="Q135" s="184"/>
      <c r="R135" s="184"/>
      <c r="S135" s="184"/>
      <c r="T135" s="270"/>
      <c r="V135" s="287"/>
      <c r="W135" s="287"/>
      <c r="X135" s="261"/>
      <c r="Y135" s="287"/>
      <c r="Z135" s="287"/>
      <c r="AA135" s="261"/>
      <c r="AC135" s="292">
        <f t="shared" si="164"/>
        <v>0</v>
      </c>
      <c r="AD135" s="292">
        <f t="shared" si="164"/>
        <v>0</v>
      </c>
      <c r="AE135" s="292">
        <f t="shared" si="164"/>
        <v>0</v>
      </c>
      <c r="AF135" s="292">
        <f t="shared" si="163"/>
        <v>0</v>
      </c>
      <c r="AG135" s="292">
        <f t="shared" si="163"/>
        <v>0</v>
      </c>
      <c r="AH135" s="292">
        <f t="shared" si="163"/>
        <v>0</v>
      </c>
      <c r="AI135" s="66"/>
      <c r="AJ135" s="292">
        <f t="shared" si="168"/>
        <v>0</v>
      </c>
      <c r="AK135" s="292">
        <f t="shared" si="168"/>
        <v>0</v>
      </c>
      <c r="AL135" s="292">
        <f t="shared" si="168"/>
        <v>0</v>
      </c>
      <c r="AM135" s="292">
        <f t="shared" si="168"/>
        <v>0</v>
      </c>
      <c r="AN135" s="292">
        <f t="shared" si="168"/>
        <v>0</v>
      </c>
      <c r="AO135" s="292">
        <f t="shared" si="168"/>
        <v>0</v>
      </c>
    </row>
    <row r="136" spans="1:41" x14ac:dyDescent="0.25">
      <c r="A136" s="67">
        <v>30000</v>
      </c>
      <c r="B136" s="68" t="s">
        <v>363</v>
      </c>
      <c r="C136" s="69"/>
      <c r="D136" s="69"/>
      <c r="E136" s="70"/>
      <c r="F136" s="184">
        <f>SUM(F137,F154,F165,F181,F191,F214,F217,F234,F240)</f>
        <v>70257706</v>
      </c>
      <c r="G136" s="184">
        <f t="shared" ref="G136:J136" si="187">SUM(G137,G154,G165,G181,G191,G214,G217,G234,G240)</f>
        <v>13675496.460000001</v>
      </c>
      <c r="H136" s="184">
        <f t="shared" si="187"/>
        <v>83933202.459999993</v>
      </c>
      <c r="I136" s="184">
        <f t="shared" si="187"/>
        <v>79236508.180000007</v>
      </c>
      <c r="J136" s="184">
        <f t="shared" si="187"/>
        <v>69883364.989999995</v>
      </c>
      <c r="K136" s="316">
        <f t="shared" si="182"/>
        <v>4696694.2799999863</v>
      </c>
      <c r="O136" s="140">
        <f t="shared" ref="O136:T136" si="188">SUM(O137,O154,O165,O181,O191,O217,O234,O240)</f>
        <v>56423602</v>
      </c>
      <c r="P136" s="140">
        <f t="shared" si="188"/>
        <v>13997492.460000001</v>
      </c>
      <c r="Q136" s="140">
        <f t="shared" si="188"/>
        <v>70421094.459999993</v>
      </c>
      <c r="R136" s="140">
        <f t="shared" si="188"/>
        <v>67015498.450000003</v>
      </c>
      <c r="S136" s="140">
        <f t="shared" si="188"/>
        <v>58598756.859999992</v>
      </c>
      <c r="T136" s="140">
        <f t="shared" si="188"/>
        <v>3405596.0099999984</v>
      </c>
      <c r="V136" s="261">
        <f t="shared" ref="V136:AA136" si="189">SUM(V137,V154,V165,V181,V191,V214,V217,V234,V240)</f>
        <v>13834104</v>
      </c>
      <c r="W136" s="261">
        <f t="shared" si="189"/>
        <v>-321996</v>
      </c>
      <c r="X136" s="261">
        <f t="shared" si="189"/>
        <v>13512108</v>
      </c>
      <c r="Y136" s="261">
        <f t="shared" si="189"/>
        <v>12221009.730000002</v>
      </c>
      <c r="Z136" s="261">
        <f t="shared" si="189"/>
        <v>11284608.130000001</v>
      </c>
      <c r="AA136" s="261">
        <f t="shared" si="189"/>
        <v>1291098.27</v>
      </c>
      <c r="AC136" s="292">
        <f t="shared" si="164"/>
        <v>70257706</v>
      </c>
      <c r="AD136" s="292">
        <f t="shared" si="164"/>
        <v>13675496.460000001</v>
      </c>
      <c r="AE136" s="292">
        <f t="shared" si="164"/>
        <v>83933202.459999993</v>
      </c>
      <c r="AF136" s="292">
        <f t="shared" si="163"/>
        <v>79236508.180000007</v>
      </c>
      <c r="AG136" s="292">
        <f t="shared" si="163"/>
        <v>69883364.989999995</v>
      </c>
      <c r="AH136" s="292">
        <f t="shared" si="163"/>
        <v>4696694.2799999984</v>
      </c>
      <c r="AI136" s="66"/>
      <c r="AJ136" s="292">
        <f t="shared" si="168"/>
        <v>0</v>
      </c>
      <c r="AK136" s="292">
        <f t="shared" si="168"/>
        <v>0</v>
      </c>
      <c r="AL136" s="292">
        <f t="shared" si="168"/>
        <v>0</v>
      </c>
      <c r="AM136" s="292">
        <f t="shared" si="168"/>
        <v>0</v>
      </c>
      <c r="AN136" s="292">
        <f t="shared" si="168"/>
        <v>0</v>
      </c>
      <c r="AO136" s="292">
        <f t="shared" si="168"/>
        <v>-1.2107193470001221E-8</v>
      </c>
    </row>
    <row r="137" spans="1:41" x14ac:dyDescent="0.25">
      <c r="A137" s="75"/>
      <c r="B137" s="179">
        <v>31000</v>
      </c>
      <c r="C137" s="180" t="s">
        <v>364</v>
      </c>
      <c r="D137" s="181"/>
      <c r="E137" s="182"/>
      <c r="F137" s="141">
        <f>SUM(F138,F140,F142,F144,F146,F148,F150,F152)</f>
        <v>17826840</v>
      </c>
      <c r="G137" s="141">
        <f t="shared" ref="G137:J137" si="190">SUM(G138,G140,G142,G144,G146,G148,G150,G152)</f>
        <v>3066165</v>
      </c>
      <c r="H137" s="141">
        <f t="shared" si="190"/>
        <v>20893005</v>
      </c>
      <c r="I137" s="141">
        <f t="shared" si="190"/>
        <v>19098329.680000003</v>
      </c>
      <c r="J137" s="141">
        <f t="shared" si="190"/>
        <v>17449873.889999997</v>
      </c>
      <c r="K137" s="271">
        <f t="shared" si="182"/>
        <v>1794675.3199999966</v>
      </c>
      <c r="O137" s="141">
        <f>SUM(O138,O140,O142,O144,O146,O150,O152)</f>
        <v>17826840</v>
      </c>
      <c r="P137" s="141">
        <f t="shared" ref="P137:T137" si="191">SUM(P138,P140,P142,P144,P146,P150,P152)</f>
        <v>3066165</v>
      </c>
      <c r="Q137" s="141">
        <f t="shared" si="191"/>
        <v>20893005</v>
      </c>
      <c r="R137" s="141">
        <f t="shared" si="191"/>
        <v>19098329.680000003</v>
      </c>
      <c r="S137" s="141">
        <f t="shared" si="191"/>
        <v>17449873.889999997</v>
      </c>
      <c r="T137" s="141">
        <f t="shared" si="191"/>
        <v>1794675.3199999989</v>
      </c>
      <c r="V137" s="285">
        <f t="shared" ref="V137:AA137" si="192">SUM(V138,V142,V144,V146,V148,V150,V152)</f>
        <v>0</v>
      </c>
      <c r="W137" s="285">
        <f t="shared" si="192"/>
        <v>0</v>
      </c>
      <c r="X137" s="285">
        <f t="shared" si="192"/>
        <v>0</v>
      </c>
      <c r="Y137" s="285">
        <f t="shared" si="192"/>
        <v>0</v>
      </c>
      <c r="Z137" s="285">
        <f t="shared" si="192"/>
        <v>0</v>
      </c>
      <c r="AA137" s="285">
        <f t="shared" si="192"/>
        <v>0</v>
      </c>
      <c r="AC137" s="292">
        <f t="shared" si="164"/>
        <v>17826840</v>
      </c>
      <c r="AD137" s="292">
        <f t="shared" si="164"/>
        <v>3066165</v>
      </c>
      <c r="AE137" s="292">
        <f t="shared" si="164"/>
        <v>20893005</v>
      </c>
      <c r="AF137" s="292">
        <f t="shared" si="163"/>
        <v>19098329.680000003</v>
      </c>
      <c r="AG137" s="292">
        <f t="shared" si="163"/>
        <v>17449873.889999997</v>
      </c>
      <c r="AH137" s="292">
        <f t="shared" si="163"/>
        <v>1794675.3199999989</v>
      </c>
      <c r="AI137" s="66"/>
      <c r="AJ137" s="292">
        <f t="shared" si="168"/>
        <v>0</v>
      </c>
      <c r="AK137" s="292">
        <f t="shared" si="168"/>
        <v>0</v>
      </c>
      <c r="AL137" s="292">
        <f t="shared" si="168"/>
        <v>0</v>
      </c>
      <c r="AM137" s="292">
        <f t="shared" si="168"/>
        <v>0</v>
      </c>
      <c r="AN137" s="292">
        <f t="shared" si="168"/>
        <v>0</v>
      </c>
      <c r="AO137" s="292">
        <f t="shared" si="168"/>
        <v>-2.3283064365386963E-9</v>
      </c>
    </row>
    <row r="138" spans="1:41" x14ac:dyDescent="0.25">
      <c r="A138" s="75"/>
      <c r="B138" s="76"/>
      <c r="C138" s="105">
        <v>31100</v>
      </c>
      <c r="D138" s="177" t="s">
        <v>365</v>
      </c>
      <c r="E138" s="178"/>
      <c r="F138" s="142">
        <f>SUM(F139)</f>
        <v>10660000</v>
      </c>
      <c r="G138" s="142">
        <f t="shared" ref="G138:J138" si="193">SUM(G139)</f>
        <v>2253552</v>
      </c>
      <c r="H138" s="142">
        <f t="shared" si="193"/>
        <v>12913552</v>
      </c>
      <c r="I138" s="142">
        <f t="shared" si="193"/>
        <v>11934288.710000001</v>
      </c>
      <c r="J138" s="142">
        <f t="shared" si="193"/>
        <v>11386408.189999999</v>
      </c>
      <c r="K138" s="272">
        <f t="shared" si="182"/>
        <v>979263.28999999911</v>
      </c>
      <c r="O138" s="142">
        <f t="shared" ref="O138:T138" si="194">SUM(O139)</f>
        <v>10660000</v>
      </c>
      <c r="P138" s="142">
        <f t="shared" si="194"/>
        <v>2253552</v>
      </c>
      <c r="Q138" s="142">
        <f t="shared" si="194"/>
        <v>12913552</v>
      </c>
      <c r="R138" s="142">
        <f t="shared" si="194"/>
        <v>11934288.710000001</v>
      </c>
      <c r="S138" s="142">
        <f t="shared" si="194"/>
        <v>11386408.189999999</v>
      </c>
      <c r="T138" s="272">
        <f t="shared" si="194"/>
        <v>979263.28999999911</v>
      </c>
      <c r="V138" s="286">
        <f t="shared" ref="V138:AA138" si="195">SUM(V139)</f>
        <v>0</v>
      </c>
      <c r="W138" s="286">
        <f t="shared" si="195"/>
        <v>0</v>
      </c>
      <c r="X138" s="286">
        <f t="shared" si="195"/>
        <v>0</v>
      </c>
      <c r="Y138" s="286">
        <f t="shared" si="195"/>
        <v>0</v>
      </c>
      <c r="Z138" s="286">
        <f t="shared" si="195"/>
        <v>0</v>
      </c>
      <c r="AA138" s="286">
        <f t="shared" si="195"/>
        <v>0</v>
      </c>
      <c r="AC138" s="292">
        <f t="shared" si="164"/>
        <v>10660000</v>
      </c>
      <c r="AD138" s="292">
        <f t="shared" si="164"/>
        <v>2253552</v>
      </c>
      <c r="AE138" s="292">
        <f t="shared" si="164"/>
        <v>12913552</v>
      </c>
      <c r="AF138" s="292">
        <f t="shared" si="163"/>
        <v>11934288.710000001</v>
      </c>
      <c r="AG138" s="292">
        <f t="shared" si="163"/>
        <v>11386408.189999999</v>
      </c>
      <c r="AH138" s="292">
        <f t="shared" si="163"/>
        <v>979263.28999999911</v>
      </c>
      <c r="AI138" s="66"/>
      <c r="AJ138" s="292">
        <f t="shared" si="168"/>
        <v>0</v>
      </c>
      <c r="AK138" s="292">
        <f t="shared" si="168"/>
        <v>0</v>
      </c>
      <c r="AL138" s="292">
        <f t="shared" si="168"/>
        <v>0</v>
      </c>
      <c r="AM138" s="292">
        <f t="shared" si="168"/>
        <v>0</v>
      </c>
      <c r="AN138" s="292">
        <f t="shared" si="168"/>
        <v>0</v>
      </c>
      <c r="AO138" s="292">
        <f t="shared" si="168"/>
        <v>0</v>
      </c>
    </row>
    <row r="139" spans="1:41" x14ac:dyDescent="0.25">
      <c r="A139" s="75"/>
      <c r="B139" s="77"/>
      <c r="C139" s="76"/>
      <c r="D139" s="78">
        <v>31101</v>
      </c>
      <c r="E139" s="79" t="s">
        <v>366</v>
      </c>
      <c r="F139" s="184">
        <f t="shared" si="179"/>
        <v>10660000</v>
      </c>
      <c r="G139" s="184">
        <f t="shared" si="179"/>
        <v>2253552</v>
      </c>
      <c r="H139" s="184">
        <f t="shared" si="180"/>
        <v>12913552</v>
      </c>
      <c r="I139" s="184">
        <f t="shared" si="181"/>
        <v>11934288.710000001</v>
      </c>
      <c r="J139" s="184">
        <f t="shared" si="181"/>
        <v>11386408.189999999</v>
      </c>
      <c r="K139" s="316">
        <f t="shared" si="182"/>
        <v>979263.28999999911</v>
      </c>
      <c r="O139" s="184">
        <v>10660000</v>
      </c>
      <c r="P139" s="184">
        <v>2253552</v>
      </c>
      <c r="Q139" s="184">
        <f>O139+P139</f>
        <v>12913552</v>
      </c>
      <c r="R139" s="184">
        <v>11934288.710000001</v>
      </c>
      <c r="S139" s="184">
        <v>11386408.189999999</v>
      </c>
      <c r="T139" s="270">
        <f t="shared" si="86"/>
        <v>979263.28999999911</v>
      </c>
      <c r="V139" s="287"/>
      <c r="W139" s="287">
        <v>0</v>
      </c>
      <c r="X139" s="261">
        <f t="shared" si="87"/>
        <v>0</v>
      </c>
      <c r="Y139" s="287"/>
      <c r="Z139" s="287"/>
      <c r="AA139" s="261">
        <f t="shared" si="88"/>
        <v>0</v>
      </c>
      <c r="AC139" s="292">
        <f t="shared" si="164"/>
        <v>10660000</v>
      </c>
      <c r="AD139" s="292">
        <f t="shared" si="164"/>
        <v>2253552</v>
      </c>
      <c r="AE139" s="292">
        <f t="shared" si="164"/>
        <v>12913552</v>
      </c>
      <c r="AF139" s="292">
        <f t="shared" si="163"/>
        <v>11934288.710000001</v>
      </c>
      <c r="AG139" s="292">
        <f t="shared" si="163"/>
        <v>11386408.189999999</v>
      </c>
      <c r="AH139" s="292">
        <f t="shared" si="163"/>
        <v>979263.28999999911</v>
      </c>
      <c r="AI139" s="66"/>
      <c r="AJ139" s="292">
        <f t="shared" si="168"/>
        <v>0</v>
      </c>
      <c r="AK139" s="292">
        <f t="shared" si="168"/>
        <v>0</v>
      </c>
      <c r="AL139" s="292">
        <f t="shared" si="168"/>
        <v>0</v>
      </c>
      <c r="AM139" s="292">
        <f t="shared" si="168"/>
        <v>0</v>
      </c>
      <c r="AN139" s="292">
        <f t="shared" si="168"/>
        <v>0</v>
      </c>
      <c r="AO139" s="292">
        <f t="shared" si="168"/>
        <v>0</v>
      </c>
    </row>
    <row r="140" spans="1:41" x14ac:dyDescent="0.25">
      <c r="A140" s="75"/>
      <c r="B140" s="76"/>
      <c r="C140" s="105">
        <v>31200</v>
      </c>
      <c r="D140" s="177" t="s">
        <v>580</v>
      </c>
      <c r="E140" s="178"/>
      <c r="F140" s="142">
        <f>SUM(F141)</f>
        <v>2200</v>
      </c>
      <c r="G140" s="142">
        <f t="shared" ref="G140:J140" si="196">SUM(G141)</f>
        <v>2200</v>
      </c>
      <c r="H140" s="142">
        <f t="shared" si="196"/>
        <v>4400</v>
      </c>
      <c r="I140" s="142">
        <f t="shared" si="196"/>
        <v>4029.65</v>
      </c>
      <c r="J140" s="142">
        <f t="shared" si="196"/>
        <v>4029.65</v>
      </c>
      <c r="K140" s="272">
        <f t="shared" si="182"/>
        <v>370.34999999999991</v>
      </c>
      <c r="O140" s="142">
        <f>SUM(O141)</f>
        <v>2200</v>
      </c>
      <c r="P140" s="142">
        <f t="shared" ref="P140:T140" si="197">SUM(P141)</f>
        <v>2200</v>
      </c>
      <c r="Q140" s="142">
        <f t="shared" si="197"/>
        <v>4400</v>
      </c>
      <c r="R140" s="142">
        <f t="shared" si="197"/>
        <v>4029.65</v>
      </c>
      <c r="S140" s="142">
        <f t="shared" si="197"/>
        <v>4029.65</v>
      </c>
      <c r="T140" s="142">
        <f t="shared" si="197"/>
        <v>370.34999999999991</v>
      </c>
      <c r="V140" s="287"/>
      <c r="W140" s="287"/>
      <c r="X140" s="261"/>
      <c r="Y140" s="287"/>
      <c r="Z140" s="287"/>
      <c r="AA140" s="261"/>
      <c r="AC140" s="292">
        <f t="shared" si="164"/>
        <v>2200</v>
      </c>
      <c r="AD140" s="292">
        <f t="shared" si="164"/>
        <v>2200</v>
      </c>
      <c r="AE140" s="292">
        <f t="shared" si="164"/>
        <v>4400</v>
      </c>
      <c r="AF140" s="292">
        <f t="shared" si="163"/>
        <v>4029.65</v>
      </c>
      <c r="AG140" s="292">
        <f t="shared" si="163"/>
        <v>4029.65</v>
      </c>
      <c r="AH140" s="292">
        <f t="shared" si="163"/>
        <v>370.34999999999991</v>
      </c>
      <c r="AI140" s="66"/>
      <c r="AJ140" s="292">
        <f t="shared" si="168"/>
        <v>0</v>
      </c>
      <c r="AK140" s="292">
        <f t="shared" si="168"/>
        <v>0</v>
      </c>
      <c r="AL140" s="292">
        <f t="shared" si="168"/>
        <v>0</v>
      </c>
      <c r="AM140" s="292">
        <f t="shared" si="168"/>
        <v>0</v>
      </c>
      <c r="AN140" s="292">
        <f t="shared" si="168"/>
        <v>0</v>
      </c>
      <c r="AO140" s="292">
        <f t="shared" si="168"/>
        <v>0</v>
      </c>
    </row>
    <row r="141" spans="1:41" x14ac:dyDescent="0.25">
      <c r="A141" s="75"/>
      <c r="B141" s="77"/>
      <c r="C141" s="76"/>
      <c r="D141" s="85">
        <v>31201</v>
      </c>
      <c r="E141" s="84" t="s">
        <v>587</v>
      </c>
      <c r="F141" s="184">
        <f t="shared" si="179"/>
        <v>2200</v>
      </c>
      <c r="G141" s="184">
        <f t="shared" si="179"/>
        <v>2200</v>
      </c>
      <c r="H141" s="184">
        <f t="shared" si="180"/>
        <v>4400</v>
      </c>
      <c r="I141" s="184">
        <f t="shared" si="181"/>
        <v>4029.65</v>
      </c>
      <c r="J141" s="184">
        <f t="shared" si="181"/>
        <v>4029.65</v>
      </c>
      <c r="K141" s="316">
        <f t="shared" si="182"/>
        <v>370.34999999999991</v>
      </c>
      <c r="O141" s="184">
        <v>2200</v>
      </c>
      <c r="P141" s="184">
        <v>2200</v>
      </c>
      <c r="Q141" s="184">
        <f>O141+P141</f>
        <v>4400</v>
      </c>
      <c r="R141" s="184">
        <v>4029.65</v>
      </c>
      <c r="S141" s="184">
        <v>4029.65</v>
      </c>
      <c r="T141" s="270">
        <f t="shared" si="86"/>
        <v>370.34999999999991</v>
      </c>
      <c r="V141" s="287"/>
      <c r="W141" s="287"/>
      <c r="X141" s="261"/>
      <c r="Y141" s="287"/>
      <c r="Z141" s="287"/>
      <c r="AA141" s="261"/>
      <c r="AC141" s="292">
        <f t="shared" si="164"/>
        <v>2200</v>
      </c>
      <c r="AD141" s="292">
        <f t="shared" si="164"/>
        <v>2200</v>
      </c>
      <c r="AE141" s="292">
        <f t="shared" si="164"/>
        <v>4400</v>
      </c>
      <c r="AF141" s="292">
        <f t="shared" si="163"/>
        <v>4029.65</v>
      </c>
      <c r="AG141" s="292">
        <f t="shared" si="163"/>
        <v>4029.65</v>
      </c>
      <c r="AH141" s="292">
        <f t="shared" si="163"/>
        <v>370.34999999999991</v>
      </c>
      <c r="AI141" s="66"/>
      <c r="AJ141" s="292">
        <f t="shared" si="168"/>
        <v>0</v>
      </c>
      <c r="AK141" s="292">
        <f t="shared" si="168"/>
        <v>0</v>
      </c>
      <c r="AL141" s="292">
        <f t="shared" si="168"/>
        <v>0</v>
      </c>
      <c r="AM141" s="292">
        <f t="shared" si="168"/>
        <v>0</v>
      </c>
      <c r="AN141" s="292">
        <f t="shared" si="168"/>
        <v>0</v>
      </c>
      <c r="AO141" s="292">
        <f t="shared" si="168"/>
        <v>0</v>
      </c>
    </row>
    <row r="142" spans="1:41" x14ac:dyDescent="0.25">
      <c r="A142" s="75"/>
      <c r="B142" s="76"/>
      <c r="C142" s="105">
        <v>31300</v>
      </c>
      <c r="D142" s="177" t="s">
        <v>367</v>
      </c>
      <c r="E142" s="178"/>
      <c r="F142" s="142">
        <f>SUM(F143)</f>
        <v>2052000</v>
      </c>
      <c r="G142" s="142">
        <f t="shared" ref="G142:J142" si="198">SUM(G143)</f>
        <v>1095281</v>
      </c>
      <c r="H142" s="142">
        <f t="shared" si="198"/>
        <v>3147281</v>
      </c>
      <c r="I142" s="142">
        <f t="shared" si="198"/>
        <v>3039005.97</v>
      </c>
      <c r="J142" s="142">
        <f t="shared" si="198"/>
        <v>2250565.17</v>
      </c>
      <c r="K142" s="272">
        <f t="shared" si="182"/>
        <v>108275.0299999998</v>
      </c>
      <c r="O142" s="142">
        <f t="shared" ref="O142:T142" si="199">SUM(O143)</f>
        <v>2052000</v>
      </c>
      <c r="P142" s="142">
        <f t="shared" si="199"/>
        <v>1095281</v>
      </c>
      <c r="Q142" s="142">
        <f t="shared" si="199"/>
        <v>3147281</v>
      </c>
      <c r="R142" s="142">
        <f t="shared" si="199"/>
        <v>3039005.97</v>
      </c>
      <c r="S142" s="142">
        <f t="shared" si="199"/>
        <v>2250565.17</v>
      </c>
      <c r="T142" s="272">
        <f t="shared" si="199"/>
        <v>108275.0299999998</v>
      </c>
      <c r="V142" s="286">
        <f t="shared" ref="V142:AA142" si="200">SUM(V143)</f>
        <v>0</v>
      </c>
      <c r="W142" s="286">
        <f t="shared" si="200"/>
        <v>0</v>
      </c>
      <c r="X142" s="286">
        <f t="shared" si="200"/>
        <v>0</v>
      </c>
      <c r="Y142" s="286">
        <f t="shared" si="200"/>
        <v>0</v>
      </c>
      <c r="Z142" s="286">
        <f t="shared" si="200"/>
        <v>0</v>
      </c>
      <c r="AA142" s="286">
        <f t="shared" si="200"/>
        <v>0</v>
      </c>
      <c r="AC142" s="292">
        <f t="shared" si="164"/>
        <v>2052000</v>
      </c>
      <c r="AD142" s="292">
        <f t="shared" si="164"/>
        <v>1095281</v>
      </c>
      <c r="AE142" s="292">
        <f t="shared" si="164"/>
        <v>3147281</v>
      </c>
      <c r="AF142" s="292">
        <f t="shared" si="163"/>
        <v>3039005.97</v>
      </c>
      <c r="AG142" s="292">
        <f t="shared" si="163"/>
        <v>2250565.17</v>
      </c>
      <c r="AH142" s="292">
        <f t="shared" si="163"/>
        <v>108275.0299999998</v>
      </c>
      <c r="AI142" s="66"/>
      <c r="AJ142" s="292">
        <f t="shared" si="168"/>
        <v>0</v>
      </c>
      <c r="AK142" s="292">
        <f t="shared" si="168"/>
        <v>0</v>
      </c>
      <c r="AL142" s="292">
        <f t="shared" si="168"/>
        <v>0</v>
      </c>
      <c r="AM142" s="292">
        <f t="shared" si="168"/>
        <v>0</v>
      </c>
      <c r="AN142" s="292">
        <f t="shared" si="168"/>
        <v>0</v>
      </c>
      <c r="AO142" s="292">
        <f t="shared" si="168"/>
        <v>0</v>
      </c>
    </row>
    <row r="143" spans="1:41" x14ac:dyDescent="0.25">
      <c r="A143" s="75"/>
      <c r="B143" s="77"/>
      <c r="C143" s="76"/>
      <c r="D143" s="78">
        <v>31301</v>
      </c>
      <c r="E143" s="79" t="s">
        <v>368</v>
      </c>
      <c r="F143" s="184">
        <f t="shared" si="179"/>
        <v>2052000</v>
      </c>
      <c r="G143" s="184">
        <f t="shared" si="179"/>
        <v>1095281</v>
      </c>
      <c r="H143" s="184">
        <f t="shared" si="180"/>
        <v>3147281</v>
      </c>
      <c r="I143" s="184">
        <f t="shared" si="181"/>
        <v>3039005.97</v>
      </c>
      <c r="J143" s="184">
        <f t="shared" si="181"/>
        <v>2250565.17</v>
      </c>
      <c r="K143" s="316">
        <f t="shared" si="182"/>
        <v>108275.0299999998</v>
      </c>
      <c r="O143" s="184">
        <v>2052000</v>
      </c>
      <c r="P143" s="184">
        <v>1095281</v>
      </c>
      <c r="Q143" s="184">
        <f>O143+P143</f>
        <v>3147281</v>
      </c>
      <c r="R143" s="184">
        <v>3039005.97</v>
      </c>
      <c r="S143" s="184">
        <v>2250565.17</v>
      </c>
      <c r="T143" s="270">
        <f t="shared" si="86"/>
        <v>108275.0299999998</v>
      </c>
      <c r="V143" s="287"/>
      <c r="W143" s="287"/>
      <c r="X143" s="261">
        <f t="shared" si="87"/>
        <v>0</v>
      </c>
      <c r="Y143" s="287"/>
      <c r="Z143" s="287"/>
      <c r="AA143" s="261">
        <f t="shared" si="88"/>
        <v>0</v>
      </c>
      <c r="AC143" s="292">
        <f t="shared" si="164"/>
        <v>2052000</v>
      </c>
      <c r="AD143" s="292">
        <f t="shared" si="164"/>
        <v>1095281</v>
      </c>
      <c r="AE143" s="292">
        <f t="shared" si="164"/>
        <v>3147281</v>
      </c>
      <c r="AF143" s="292">
        <f t="shared" si="163"/>
        <v>3039005.97</v>
      </c>
      <c r="AG143" s="292">
        <f t="shared" si="163"/>
        <v>2250565.17</v>
      </c>
      <c r="AH143" s="292">
        <f t="shared" si="163"/>
        <v>108275.0299999998</v>
      </c>
      <c r="AI143" s="66"/>
      <c r="AJ143" s="292">
        <f t="shared" si="168"/>
        <v>0</v>
      </c>
      <c r="AK143" s="292">
        <f t="shared" si="168"/>
        <v>0</v>
      </c>
      <c r="AL143" s="292">
        <f t="shared" si="168"/>
        <v>0</v>
      </c>
      <c r="AM143" s="292">
        <f t="shared" si="168"/>
        <v>0</v>
      </c>
      <c r="AN143" s="292">
        <f t="shared" si="168"/>
        <v>0</v>
      </c>
      <c r="AO143" s="292">
        <f t="shared" si="168"/>
        <v>0</v>
      </c>
    </row>
    <row r="144" spans="1:41" x14ac:dyDescent="0.25">
      <c r="A144" s="75"/>
      <c r="B144" s="76"/>
      <c r="C144" s="105">
        <v>31400</v>
      </c>
      <c r="D144" s="177" t="s">
        <v>369</v>
      </c>
      <c r="E144" s="178"/>
      <c r="F144" s="142">
        <f>SUM(F145)</f>
        <v>781000</v>
      </c>
      <c r="G144" s="142">
        <f t="shared" ref="G144:J144" si="201">SUM(G145)</f>
        <v>165132</v>
      </c>
      <c r="H144" s="142">
        <f t="shared" si="201"/>
        <v>946132</v>
      </c>
      <c r="I144" s="142">
        <f t="shared" si="201"/>
        <v>866398.46</v>
      </c>
      <c r="J144" s="142">
        <f t="shared" si="201"/>
        <v>866398.46</v>
      </c>
      <c r="K144" s="272">
        <f t="shared" si="182"/>
        <v>79733.540000000037</v>
      </c>
      <c r="O144" s="142">
        <f t="shared" ref="O144:T144" si="202">SUM(O145)</f>
        <v>781000</v>
      </c>
      <c r="P144" s="142">
        <f t="shared" si="202"/>
        <v>165132</v>
      </c>
      <c r="Q144" s="142">
        <f t="shared" si="202"/>
        <v>946132</v>
      </c>
      <c r="R144" s="142">
        <f t="shared" si="202"/>
        <v>866398.46</v>
      </c>
      <c r="S144" s="142">
        <f t="shared" si="202"/>
        <v>866398.46</v>
      </c>
      <c r="T144" s="272">
        <f t="shared" si="202"/>
        <v>79733.540000000037</v>
      </c>
      <c r="V144" s="286">
        <f t="shared" ref="V144:AA144" si="203">SUM(V145)</f>
        <v>0</v>
      </c>
      <c r="W144" s="286">
        <f t="shared" si="203"/>
        <v>0</v>
      </c>
      <c r="X144" s="286">
        <f t="shared" si="203"/>
        <v>0</v>
      </c>
      <c r="Y144" s="286">
        <f t="shared" si="203"/>
        <v>0</v>
      </c>
      <c r="Z144" s="286">
        <f t="shared" si="203"/>
        <v>0</v>
      </c>
      <c r="AA144" s="286">
        <f t="shared" si="203"/>
        <v>0</v>
      </c>
      <c r="AC144" s="292">
        <f t="shared" si="164"/>
        <v>781000</v>
      </c>
      <c r="AD144" s="292">
        <f t="shared" si="164"/>
        <v>165132</v>
      </c>
      <c r="AE144" s="292">
        <f t="shared" si="164"/>
        <v>946132</v>
      </c>
      <c r="AF144" s="292">
        <f t="shared" si="163"/>
        <v>866398.46</v>
      </c>
      <c r="AG144" s="292">
        <f t="shared" si="163"/>
        <v>866398.46</v>
      </c>
      <c r="AH144" s="292">
        <f t="shared" si="163"/>
        <v>79733.540000000037</v>
      </c>
      <c r="AI144" s="66"/>
      <c r="AJ144" s="292">
        <f t="shared" si="168"/>
        <v>0</v>
      </c>
      <c r="AK144" s="292">
        <f t="shared" si="168"/>
        <v>0</v>
      </c>
      <c r="AL144" s="292">
        <f t="shared" si="168"/>
        <v>0</v>
      </c>
      <c r="AM144" s="292">
        <f t="shared" si="168"/>
        <v>0</v>
      </c>
      <c r="AN144" s="292">
        <f t="shared" si="168"/>
        <v>0</v>
      </c>
      <c r="AO144" s="292">
        <f t="shared" si="168"/>
        <v>0</v>
      </c>
    </row>
    <row r="145" spans="1:41" x14ac:dyDescent="0.25">
      <c r="A145" s="75"/>
      <c r="B145" s="77"/>
      <c r="C145" s="76"/>
      <c r="D145" s="78">
        <v>31401</v>
      </c>
      <c r="E145" s="79" t="s">
        <v>370</v>
      </c>
      <c r="F145" s="184">
        <f t="shared" si="179"/>
        <v>781000</v>
      </c>
      <c r="G145" s="184">
        <f t="shared" si="179"/>
        <v>165132</v>
      </c>
      <c r="H145" s="184">
        <f t="shared" si="180"/>
        <v>946132</v>
      </c>
      <c r="I145" s="184">
        <f t="shared" si="181"/>
        <v>866398.46</v>
      </c>
      <c r="J145" s="184">
        <f t="shared" si="181"/>
        <v>866398.46</v>
      </c>
      <c r="K145" s="316">
        <f t="shared" si="182"/>
        <v>79733.540000000037</v>
      </c>
      <c r="O145" s="184">
        <v>781000</v>
      </c>
      <c r="P145" s="184">
        <v>165132</v>
      </c>
      <c r="Q145" s="184">
        <f>O145+P145</f>
        <v>946132</v>
      </c>
      <c r="R145" s="184">
        <v>866398.46</v>
      </c>
      <c r="S145" s="184">
        <v>866398.46</v>
      </c>
      <c r="T145" s="270">
        <f t="shared" ref="T145:T213" si="204">Q145-R145</f>
        <v>79733.540000000037</v>
      </c>
      <c r="V145" s="287"/>
      <c r="W145" s="287">
        <v>0</v>
      </c>
      <c r="X145" s="261">
        <f t="shared" ref="X145:X213" si="205">V145+W145</f>
        <v>0</v>
      </c>
      <c r="Y145" s="287">
        <v>0</v>
      </c>
      <c r="Z145" s="287">
        <v>0</v>
      </c>
      <c r="AA145" s="261">
        <f t="shared" ref="AA145:AA213" si="206">X145-Y145</f>
        <v>0</v>
      </c>
      <c r="AC145" s="292">
        <f t="shared" si="164"/>
        <v>781000</v>
      </c>
      <c r="AD145" s="292">
        <f t="shared" si="164"/>
        <v>165132</v>
      </c>
      <c r="AE145" s="292">
        <f t="shared" si="164"/>
        <v>946132</v>
      </c>
      <c r="AF145" s="292">
        <f t="shared" si="163"/>
        <v>866398.46</v>
      </c>
      <c r="AG145" s="292">
        <f t="shared" si="163"/>
        <v>866398.46</v>
      </c>
      <c r="AH145" s="292">
        <f t="shared" si="163"/>
        <v>79733.540000000037</v>
      </c>
      <c r="AI145" s="66"/>
      <c r="AJ145" s="292">
        <f t="shared" si="168"/>
        <v>0</v>
      </c>
      <c r="AK145" s="292">
        <f t="shared" si="168"/>
        <v>0</v>
      </c>
      <c r="AL145" s="292">
        <f t="shared" si="168"/>
        <v>0</v>
      </c>
      <c r="AM145" s="292">
        <f t="shared" si="168"/>
        <v>0</v>
      </c>
      <c r="AN145" s="292">
        <f t="shared" si="168"/>
        <v>0</v>
      </c>
      <c r="AO145" s="292">
        <f t="shared" si="168"/>
        <v>0</v>
      </c>
    </row>
    <row r="146" spans="1:41" x14ac:dyDescent="0.25">
      <c r="A146" s="75"/>
      <c r="B146" s="76"/>
      <c r="C146" s="105">
        <v>31500</v>
      </c>
      <c r="D146" s="177" t="s">
        <v>371</v>
      </c>
      <c r="E146" s="178"/>
      <c r="F146" s="142">
        <f>SUM(F147)</f>
        <v>273000</v>
      </c>
      <c r="G146" s="142">
        <f t="shared" ref="G146:J146" si="207">SUM(G147)</f>
        <v>0</v>
      </c>
      <c r="H146" s="142">
        <f t="shared" si="207"/>
        <v>273000</v>
      </c>
      <c r="I146" s="142">
        <f t="shared" si="207"/>
        <v>218121.82</v>
      </c>
      <c r="J146" s="142">
        <f t="shared" si="207"/>
        <v>199459.82</v>
      </c>
      <c r="K146" s="272">
        <f t="shared" si="182"/>
        <v>54878.179999999993</v>
      </c>
      <c r="O146" s="142">
        <f t="shared" ref="O146:T146" si="208">SUM(O147)</f>
        <v>273000</v>
      </c>
      <c r="P146" s="142">
        <f t="shared" si="208"/>
        <v>0</v>
      </c>
      <c r="Q146" s="142">
        <f t="shared" si="208"/>
        <v>273000</v>
      </c>
      <c r="R146" s="142">
        <f t="shared" si="208"/>
        <v>218121.82</v>
      </c>
      <c r="S146" s="142">
        <f t="shared" si="208"/>
        <v>199459.82</v>
      </c>
      <c r="T146" s="272">
        <f t="shared" si="208"/>
        <v>54878.179999999993</v>
      </c>
      <c r="V146" s="286">
        <f t="shared" ref="V146:AA146" si="209">SUM(V147)</f>
        <v>0</v>
      </c>
      <c r="W146" s="286">
        <f t="shared" si="209"/>
        <v>0</v>
      </c>
      <c r="X146" s="286">
        <f t="shared" si="209"/>
        <v>0</v>
      </c>
      <c r="Y146" s="286">
        <f t="shared" si="209"/>
        <v>0</v>
      </c>
      <c r="Z146" s="286">
        <f t="shared" si="209"/>
        <v>0</v>
      </c>
      <c r="AA146" s="286">
        <f t="shared" si="209"/>
        <v>0</v>
      </c>
      <c r="AC146" s="292">
        <f t="shared" si="164"/>
        <v>273000</v>
      </c>
      <c r="AD146" s="292">
        <f t="shared" si="164"/>
        <v>0</v>
      </c>
      <c r="AE146" s="292">
        <f t="shared" si="164"/>
        <v>273000</v>
      </c>
      <c r="AF146" s="292">
        <f t="shared" si="163"/>
        <v>218121.82</v>
      </c>
      <c r="AG146" s="292">
        <f t="shared" si="163"/>
        <v>199459.82</v>
      </c>
      <c r="AH146" s="292">
        <f t="shared" si="163"/>
        <v>54878.179999999993</v>
      </c>
      <c r="AI146" s="66"/>
      <c r="AJ146" s="292">
        <f t="shared" si="168"/>
        <v>0</v>
      </c>
      <c r="AK146" s="292">
        <f t="shared" si="168"/>
        <v>0</v>
      </c>
      <c r="AL146" s="292">
        <f t="shared" si="168"/>
        <v>0</v>
      </c>
      <c r="AM146" s="292">
        <f t="shared" si="168"/>
        <v>0</v>
      </c>
      <c r="AN146" s="292">
        <f t="shared" si="168"/>
        <v>0</v>
      </c>
      <c r="AO146" s="292">
        <f t="shared" si="168"/>
        <v>0</v>
      </c>
    </row>
    <row r="147" spans="1:41" x14ac:dyDescent="0.25">
      <c r="A147" s="75"/>
      <c r="B147" s="77"/>
      <c r="C147" s="76"/>
      <c r="D147" s="78">
        <v>31501</v>
      </c>
      <c r="E147" s="79" t="s">
        <v>518</v>
      </c>
      <c r="F147" s="184">
        <f t="shared" si="179"/>
        <v>273000</v>
      </c>
      <c r="G147" s="184">
        <f t="shared" si="179"/>
        <v>0</v>
      </c>
      <c r="H147" s="184">
        <f t="shared" si="180"/>
        <v>273000</v>
      </c>
      <c r="I147" s="184">
        <f t="shared" si="181"/>
        <v>218121.82</v>
      </c>
      <c r="J147" s="184">
        <f t="shared" si="181"/>
        <v>199459.82</v>
      </c>
      <c r="K147" s="316">
        <f t="shared" si="182"/>
        <v>54878.179999999993</v>
      </c>
      <c r="O147" s="184">
        <v>273000</v>
      </c>
      <c r="P147" s="184"/>
      <c r="Q147" s="184">
        <f>O147+P147</f>
        <v>273000</v>
      </c>
      <c r="R147" s="184">
        <v>218121.82</v>
      </c>
      <c r="S147" s="184">
        <v>199459.82</v>
      </c>
      <c r="T147" s="270">
        <f t="shared" si="204"/>
        <v>54878.179999999993</v>
      </c>
      <c r="V147" s="287"/>
      <c r="W147" s="287">
        <v>0</v>
      </c>
      <c r="X147" s="261">
        <f t="shared" si="205"/>
        <v>0</v>
      </c>
      <c r="Y147" s="287">
        <v>0</v>
      </c>
      <c r="Z147" s="287">
        <v>0</v>
      </c>
      <c r="AA147" s="261">
        <f t="shared" si="206"/>
        <v>0</v>
      </c>
      <c r="AC147" s="292">
        <f t="shared" si="164"/>
        <v>273000</v>
      </c>
      <c r="AD147" s="292">
        <f t="shared" si="164"/>
        <v>0</v>
      </c>
      <c r="AE147" s="292">
        <f t="shared" si="164"/>
        <v>273000</v>
      </c>
      <c r="AF147" s="292">
        <f t="shared" si="163"/>
        <v>218121.82</v>
      </c>
      <c r="AG147" s="292">
        <f t="shared" si="163"/>
        <v>199459.82</v>
      </c>
      <c r="AH147" s="292">
        <f t="shared" si="163"/>
        <v>54878.179999999993</v>
      </c>
      <c r="AI147" s="66"/>
      <c r="AJ147" s="292">
        <f t="shared" si="168"/>
        <v>0</v>
      </c>
      <c r="AK147" s="292">
        <f t="shared" si="168"/>
        <v>0</v>
      </c>
      <c r="AL147" s="292">
        <f t="shared" si="168"/>
        <v>0</v>
      </c>
      <c r="AM147" s="292">
        <f t="shared" si="168"/>
        <v>0</v>
      </c>
      <c r="AN147" s="292">
        <f t="shared" si="168"/>
        <v>0</v>
      </c>
      <c r="AO147" s="292">
        <f t="shared" si="168"/>
        <v>0</v>
      </c>
    </row>
    <row r="148" spans="1:41" hidden="1" x14ac:dyDescent="0.25">
      <c r="A148" s="75"/>
      <c r="B148" s="76"/>
      <c r="C148" s="105">
        <v>31600</v>
      </c>
      <c r="D148" s="177" t="s">
        <v>372</v>
      </c>
      <c r="E148" s="178"/>
      <c r="F148" s="142">
        <f>SUM(F149)</f>
        <v>0</v>
      </c>
      <c r="G148" s="142">
        <f t="shared" ref="G148:J148" si="210">SUM(G149)</f>
        <v>0</v>
      </c>
      <c r="H148" s="142">
        <f t="shared" si="210"/>
        <v>0</v>
      </c>
      <c r="I148" s="142">
        <f t="shared" si="210"/>
        <v>0</v>
      </c>
      <c r="J148" s="142">
        <f t="shared" si="210"/>
        <v>0</v>
      </c>
      <c r="K148" s="272">
        <f t="shared" si="182"/>
        <v>0</v>
      </c>
      <c r="O148" s="142"/>
      <c r="P148" s="142">
        <f t="shared" ref="P148:T148" si="211">SUM(P149)</f>
        <v>0</v>
      </c>
      <c r="Q148" s="142">
        <f t="shared" si="211"/>
        <v>0</v>
      </c>
      <c r="R148" s="142"/>
      <c r="S148" s="142"/>
      <c r="T148" s="272">
        <f t="shared" si="211"/>
        <v>0</v>
      </c>
      <c r="V148" s="286">
        <f t="shared" ref="V148:AA148" si="212">SUM(V149)</f>
        <v>0</v>
      </c>
      <c r="W148" s="286">
        <f t="shared" si="212"/>
        <v>0</v>
      </c>
      <c r="X148" s="286">
        <f t="shared" si="212"/>
        <v>0</v>
      </c>
      <c r="Y148" s="286">
        <f t="shared" si="212"/>
        <v>0</v>
      </c>
      <c r="Z148" s="286">
        <f t="shared" si="212"/>
        <v>0</v>
      </c>
      <c r="AA148" s="286">
        <f t="shared" si="212"/>
        <v>0</v>
      </c>
      <c r="AC148" s="292">
        <f t="shared" si="164"/>
        <v>0</v>
      </c>
      <c r="AD148" s="292">
        <f t="shared" si="164"/>
        <v>0</v>
      </c>
      <c r="AE148" s="292">
        <f t="shared" si="164"/>
        <v>0</v>
      </c>
      <c r="AF148" s="292">
        <f t="shared" si="163"/>
        <v>0</v>
      </c>
      <c r="AG148" s="292">
        <f t="shared" si="163"/>
        <v>0</v>
      </c>
      <c r="AH148" s="292">
        <f t="shared" si="163"/>
        <v>0</v>
      </c>
      <c r="AI148" s="66"/>
      <c r="AJ148" s="292">
        <f t="shared" si="168"/>
        <v>0</v>
      </c>
      <c r="AK148" s="292">
        <f t="shared" si="168"/>
        <v>0</v>
      </c>
      <c r="AL148" s="292">
        <f t="shared" si="168"/>
        <v>0</v>
      </c>
      <c r="AM148" s="292">
        <f t="shared" si="168"/>
        <v>0</v>
      </c>
      <c r="AN148" s="292">
        <f t="shared" si="168"/>
        <v>0</v>
      </c>
      <c r="AO148" s="292">
        <f t="shared" si="168"/>
        <v>0</v>
      </c>
    </row>
    <row r="149" spans="1:41" ht="30" hidden="1" x14ac:dyDescent="0.25">
      <c r="A149" s="75"/>
      <c r="B149" s="77"/>
      <c r="C149" s="76"/>
      <c r="D149" s="78">
        <v>31601</v>
      </c>
      <c r="E149" s="79" t="s">
        <v>372</v>
      </c>
      <c r="F149" s="184">
        <f t="shared" si="179"/>
        <v>0</v>
      </c>
      <c r="G149" s="184">
        <f t="shared" si="179"/>
        <v>0</v>
      </c>
      <c r="H149" s="184">
        <f t="shared" si="180"/>
        <v>0</v>
      </c>
      <c r="I149" s="184">
        <f t="shared" si="181"/>
        <v>0</v>
      </c>
      <c r="J149" s="184">
        <f t="shared" si="181"/>
        <v>0</v>
      </c>
      <c r="K149" s="316">
        <f t="shared" si="182"/>
        <v>0</v>
      </c>
      <c r="O149" s="184"/>
      <c r="P149" s="184"/>
      <c r="Q149" s="184">
        <f>O149+P149</f>
        <v>0</v>
      </c>
      <c r="R149" s="184"/>
      <c r="S149" s="184"/>
      <c r="T149" s="270">
        <f t="shared" si="204"/>
        <v>0</v>
      </c>
      <c r="V149" s="287"/>
      <c r="W149" s="287"/>
      <c r="X149" s="261">
        <f t="shared" si="205"/>
        <v>0</v>
      </c>
      <c r="Y149" s="287"/>
      <c r="Z149" s="287"/>
      <c r="AA149" s="261">
        <f t="shared" si="206"/>
        <v>0</v>
      </c>
      <c r="AC149" s="292">
        <f t="shared" si="164"/>
        <v>0</v>
      </c>
      <c r="AD149" s="292">
        <f t="shared" si="164"/>
        <v>0</v>
      </c>
      <c r="AE149" s="292">
        <f t="shared" si="164"/>
        <v>0</v>
      </c>
      <c r="AF149" s="292">
        <f t="shared" si="163"/>
        <v>0</v>
      </c>
      <c r="AG149" s="292">
        <f t="shared" si="163"/>
        <v>0</v>
      </c>
      <c r="AH149" s="292">
        <f t="shared" si="163"/>
        <v>0</v>
      </c>
      <c r="AI149" s="66"/>
      <c r="AJ149" s="292">
        <f t="shared" si="168"/>
        <v>0</v>
      </c>
      <c r="AK149" s="292">
        <f t="shared" si="168"/>
        <v>0</v>
      </c>
      <c r="AL149" s="292">
        <f t="shared" si="168"/>
        <v>0</v>
      </c>
      <c r="AM149" s="292">
        <f t="shared" si="168"/>
        <v>0</v>
      </c>
      <c r="AN149" s="292">
        <f t="shared" si="168"/>
        <v>0</v>
      </c>
      <c r="AO149" s="292">
        <f t="shared" si="168"/>
        <v>0</v>
      </c>
    </row>
    <row r="150" spans="1:41" x14ac:dyDescent="0.25">
      <c r="A150" s="75"/>
      <c r="B150" s="76"/>
      <c r="C150" s="105">
        <v>31700</v>
      </c>
      <c r="D150" s="177" t="s">
        <v>373</v>
      </c>
      <c r="E150" s="178"/>
      <c r="F150" s="142">
        <f>SUM(F151)</f>
        <v>2816640</v>
      </c>
      <c r="G150" s="142">
        <f t="shared" ref="G150:J150" si="213">SUM(G151)</f>
        <v>0</v>
      </c>
      <c r="H150" s="142">
        <f t="shared" si="213"/>
        <v>2816640</v>
      </c>
      <c r="I150" s="142">
        <f t="shared" si="213"/>
        <v>2268008.48</v>
      </c>
      <c r="J150" s="142">
        <f t="shared" si="213"/>
        <v>2090076.31</v>
      </c>
      <c r="K150" s="272">
        <f t="shared" si="182"/>
        <v>548631.52</v>
      </c>
      <c r="O150" s="142">
        <f t="shared" ref="O150:T150" si="214">SUM(O151)</f>
        <v>2816640</v>
      </c>
      <c r="P150" s="142">
        <f t="shared" si="214"/>
        <v>0</v>
      </c>
      <c r="Q150" s="142">
        <f t="shared" si="214"/>
        <v>2816640</v>
      </c>
      <c r="R150" s="142">
        <f t="shared" si="214"/>
        <v>2268008.48</v>
      </c>
      <c r="S150" s="142">
        <f t="shared" si="214"/>
        <v>2090076.31</v>
      </c>
      <c r="T150" s="272">
        <f t="shared" si="214"/>
        <v>548631.52</v>
      </c>
      <c r="V150" s="286">
        <f t="shared" ref="V150:AA150" si="215">SUM(V151)</f>
        <v>0</v>
      </c>
      <c r="W150" s="286">
        <f t="shared" si="215"/>
        <v>0</v>
      </c>
      <c r="X150" s="286">
        <f t="shared" si="215"/>
        <v>0</v>
      </c>
      <c r="Y150" s="286">
        <f t="shared" si="215"/>
        <v>0</v>
      </c>
      <c r="Z150" s="286">
        <f t="shared" si="215"/>
        <v>0</v>
      </c>
      <c r="AA150" s="286">
        <f t="shared" si="215"/>
        <v>0</v>
      </c>
      <c r="AC150" s="292">
        <f t="shared" si="164"/>
        <v>2816640</v>
      </c>
      <c r="AD150" s="292">
        <f t="shared" si="164"/>
        <v>0</v>
      </c>
      <c r="AE150" s="292">
        <f t="shared" si="164"/>
        <v>2816640</v>
      </c>
      <c r="AF150" s="292">
        <f t="shared" si="163"/>
        <v>2268008.48</v>
      </c>
      <c r="AG150" s="292">
        <f t="shared" si="163"/>
        <v>2090076.31</v>
      </c>
      <c r="AH150" s="292">
        <f t="shared" si="163"/>
        <v>548631.52</v>
      </c>
      <c r="AI150" s="66"/>
      <c r="AJ150" s="292">
        <f t="shared" si="168"/>
        <v>0</v>
      </c>
      <c r="AK150" s="292">
        <f t="shared" si="168"/>
        <v>0</v>
      </c>
      <c r="AL150" s="292">
        <f t="shared" si="168"/>
        <v>0</v>
      </c>
      <c r="AM150" s="292">
        <f t="shared" si="168"/>
        <v>0</v>
      </c>
      <c r="AN150" s="292">
        <f t="shared" si="168"/>
        <v>0</v>
      </c>
      <c r="AO150" s="292">
        <f t="shared" si="168"/>
        <v>0</v>
      </c>
    </row>
    <row r="151" spans="1:41" ht="30" x14ac:dyDescent="0.25">
      <c r="A151" s="75"/>
      <c r="B151" s="77"/>
      <c r="C151" s="76"/>
      <c r="D151" s="78">
        <v>31701</v>
      </c>
      <c r="E151" s="79" t="s">
        <v>373</v>
      </c>
      <c r="F151" s="184">
        <f t="shared" si="179"/>
        <v>2816640</v>
      </c>
      <c r="G151" s="184">
        <f t="shared" si="179"/>
        <v>0</v>
      </c>
      <c r="H151" s="184">
        <f t="shared" si="180"/>
        <v>2816640</v>
      </c>
      <c r="I151" s="184">
        <f t="shared" si="181"/>
        <v>2268008.48</v>
      </c>
      <c r="J151" s="184">
        <f t="shared" si="181"/>
        <v>2090076.31</v>
      </c>
      <c r="K151" s="316">
        <f t="shared" si="182"/>
        <v>548631.52</v>
      </c>
      <c r="O151" s="184">
        <v>2816640</v>
      </c>
      <c r="P151" s="184"/>
      <c r="Q151" s="184">
        <f>O151+P151</f>
        <v>2816640</v>
      </c>
      <c r="R151" s="184">
        <v>2268008.48</v>
      </c>
      <c r="S151" s="184">
        <v>2090076.31</v>
      </c>
      <c r="T151" s="270">
        <f t="shared" si="204"/>
        <v>548631.52</v>
      </c>
      <c r="V151" s="287"/>
      <c r="W151" s="287"/>
      <c r="X151" s="261">
        <f t="shared" si="205"/>
        <v>0</v>
      </c>
      <c r="Y151" s="287"/>
      <c r="Z151" s="287"/>
      <c r="AA151" s="261">
        <f t="shared" si="206"/>
        <v>0</v>
      </c>
      <c r="AC151" s="292">
        <f t="shared" si="164"/>
        <v>2816640</v>
      </c>
      <c r="AD151" s="292">
        <f t="shared" si="164"/>
        <v>0</v>
      </c>
      <c r="AE151" s="292">
        <f t="shared" si="164"/>
        <v>2816640</v>
      </c>
      <c r="AF151" s="292">
        <f t="shared" si="163"/>
        <v>2268008.48</v>
      </c>
      <c r="AG151" s="292">
        <f t="shared" si="163"/>
        <v>2090076.31</v>
      </c>
      <c r="AH151" s="292">
        <f t="shared" si="163"/>
        <v>548631.52</v>
      </c>
      <c r="AI151" s="66"/>
      <c r="AJ151" s="292">
        <f t="shared" si="168"/>
        <v>0</v>
      </c>
      <c r="AK151" s="292">
        <f t="shared" si="168"/>
        <v>0</v>
      </c>
      <c r="AL151" s="292">
        <f t="shared" si="168"/>
        <v>0</v>
      </c>
      <c r="AM151" s="292">
        <f t="shared" si="168"/>
        <v>0</v>
      </c>
      <c r="AN151" s="292">
        <f t="shared" si="168"/>
        <v>0</v>
      </c>
      <c r="AO151" s="292">
        <f t="shared" si="168"/>
        <v>0</v>
      </c>
    </row>
    <row r="152" spans="1:41" x14ac:dyDescent="0.25">
      <c r="A152" s="75"/>
      <c r="B152" s="76"/>
      <c r="C152" s="105">
        <v>31800</v>
      </c>
      <c r="D152" s="177" t="s">
        <v>374</v>
      </c>
      <c r="E152" s="178"/>
      <c r="F152" s="142">
        <f>SUM(F153)</f>
        <v>1242000</v>
      </c>
      <c r="G152" s="142">
        <f t="shared" ref="G152:J152" si="216">SUM(G153)</f>
        <v>-450000</v>
      </c>
      <c r="H152" s="142">
        <f t="shared" si="216"/>
        <v>792000</v>
      </c>
      <c r="I152" s="142">
        <f t="shared" si="216"/>
        <v>768476.59</v>
      </c>
      <c r="J152" s="142">
        <f t="shared" si="216"/>
        <v>652936.29</v>
      </c>
      <c r="K152" s="272">
        <f t="shared" si="182"/>
        <v>23523.410000000033</v>
      </c>
      <c r="O152" s="142">
        <f t="shared" ref="O152:T152" si="217">SUM(O153)</f>
        <v>1242000</v>
      </c>
      <c r="P152" s="142">
        <f t="shared" si="217"/>
        <v>-450000</v>
      </c>
      <c r="Q152" s="142">
        <f t="shared" si="217"/>
        <v>792000</v>
      </c>
      <c r="R152" s="142">
        <f t="shared" si="217"/>
        <v>768476.59</v>
      </c>
      <c r="S152" s="142">
        <f t="shared" si="217"/>
        <v>652936.29</v>
      </c>
      <c r="T152" s="272">
        <f t="shared" si="217"/>
        <v>23523.410000000033</v>
      </c>
      <c r="V152" s="286">
        <f t="shared" ref="V152:AA152" si="218">SUM(V153)</f>
        <v>0</v>
      </c>
      <c r="W152" s="286">
        <f t="shared" si="218"/>
        <v>0</v>
      </c>
      <c r="X152" s="286">
        <f t="shared" si="218"/>
        <v>0</v>
      </c>
      <c r="Y152" s="286">
        <f t="shared" si="218"/>
        <v>0</v>
      </c>
      <c r="Z152" s="286">
        <f t="shared" si="218"/>
        <v>0</v>
      </c>
      <c r="AA152" s="286">
        <f t="shared" si="218"/>
        <v>0</v>
      </c>
      <c r="AC152" s="292">
        <f t="shared" si="164"/>
        <v>1242000</v>
      </c>
      <c r="AD152" s="292">
        <f t="shared" si="164"/>
        <v>-450000</v>
      </c>
      <c r="AE152" s="292">
        <f t="shared" si="164"/>
        <v>792000</v>
      </c>
      <c r="AF152" s="292">
        <f t="shared" si="163"/>
        <v>768476.59</v>
      </c>
      <c r="AG152" s="292">
        <f t="shared" si="163"/>
        <v>652936.29</v>
      </c>
      <c r="AH152" s="292">
        <f t="shared" si="163"/>
        <v>23523.410000000033</v>
      </c>
      <c r="AI152" s="66"/>
      <c r="AJ152" s="292">
        <f t="shared" si="168"/>
        <v>0</v>
      </c>
      <c r="AK152" s="292">
        <f t="shared" si="168"/>
        <v>0</v>
      </c>
      <c r="AL152" s="292">
        <f t="shared" si="168"/>
        <v>0</v>
      </c>
      <c r="AM152" s="292">
        <f t="shared" si="168"/>
        <v>0</v>
      </c>
      <c r="AN152" s="292">
        <f t="shared" si="168"/>
        <v>0</v>
      </c>
      <c r="AO152" s="292">
        <f t="shared" si="168"/>
        <v>0</v>
      </c>
    </row>
    <row r="153" spans="1:41" x14ac:dyDescent="0.25">
      <c r="A153" s="75"/>
      <c r="B153" s="77"/>
      <c r="C153" s="76"/>
      <c r="D153" s="78">
        <v>31801</v>
      </c>
      <c r="E153" s="79" t="s">
        <v>519</v>
      </c>
      <c r="F153" s="184">
        <f t="shared" si="179"/>
        <v>1242000</v>
      </c>
      <c r="G153" s="184">
        <f t="shared" si="179"/>
        <v>-450000</v>
      </c>
      <c r="H153" s="184">
        <f t="shared" si="180"/>
        <v>792000</v>
      </c>
      <c r="I153" s="184">
        <f t="shared" si="181"/>
        <v>768476.59</v>
      </c>
      <c r="J153" s="184">
        <f t="shared" si="181"/>
        <v>652936.29</v>
      </c>
      <c r="K153" s="316">
        <f t="shared" si="182"/>
        <v>23523.410000000033</v>
      </c>
      <c r="O153" s="184">
        <v>1242000</v>
      </c>
      <c r="P153" s="184">
        <v>-450000</v>
      </c>
      <c r="Q153" s="184">
        <f>O153+P153</f>
        <v>792000</v>
      </c>
      <c r="R153" s="184">
        <v>768476.59</v>
      </c>
      <c r="S153" s="184">
        <v>652936.29</v>
      </c>
      <c r="T153" s="270">
        <f t="shared" si="204"/>
        <v>23523.410000000033</v>
      </c>
      <c r="V153" s="287"/>
      <c r="W153" s="287"/>
      <c r="X153" s="261">
        <f t="shared" si="205"/>
        <v>0</v>
      </c>
      <c r="Y153" s="287"/>
      <c r="Z153" s="287"/>
      <c r="AA153" s="261">
        <f t="shared" si="206"/>
        <v>0</v>
      </c>
      <c r="AC153" s="292">
        <f t="shared" si="164"/>
        <v>1242000</v>
      </c>
      <c r="AD153" s="292">
        <f t="shared" si="164"/>
        <v>-450000</v>
      </c>
      <c r="AE153" s="292">
        <f t="shared" si="164"/>
        <v>792000</v>
      </c>
      <c r="AF153" s="292">
        <f t="shared" si="163"/>
        <v>768476.59</v>
      </c>
      <c r="AG153" s="292">
        <f t="shared" si="163"/>
        <v>652936.29</v>
      </c>
      <c r="AH153" s="292">
        <f t="shared" si="163"/>
        <v>23523.410000000033</v>
      </c>
      <c r="AI153" s="66"/>
      <c r="AJ153" s="292">
        <f t="shared" si="168"/>
        <v>0</v>
      </c>
      <c r="AK153" s="292">
        <f t="shared" si="168"/>
        <v>0</v>
      </c>
      <c r="AL153" s="292">
        <f t="shared" si="168"/>
        <v>0</v>
      </c>
      <c r="AM153" s="292">
        <f t="shared" si="168"/>
        <v>0</v>
      </c>
      <c r="AN153" s="292">
        <f t="shared" si="168"/>
        <v>0</v>
      </c>
      <c r="AO153" s="292">
        <f t="shared" si="168"/>
        <v>0</v>
      </c>
    </row>
    <row r="154" spans="1:41" x14ac:dyDescent="0.25">
      <c r="A154" s="75"/>
      <c r="B154" s="179">
        <v>32000</v>
      </c>
      <c r="C154" s="180" t="s">
        <v>375</v>
      </c>
      <c r="D154" s="181"/>
      <c r="E154" s="182"/>
      <c r="F154" s="141">
        <f>SUM(F155,F157,F159,F161,F163)</f>
        <v>14045000</v>
      </c>
      <c r="G154" s="141">
        <f t="shared" ref="G154:J154" si="219">SUM(G155,G157,G159,G161,G163)</f>
        <v>3257303.44</v>
      </c>
      <c r="H154" s="141">
        <f t="shared" si="219"/>
        <v>17302303.439999998</v>
      </c>
      <c r="I154" s="141">
        <f t="shared" si="219"/>
        <v>17149700.330000002</v>
      </c>
      <c r="J154" s="141">
        <f t="shared" si="219"/>
        <v>16688200.93</v>
      </c>
      <c r="K154" s="271">
        <f t="shared" si="182"/>
        <v>152603.10999999568</v>
      </c>
      <c r="O154" s="141">
        <f>SUM(O155,O157,O159,O161,O163)</f>
        <v>9725000</v>
      </c>
      <c r="P154" s="141">
        <f t="shared" ref="P154:T154" si="220">SUM(P155,P157,P159,P161,P163)</f>
        <v>3166299.44</v>
      </c>
      <c r="Q154" s="141">
        <f t="shared" si="220"/>
        <v>12891299.439999999</v>
      </c>
      <c r="R154" s="141">
        <f t="shared" si="220"/>
        <v>12815475.430000002</v>
      </c>
      <c r="S154" s="141">
        <f t="shared" si="220"/>
        <v>13108615.590000002</v>
      </c>
      <c r="T154" s="141">
        <f t="shared" si="220"/>
        <v>75824.009999999311</v>
      </c>
      <c r="V154" s="285">
        <f t="shared" ref="V154:AA154" si="221">SUM(V155,V157,V161,V163)</f>
        <v>4320000</v>
      </c>
      <c r="W154" s="285">
        <f t="shared" si="221"/>
        <v>91004</v>
      </c>
      <c r="X154" s="285">
        <f t="shared" si="221"/>
        <v>4411004</v>
      </c>
      <c r="Y154" s="285">
        <f t="shared" si="221"/>
        <v>4334224.8999999994</v>
      </c>
      <c r="Z154" s="285">
        <f t="shared" si="221"/>
        <v>3579585.34</v>
      </c>
      <c r="AA154" s="285">
        <f t="shared" si="221"/>
        <v>76779.100000000122</v>
      </c>
      <c r="AC154" s="292">
        <f t="shared" si="164"/>
        <v>14045000</v>
      </c>
      <c r="AD154" s="292">
        <f t="shared" si="164"/>
        <v>3257303.44</v>
      </c>
      <c r="AE154" s="292">
        <f t="shared" si="164"/>
        <v>17302303.439999998</v>
      </c>
      <c r="AF154" s="292">
        <f t="shared" si="163"/>
        <v>17149700.330000002</v>
      </c>
      <c r="AG154" s="292">
        <f t="shared" si="163"/>
        <v>16688200.930000002</v>
      </c>
      <c r="AH154" s="292">
        <f t="shared" si="163"/>
        <v>152603.10999999943</v>
      </c>
      <c r="AI154" s="66"/>
      <c r="AJ154" s="292">
        <f t="shared" si="168"/>
        <v>0</v>
      </c>
      <c r="AK154" s="292">
        <f t="shared" si="168"/>
        <v>0</v>
      </c>
      <c r="AL154" s="292">
        <f t="shared" si="168"/>
        <v>0</v>
      </c>
      <c r="AM154" s="292">
        <f t="shared" si="168"/>
        <v>0</v>
      </c>
      <c r="AN154" s="292">
        <f t="shared" si="168"/>
        <v>0</v>
      </c>
      <c r="AO154" s="292">
        <f t="shared" si="168"/>
        <v>-3.7543941289186478E-9</v>
      </c>
    </row>
    <row r="155" spans="1:41" x14ac:dyDescent="0.25">
      <c r="A155" s="75"/>
      <c r="B155" s="76"/>
      <c r="C155" s="105">
        <v>32200</v>
      </c>
      <c r="D155" s="177" t="s">
        <v>376</v>
      </c>
      <c r="E155" s="178"/>
      <c r="F155" s="142">
        <f>SUM(F156)</f>
        <v>4940000</v>
      </c>
      <c r="G155" s="142">
        <f t="shared" ref="G155:J155" si="222">SUM(G156)</f>
        <v>2882299.44</v>
      </c>
      <c r="H155" s="142">
        <f t="shared" si="222"/>
        <v>7822299.4399999995</v>
      </c>
      <c r="I155" s="142">
        <f t="shared" si="222"/>
        <v>7775590.0800000001</v>
      </c>
      <c r="J155" s="142">
        <f t="shared" si="222"/>
        <v>7775590.0800000001</v>
      </c>
      <c r="K155" s="272">
        <f t="shared" si="182"/>
        <v>46709.359999999404</v>
      </c>
      <c r="O155" s="142">
        <f t="shared" ref="O155:T155" si="223">SUM(O156)</f>
        <v>4620000</v>
      </c>
      <c r="P155" s="142">
        <f t="shared" si="223"/>
        <v>3182299.44</v>
      </c>
      <c r="Q155" s="142">
        <f t="shared" si="223"/>
        <v>7802299.4399999995</v>
      </c>
      <c r="R155" s="142">
        <f t="shared" si="223"/>
        <v>7764490.0800000001</v>
      </c>
      <c r="S155" s="142">
        <f t="shared" si="223"/>
        <v>7764490.0800000001</v>
      </c>
      <c r="T155" s="272">
        <f t="shared" si="223"/>
        <v>37809.359999999404</v>
      </c>
      <c r="V155" s="286">
        <f t="shared" ref="V155:AA155" si="224">SUM(V156)</f>
        <v>320000</v>
      </c>
      <c r="W155" s="286">
        <f t="shared" si="224"/>
        <v>-300000</v>
      </c>
      <c r="X155" s="286">
        <f t="shared" si="224"/>
        <v>20000</v>
      </c>
      <c r="Y155" s="286">
        <f t="shared" si="224"/>
        <v>11100</v>
      </c>
      <c r="Z155" s="286">
        <f t="shared" si="224"/>
        <v>11100</v>
      </c>
      <c r="AA155" s="286">
        <f t="shared" si="224"/>
        <v>8900</v>
      </c>
      <c r="AC155" s="292">
        <f t="shared" si="164"/>
        <v>4940000</v>
      </c>
      <c r="AD155" s="292">
        <f t="shared" si="164"/>
        <v>2882299.44</v>
      </c>
      <c r="AE155" s="292">
        <f t="shared" si="164"/>
        <v>7822299.4399999995</v>
      </c>
      <c r="AF155" s="292">
        <f t="shared" si="163"/>
        <v>7775590.0800000001</v>
      </c>
      <c r="AG155" s="292">
        <f t="shared" si="163"/>
        <v>7775590.0800000001</v>
      </c>
      <c r="AH155" s="292">
        <f t="shared" si="163"/>
        <v>46709.359999999404</v>
      </c>
      <c r="AI155" s="66"/>
      <c r="AJ155" s="292">
        <f t="shared" si="168"/>
        <v>0</v>
      </c>
      <c r="AK155" s="292">
        <f t="shared" si="168"/>
        <v>0</v>
      </c>
      <c r="AL155" s="292">
        <f t="shared" si="168"/>
        <v>0</v>
      </c>
      <c r="AM155" s="292">
        <f t="shared" si="168"/>
        <v>0</v>
      </c>
      <c r="AN155" s="292">
        <f t="shared" si="168"/>
        <v>0</v>
      </c>
      <c r="AO155" s="292">
        <f t="shared" si="168"/>
        <v>0</v>
      </c>
    </row>
    <row r="156" spans="1:41" x14ac:dyDescent="0.25">
      <c r="A156" s="75"/>
      <c r="B156" s="77"/>
      <c r="C156" s="76"/>
      <c r="D156" s="78">
        <v>32201</v>
      </c>
      <c r="E156" s="79" t="s">
        <v>377</v>
      </c>
      <c r="F156" s="184">
        <f t="shared" si="179"/>
        <v>4940000</v>
      </c>
      <c r="G156" s="184">
        <f t="shared" si="179"/>
        <v>2882299.44</v>
      </c>
      <c r="H156" s="184">
        <f t="shared" si="180"/>
        <v>7822299.4399999995</v>
      </c>
      <c r="I156" s="184">
        <f t="shared" si="181"/>
        <v>7775590.0800000001</v>
      </c>
      <c r="J156" s="184">
        <f t="shared" si="181"/>
        <v>7775590.0800000001</v>
      </c>
      <c r="K156" s="316">
        <f t="shared" si="182"/>
        <v>46709.359999999404</v>
      </c>
      <c r="O156" s="184">
        <v>4620000</v>
      </c>
      <c r="P156" s="184">
        <v>3182299.44</v>
      </c>
      <c r="Q156" s="184">
        <f>O156+P156</f>
        <v>7802299.4399999995</v>
      </c>
      <c r="R156" s="184">
        <v>7764490.0800000001</v>
      </c>
      <c r="S156" s="184">
        <v>7764490.0800000001</v>
      </c>
      <c r="T156" s="270">
        <f t="shared" si="204"/>
        <v>37809.359999999404</v>
      </c>
      <c r="V156" s="287">
        <v>320000</v>
      </c>
      <c r="W156" s="287">
        <v>-300000</v>
      </c>
      <c r="X156" s="261">
        <f t="shared" si="205"/>
        <v>20000</v>
      </c>
      <c r="Y156" s="287">
        <v>11100</v>
      </c>
      <c r="Z156" s="287">
        <v>11100</v>
      </c>
      <c r="AA156" s="261">
        <f t="shared" si="206"/>
        <v>8900</v>
      </c>
      <c r="AC156" s="292">
        <f t="shared" si="164"/>
        <v>4940000</v>
      </c>
      <c r="AD156" s="292">
        <f t="shared" si="164"/>
        <v>2882299.44</v>
      </c>
      <c r="AE156" s="292">
        <f t="shared" si="164"/>
        <v>7822299.4399999995</v>
      </c>
      <c r="AF156" s="292">
        <f t="shared" si="163"/>
        <v>7775590.0800000001</v>
      </c>
      <c r="AG156" s="292">
        <f t="shared" si="163"/>
        <v>7775590.0800000001</v>
      </c>
      <c r="AH156" s="292">
        <f t="shared" si="163"/>
        <v>46709.359999999404</v>
      </c>
      <c r="AI156" s="66"/>
      <c r="AJ156" s="292">
        <f t="shared" si="168"/>
        <v>0</v>
      </c>
      <c r="AK156" s="292">
        <f t="shared" si="168"/>
        <v>0</v>
      </c>
      <c r="AL156" s="292">
        <f t="shared" si="168"/>
        <v>0</v>
      </c>
      <c r="AM156" s="292">
        <f t="shared" si="168"/>
        <v>0</v>
      </c>
      <c r="AN156" s="292">
        <f t="shared" si="168"/>
        <v>0</v>
      </c>
      <c r="AO156" s="292">
        <f t="shared" si="168"/>
        <v>0</v>
      </c>
    </row>
    <row r="157" spans="1:41" x14ac:dyDescent="0.25">
      <c r="A157" s="75"/>
      <c r="B157" s="76"/>
      <c r="C157" s="105">
        <v>32300</v>
      </c>
      <c r="D157" s="177" t="s">
        <v>378</v>
      </c>
      <c r="E157" s="178"/>
      <c r="F157" s="142">
        <f>SUM(F158)</f>
        <v>6240000</v>
      </c>
      <c r="G157" s="142">
        <f t="shared" ref="G157:J157" si="225">SUM(G158)</f>
        <v>319356</v>
      </c>
      <c r="H157" s="142">
        <f t="shared" si="225"/>
        <v>6559356</v>
      </c>
      <c r="I157" s="142">
        <f t="shared" si="225"/>
        <v>6468743.2400000002</v>
      </c>
      <c r="J157" s="142">
        <f t="shared" si="225"/>
        <v>6007243.8399999999</v>
      </c>
      <c r="K157" s="272">
        <f t="shared" si="182"/>
        <v>90612.759999999776</v>
      </c>
      <c r="O157" s="142">
        <f t="shared" ref="O157:T157" si="226">SUM(O158)</f>
        <v>2240000</v>
      </c>
      <c r="P157" s="142">
        <f t="shared" si="226"/>
        <v>106000</v>
      </c>
      <c r="Q157" s="142">
        <f t="shared" si="226"/>
        <v>2346000</v>
      </c>
      <c r="R157" s="142">
        <f t="shared" si="226"/>
        <v>2311764.63</v>
      </c>
      <c r="S157" s="142">
        <f t="shared" si="226"/>
        <v>2604904.79</v>
      </c>
      <c r="T157" s="272">
        <f t="shared" si="226"/>
        <v>34235.370000000112</v>
      </c>
      <c r="V157" s="286">
        <f t="shared" ref="V157:AA157" si="227">SUM(V158)</f>
        <v>4000000</v>
      </c>
      <c r="W157" s="286">
        <f t="shared" si="227"/>
        <v>213356</v>
      </c>
      <c r="X157" s="286">
        <f t="shared" si="227"/>
        <v>4213356</v>
      </c>
      <c r="Y157" s="286">
        <f t="shared" si="227"/>
        <v>4156978.61</v>
      </c>
      <c r="Z157" s="286">
        <f t="shared" si="227"/>
        <v>3402339.05</v>
      </c>
      <c r="AA157" s="286">
        <f t="shared" si="227"/>
        <v>56377.39000000013</v>
      </c>
      <c r="AC157" s="292">
        <f t="shared" si="164"/>
        <v>6240000</v>
      </c>
      <c r="AD157" s="292">
        <f t="shared" si="164"/>
        <v>319356</v>
      </c>
      <c r="AE157" s="292">
        <f t="shared" si="164"/>
        <v>6559356</v>
      </c>
      <c r="AF157" s="292">
        <f t="shared" si="163"/>
        <v>6468743.2400000002</v>
      </c>
      <c r="AG157" s="292">
        <f t="shared" si="163"/>
        <v>6007243.8399999999</v>
      </c>
      <c r="AH157" s="292">
        <f t="shared" si="163"/>
        <v>90612.760000000242</v>
      </c>
      <c r="AI157" s="66"/>
      <c r="AJ157" s="292">
        <f t="shared" si="168"/>
        <v>0</v>
      </c>
      <c r="AK157" s="292">
        <f t="shared" si="168"/>
        <v>0</v>
      </c>
      <c r="AL157" s="292">
        <f t="shared" si="168"/>
        <v>0</v>
      </c>
      <c r="AM157" s="292">
        <f t="shared" si="168"/>
        <v>0</v>
      </c>
      <c r="AN157" s="292">
        <f t="shared" si="168"/>
        <v>0</v>
      </c>
      <c r="AO157" s="292">
        <f t="shared" si="168"/>
        <v>-4.6566128730773926E-10</v>
      </c>
    </row>
    <row r="158" spans="1:41" ht="45" x14ac:dyDescent="0.25">
      <c r="A158" s="75"/>
      <c r="B158" s="77"/>
      <c r="C158" s="76"/>
      <c r="D158" s="78">
        <v>32301</v>
      </c>
      <c r="E158" s="79" t="s">
        <v>379</v>
      </c>
      <c r="F158" s="184">
        <f t="shared" si="179"/>
        <v>6240000</v>
      </c>
      <c r="G158" s="184">
        <f t="shared" si="179"/>
        <v>319356</v>
      </c>
      <c r="H158" s="184">
        <f t="shared" si="180"/>
        <v>6559356</v>
      </c>
      <c r="I158" s="184">
        <f t="shared" si="181"/>
        <v>6468743.2400000002</v>
      </c>
      <c r="J158" s="184">
        <f t="shared" si="181"/>
        <v>6007243.8399999999</v>
      </c>
      <c r="K158" s="316">
        <f t="shared" si="182"/>
        <v>90612.759999999776</v>
      </c>
      <c r="O158" s="184">
        <v>2240000</v>
      </c>
      <c r="P158" s="184">
        <v>106000</v>
      </c>
      <c r="Q158" s="184">
        <f>O158+P158</f>
        <v>2346000</v>
      </c>
      <c r="R158" s="184">
        <v>2311764.63</v>
      </c>
      <c r="S158" s="184">
        <v>2604904.79</v>
      </c>
      <c r="T158" s="270">
        <f t="shared" si="204"/>
        <v>34235.370000000112</v>
      </c>
      <c r="V158" s="287">
        <v>4000000</v>
      </c>
      <c r="W158" s="287">
        <v>213356</v>
      </c>
      <c r="X158" s="261">
        <f t="shared" si="205"/>
        <v>4213356</v>
      </c>
      <c r="Y158" s="287">
        <v>4156978.61</v>
      </c>
      <c r="Z158" s="287">
        <v>3402339.05</v>
      </c>
      <c r="AA158" s="261">
        <f t="shared" si="206"/>
        <v>56377.39000000013</v>
      </c>
      <c r="AC158" s="292">
        <f t="shared" si="164"/>
        <v>6240000</v>
      </c>
      <c r="AD158" s="292">
        <f t="shared" si="164"/>
        <v>319356</v>
      </c>
      <c r="AE158" s="292">
        <f t="shared" si="164"/>
        <v>6559356</v>
      </c>
      <c r="AF158" s="292">
        <f t="shared" si="163"/>
        <v>6468743.2400000002</v>
      </c>
      <c r="AG158" s="292">
        <f t="shared" si="163"/>
        <v>6007243.8399999999</v>
      </c>
      <c r="AH158" s="292">
        <f t="shared" si="163"/>
        <v>90612.760000000242</v>
      </c>
      <c r="AI158" s="66"/>
      <c r="AJ158" s="292">
        <f t="shared" si="168"/>
        <v>0</v>
      </c>
      <c r="AK158" s="292">
        <f t="shared" si="168"/>
        <v>0</v>
      </c>
      <c r="AL158" s="292">
        <f t="shared" si="168"/>
        <v>0</v>
      </c>
      <c r="AM158" s="292">
        <f t="shared" si="168"/>
        <v>0</v>
      </c>
      <c r="AN158" s="292">
        <f t="shared" si="168"/>
        <v>0</v>
      </c>
      <c r="AO158" s="292">
        <f t="shared" si="168"/>
        <v>-4.6566128730773926E-10</v>
      </c>
    </row>
    <row r="159" spans="1:41" x14ac:dyDescent="0.25">
      <c r="A159" s="75"/>
      <c r="B159" s="76"/>
      <c r="C159" s="105">
        <v>32600</v>
      </c>
      <c r="D159" s="177" t="s">
        <v>581</v>
      </c>
      <c r="E159" s="178"/>
      <c r="F159" s="142">
        <f>SUM(F160)</f>
        <v>30000</v>
      </c>
      <c r="G159" s="142">
        <f t="shared" ref="G159:J159" si="228">SUM(G160)</f>
        <v>-30000</v>
      </c>
      <c r="H159" s="142">
        <f t="shared" si="228"/>
        <v>0</v>
      </c>
      <c r="I159" s="142">
        <f t="shared" si="228"/>
        <v>0</v>
      </c>
      <c r="J159" s="142">
        <f t="shared" si="228"/>
        <v>0</v>
      </c>
      <c r="K159" s="272">
        <f t="shared" si="182"/>
        <v>0</v>
      </c>
      <c r="O159" s="142">
        <f>SUM(O160)</f>
        <v>30000</v>
      </c>
      <c r="P159" s="142">
        <f t="shared" ref="P159:T159" si="229">SUM(P160)</f>
        <v>-30000</v>
      </c>
      <c r="Q159" s="142">
        <f t="shared" si="229"/>
        <v>0</v>
      </c>
      <c r="R159" s="142">
        <f t="shared" si="229"/>
        <v>0</v>
      </c>
      <c r="S159" s="142">
        <f t="shared" si="229"/>
        <v>0</v>
      </c>
      <c r="T159" s="142">
        <f t="shared" si="229"/>
        <v>0</v>
      </c>
      <c r="V159" s="287"/>
      <c r="W159" s="287"/>
      <c r="X159" s="261"/>
      <c r="Y159" s="287"/>
      <c r="Z159" s="287"/>
      <c r="AA159" s="261"/>
      <c r="AC159" s="292">
        <f t="shared" si="164"/>
        <v>30000</v>
      </c>
      <c r="AD159" s="292">
        <f t="shared" si="164"/>
        <v>-30000</v>
      </c>
      <c r="AE159" s="292">
        <f t="shared" si="164"/>
        <v>0</v>
      </c>
      <c r="AF159" s="292">
        <f t="shared" si="163"/>
        <v>0</v>
      </c>
      <c r="AG159" s="292">
        <f t="shared" si="163"/>
        <v>0</v>
      </c>
      <c r="AH159" s="292">
        <f t="shared" si="163"/>
        <v>0</v>
      </c>
      <c r="AI159" s="66"/>
      <c r="AJ159" s="292">
        <f t="shared" si="168"/>
        <v>0</v>
      </c>
      <c r="AK159" s="292">
        <f t="shared" si="168"/>
        <v>0</v>
      </c>
      <c r="AL159" s="292">
        <f t="shared" si="168"/>
        <v>0</v>
      </c>
      <c r="AM159" s="292">
        <f t="shared" si="168"/>
        <v>0</v>
      </c>
      <c r="AN159" s="292">
        <f t="shared" si="168"/>
        <v>0</v>
      </c>
      <c r="AO159" s="292">
        <f t="shared" si="168"/>
        <v>0</v>
      </c>
    </row>
    <row r="160" spans="1:41" ht="30" x14ac:dyDescent="0.25">
      <c r="A160" s="75"/>
      <c r="B160" s="77"/>
      <c r="C160" s="76"/>
      <c r="D160" s="85">
        <v>32601</v>
      </c>
      <c r="E160" s="84" t="s">
        <v>588</v>
      </c>
      <c r="F160" s="184">
        <f t="shared" si="179"/>
        <v>30000</v>
      </c>
      <c r="G160" s="184">
        <f t="shared" si="179"/>
        <v>-30000</v>
      </c>
      <c r="H160" s="184">
        <f t="shared" si="180"/>
        <v>0</v>
      </c>
      <c r="I160" s="184">
        <f t="shared" si="181"/>
        <v>0</v>
      </c>
      <c r="J160" s="184">
        <f t="shared" si="181"/>
        <v>0</v>
      </c>
      <c r="K160" s="316">
        <f t="shared" si="182"/>
        <v>0</v>
      </c>
      <c r="O160" s="184">
        <v>30000</v>
      </c>
      <c r="P160" s="184">
        <v>-30000</v>
      </c>
      <c r="Q160" s="184">
        <f>O160+P160</f>
        <v>0</v>
      </c>
      <c r="R160" s="184"/>
      <c r="S160" s="184"/>
      <c r="T160" s="270">
        <f t="shared" si="204"/>
        <v>0</v>
      </c>
      <c r="V160" s="287"/>
      <c r="W160" s="287"/>
      <c r="X160" s="261"/>
      <c r="Y160" s="287"/>
      <c r="Z160" s="287"/>
      <c r="AA160" s="261"/>
      <c r="AC160" s="292">
        <f t="shared" si="164"/>
        <v>30000</v>
      </c>
      <c r="AD160" s="292">
        <f t="shared" si="164"/>
        <v>-30000</v>
      </c>
      <c r="AE160" s="292">
        <f t="shared" si="164"/>
        <v>0</v>
      </c>
      <c r="AF160" s="292">
        <f t="shared" si="163"/>
        <v>0</v>
      </c>
      <c r="AG160" s="292">
        <f t="shared" si="163"/>
        <v>0</v>
      </c>
      <c r="AH160" s="292">
        <f t="shared" si="163"/>
        <v>0</v>
      </c>
      <c r="AI160" s="66"/>
      <c r="AJ160" s="292">
        <f t="shared" si="168"/>
        <v>0</v>
      </c>
      <c r="AK160" s="292">
        <f t="shared" si="168"/>
        <v>0</v>
      </c>
      <c r="AL160" s="292">
        <f t="shared" si="168"/>
        <v>0</v>
      </c>
      <c r="AM160" s="292">
        <f t="shared" si="168"/>
        <v>0</v>
      </c>
      <c r="AN160" s="292">
        <f t="shared" si="168"/>
        <v>0</v>
      </c>
      <c r="AO160" s="292">
        <f t="shared" si="168"/>
        <v>0</v>
      </c>
    </row>
    <row r="161" spans="1:41" x14ac:dyDescent="0.25">
      <c r="A161" s="75"/>
      <c r="B161" s="76"/>
      <c r="C161" s="105">
        <v>32700</v>
      </c>
      <c r="D161" s="177" t="s">
        <v>380</v>
      </c>
      <c r="E161" s="178"/>
      <c r="F161" s="142">
        <f>SUM(F162)</f>
        <v>2450000</v>
      </c>
      <c r="G161" s="142">
        <f t="shared" ref="G161:J161" si="230">SUM(G162)</f>
        <v>177648</v>
      </c>
      <c r="H161" s="142">
        <f t="shared" si="230"/>
        <v>2627648</v>
      </c>
      <c r="I161" s="142">
        <f t="shared" si="230"/>
        <v>2614783.0100000002</v>
      </c>
      <c r="J161" s="142">
        <f t="shared" si="230"/>
        <v>2614783.0100000002</v>
      </c>
      <c r="K161" s="272">
        <f t="shared" si="182"/>
        <v>12864.989999999758</v>
      </c>
      <c r="O161" s="142">
        <f t="shared" ref="O161:T161" si="231">SUM(O162)</f>
        <v>2450000</v>
      </c>
      <c r="P161" s="142">
        <f t="shared" si="231"/>
        <v>0</v>
      </c>
      <c r="Q161" s="142">
        <f t="shared" si="231"/>
        <v>2450000</v>
      </c>
      <c r="R161" s="142">
        <f t="shared" si="231"/>
        <v>2448636.7200000002</v>
      </c>
      <c r="S161" s="142">
        <f t="shared" si="231"/>
        <v>2448636.7200000002</v>
      </c>
      <c r="T161" s="272">
        <f t="shared" si="231"/>
        <v>1363.2799999997951</v>
      </c>
      <c r="V161" s="286">
        <f t="shared" ref="V161:AA161" si="232">SUM(V162)</f>
        <v>0</v>
      </c>
      <c r="W161" s="286">
        <f t="shared" si="232"/>
        <v>177648</v>
      </c>
      <c r="X161" s="286">
        <f t="shared" si="232"/>
        <v>177648</v>
      </c>
      <c r="Y161" s="286">
        <f t="shared" si="232"/>
        <v>166146.29</v>
      </c>
      <c r="Z161" s="286">
        <f t="shared" si="232"/>
        <v>166146.29</v>
      </c>
      <c r="AA161" s="286">
        <f t="shared" si="232"/>
        <v>11501.709999999992</v>
      </c>
      <c r="AC161" s="292">
        <f t="shared" si="164"/>
        <v>2450000</v>
      </c>
      <c r="AD161" s="292">
        <f t="shared" si="164"/>
        <v>177648</v>
      </c>
      <c r="AE161" s="292">
        <f t="shared" si="164"/>
        <v>2627648</v>
      </c>
      <c r="AF161" s="292">
        <f t="shared" si="163"/>
        <v>2614783.0100000002</v>
      </c>
      <c r="AG161" s="292">
        <f t="shared" si="163"/>
        <v>2614783.0100000002</v>
      </c>
      <c r="AH161" s="292">
        <f t="shared" si="163"/>
        <v>12864.989999999787</v>
      </c>
      <c r="AI161" s="66"/>
      <c r="AJ161" s="292">
        <f t="shared" si="168"/>
        <v>0</v>
      </c>
      <c r="AK161" s="292">
        <f t="shared" si="168"/>
        <v>0</v>
      </c>
      <c r="AL161" s="292">
        <f t="shared" si="168"/>
        <v>0</v>
      </c>
      <c r="AM161" s="292">
        <f t="shared" si="168"/>
        <v>0</v>
      </c>
      <c r="AN161" s="292">
        <f t="shared" si="168"/>
        <v>0</v>
      </c>
      <c r="AO161" s="292">
        <f t="shared" si="168"/>
        <v>-2.9103830456733704E-11</v>
      </c>
    </row>
    <row r="162" spans="1:41" x14ac:dyDescent="0.25">
      <c r="A162" s="75"/>
      <c r="B162" s="77"/>
      <c r="C162" s="76"/>
      <c r="D162" s="78">
        <v>32701</v>
      </c>
      <c r="E162" s="79" t="s">
        <v>380</v>
      </c>
      <c r="F162" s="184">
        <f t="shared" si="179"/>
        <v>2450000</v>
      </c>
      <c r="G162" s="184">
        <f t="shared" si="179"/>
        <v>177648</v>
      </c>
      <c r="H162" s="184">
        <f t="shared" si="180"/>
        <v>2627648</v>
      </c>
      <c r="I162" s="184">
        <f t="shared" si="181"/>
        <v>2614783.0100000002</v>
      </c>
      <c r="J162" s="184">
        <f t="shared" si="181"/>
        <v>2614783.0100000002</v>
      </c>
      <c r="K162" s="316">
        <f t="shared" si="182"/>
        <v>12864.989999999758</v>
      </c>
      <c r="O162" s="184">
        <v>2450000</v>
      </c>
      <c r="P162" s="184"/>
      <c r="Q162" s="184">
        <f>O162+P162</f>
        <v>2450000</v>
      </c>
      <c r="R162" s="184">
        <v>2448636.7200000002</v>
      </c>
      <c r="S162" s="184">
        <v>2448636.7200000002</v>
      </c>
      <c r="T162" s="270">
        <f t="shared" si="204"/>
        <v>1363.2799999997951</v>
      </c>
      <c r="V162" s="287"/>
      <c r="W162" s="287">
        <v>177648</v>
      </c>
      <c r="X162" s="261">
        <f t="shared" si="205"/>
        <v>177648</v>
      </c>
      <c r="Y162" s="287">
        <v>166146.29</v>
      </c>
      <c r="Z162" s="287">
        <v>166146.29</v>
      </c>
      <c r="AA162" s="261">
        <f t="shared" si="206"/>
        <v>11501.709999999992</v>
      </c>
      <c r="AC162" s="292">
        <f t="shared" si="164"/>
        <v>2450000</v>
      </c>
      <c r="AD162" s="292">
        <f t="shared" si="164"/>
        <v>177648</v>
      </c>
      <c r="AE162" s="292">
        <f t="shared" si="164"/>
        <v>2627648</v>
      </c>
      <c r="AF162" s="292">
        <f t="shared" si="163"/>
        <v>2614783.0100000002</v>
      </c>
      <c r="AG162" s="292">
        <f t="shared" si="163"/>
        <v>2614783.0100000002</v>
      </c>
      <c r="AH162" s="292">
        <f t="shared" si="163"/>
        <v>12864.989999999787</v>
      </c>
      <c r="AI162" s="66"/>
      <c r="AJ162" s="292">
        <f t="shared" si="168"/>
        <v>0</v>
      </c>
      <c r="AK162" s="292">
        <f t="shared" si="168"/>
        <v>0</v>
      </c>
      <c r="AL162" s="292">
        <f t="shared" si="168"/>
        <v>0</v>
      </c>
      <c r="AM162" s="292">
        <f t="shared" si="168"/>
        <v>0</v>
      </c>
      <c r="AN162" s="292">
        <f t="shared" si="168"/>
        <v>0</v>
      </c>
      <c r="AO162" s="292">
        <f t="shared" si="168"/>
        <v>-2.9103830456733704E-11</v>
      </c>
    </row>
    <row r="163" spans="1:41" x14ac:dyDescent="0.25">
      <c r="A163" s="75"/>
      <c r="B163" s="76"/>
      <c r="C163" s="105">
        <v>32900</v>
      </c>
      <c r="D163" s="177" t="s">
        <v>381</v>
      </c>
      <c r="E163" s="178"/>
      <c r="F163" s="142">
        <f>SUM(F164)</f>
        <v>385000</v>
      </c>
      <c r="G163" s="142">
        <f t="shared" ref="G163:J163" si="233">SUM(G164)</f>
        <v>-92000</v>
      </c>
      <c r="H163" s="142">
        <f t="shared" si="233"/>
        <v>293000</v>
      </c>
      <c r="I163" s="142">
        <f t="shared" si="233"/>
        <v>290584</v>
      </c>
      <c r="J163" s="142">
        <f t="shared" si="233"/>
        <v>290584</v>
      </c>
      <c r="K163" s="272">
        <f t="shared" si="182"/>
        <v>2416</v>
      </c>
      <c r="O163" s="142">
        <f t="shared" ref="O163:T163" si="234">SUM(O164)</f>
        <v>385000</v>
      </c>
      <c r="P163" s="142">
        <f t="shared" si="234"/>
        <v>-92000</v>
      </c>
      <c r="Q163" s="142">
        <f t="shared" si="234"/>
        <v>293000</v>
      </c>
      <c r="R163" s="142">
        <f t="shared" si="234"/>
        <v>290584</v>
      </c>
      <c r="S163" s="142">
        <f t="shared" si="234"/>
        <v>290584</v>
      </c>
      <c r="T163" s="272">
        <f t="shared" si="234"/>
        <v>2416</v>
      </c>
      <c r="V163" s="286">
        <f t="shared" ref="V163:AA163" si="235">SUM(V164)</f>
        <v>0</v>
      </c>
      <c r="W163" s="286">
        <f t="shared" si="235"/>
        <v>0</v>
      </c>
      <c r="X163" s="286">
        <f t="shared" si="235"/>
        <v>0</v>
      </c>
      <c r="Y163" s="286">
        <f t="shared" si="235"/>
        <v>0</v>
      </c>
      <c r="Z163" s="286">
        <f t="shared" si="235"/>
        <v>0</v>
      </c>
      <c r="AA163" s="286">
        <f t="shared" si="235"/>
        <v>0</v>
      </c>
      <c r="AC163" s="292">
        <f t="shared" si="164"/>
        <v>385000</v>
      </c>
      <c r="AD163" s="292">
        <f t="shared" si="164"/>
        <v>-92000</v>
      </c>
      <c r="AE163" s="292">
        <f t="shared" si="164"/>
        <v>293000</v>
      </c>
      <c r="AF163" s="292">
        <f t="shared" si="163"/>
        <v>290584</v>
      </c>
      <c r="AG163" s="292">
        <f t="shared" si="163"/>
        <v>290584</v>
      </c>
      <c r="AH163" s="292">
        <f t="shared" si="163"/>
        <v>2416</v>
      </c>
      <c r="AI163" s="66"/>
      <c r="AJ163" s="292">
        <f t="shared" si="168"/>
        <v>0</v>
      </c>
      <c r="AK163" s="292">
        <f t="shared" si="168"/>
        <v>0</v>
      </c>
      <c r="AL163" s="292">
        <f t="shared" si="168"/>
        <v>0</v>
      </c>
      <c r="AM163" s="292">
        <f t="shared" si="168"/>
        <v>0</v>
      </c>
      <c r="AN163" s="292">
        <f t="shared" si="168"/>
        <v>0</v>
      </c>
      <c r="AO163" s="292">
        <f t="shared" si="168"/>
        <v>0</v>
      </c>
    </row>
    <row r="164" spans="1:41" x14ac:dyDescent="0.25">
      <c r="A164" s="75"/>
      <c r="B164" s="77"/>
      <c r="C164" s="76"/>
      <c r="D164" s="78">
        <v>32901</v>
      </c>
      <c r="E164" s="79" t="s">
        <v>381</v>
      </c>
      <c r="F164" s="184">
        <f t="shared" si="179"/>
        <v>385000</v>
      </c>
      <c r="G164" s="184">
        <f t="shared" si="179"/>
        <v>-92000</v>
      </c>
      <c r="H164" s="184">
        <f t="shared" si="180"/>
        <v>293000</v>
      </c>
      <c r="I164" s="184">
        <f t="shared" si="181"/>
        <v>290584</v>
      </c>
      <c r="J164" s="184">
        <f t="shared" si="181"/>
        <v>290584</v>
      </c>
      <c r="K164" s="316">
        <f t="shared" si="182"/>
        <v>2416</v>
      </c>
      <c r="O164" s="184">
        <v>385000</v>
      </c>
      <c r="P164" s="184">
        <v>-92000</v>
      </c>
      <c r="Q164" s="184">
        <f>O164+P164</f>
        <v>293000</v>
      </c>
      <c r="R164" s="184">
        <v>290584</v>
      </c>
      <c r="S164" s="184">
        <v>290584</v>
      </c>
      <c r="T164" s="270">
        <f t="shared" si="204"/>
        <v>2416</v>
      </c>
      <c r="V164" s="287"/>
      <c r="W164" s="287"/>
      <c r="X164" s="261">
        <f t="shared" si="205"/>
        <v>0</v>
      </c>
      <c r="Y164" s="287"/>
      <c r="Z164" s="287"/>
      <c r="AA164" s="261">
        <f t="shared" si="206"/>
        <v>0</v>
      </c>
      <c r="AC164" s="292">
        <f t="shared" si="164"/>
        <v>385000</v>
      </c>
      <c r="AD164" s="292">
        <f t="shared" si="164"/>
        <v>-92000</v>
      </c>
      <c r="AE164" s="292">
        <f t="shared" si="164"/>
        <v>293000</v>
      </c>
      <c r="AF164" s="292">
        <f t="shared" si="163"/>
        <v>290584</v>
      </c>
      <c r="AG164" s="292">
        <f t="shared" si="163"/>
        <v>290584</v>
      </c>
      <c r="AH164" s="292">
        <f t="shared" si="163"/>
        <v>2416</v>
      </c>
      <c r="AI164" s="66"/>
      <c r="AJ164" s="292">
        <f t="shared" si="168"/>
        <v>0</v>
      </c>
      <c r="AK164" s="292">
        <f t="shared" si="168"/>
        <v>0</v>
      </c>
      <c r="AL164" s="292">
        <f t="shared" si="168"/>
        <v>0</v>
      </c>
      <c r="AM164" s="292">
        <f t="shared" si="168"/>
        <v>0</v>
      </c>
      <c r="AN164" s="292">
        <f t="shared" si="168"/>
        <v>0</v>
      </c>
      <c r="AO164" s="292">
        <f t="shared" si="168"/>
        <v>0</v>
      </c>
    </row>
    <row r="165" spans="1:41" x14ac:dyDescent="0.25">
      <c r="A165" s="75"/>
      <c r="B165" s="179">
        <v>33000</v>
      </c>
      <c r="C165" s="180" t="s">
        <v>382</v>
      </c>
      <c r="D165" s="181"/>
      <c r="E165" s="182"/>
      <c r="F165" s="141">
        <f>SUM(F166,F168,F170,F173,F175,F179)</f>
        <v>18254900</v>
      </c>
      <c r="G165" s="141">
        <f t="shared" ref="G165:J165" si="236">SUM(G166,G168,G170,G173,G175,G179)</f>
        <v>1536480.54</v>
      </c>
      <c r="H165" s="141">
        <f t="shared" si="236"/>
        <v>19791380.539999999</v>
      </c>
      <c r="I165" s="141">
        <f t="shared" si="236"/>
        <v>18821595.329999998</v>
      </c>
      <c r="J165" s="141">
        <f t="shared" si="236"/>
        <v>14329669.17</v>
      </c>
      <c r="K165" s="271">
        <f t="shared" si="182"/>
        <v>969785.21000000089</v>
      </c>
      <c r="O165" s="141">
        <f>SUM(O166,O168,O170,O173,O175,O179)</f>
        <v>11034900</v>
      </c>
      <c r="P165" s="141">
        <f t="shared" ref="P165:T165" si="237">SUM(P166,P168,P170,P173,P175,P179)</f>
        <v>2090480.54</v>
      </c>
      <c r="Q165" s="141">
        <f t="shared" si="237"/>
        <v>13125380.539999999</v>
      </c>
      <c r="R165" s="141">
        <f t="shared" si="237"/>
        <v>12870471.16</v>
      </c>
      <c r="S165" s="141">
        <f t="shared" si="237"/>
        <v>8421367</v>
      </c>
      <c r="T165" s="141">
        <f t="shared" si="237"/>
        <v>254909.38000000003</v>
      </c>
      <c r="V165" s="285">
        <f t="shared" ref="V165:AA165" si="238">SUM(V166,V168,V173,V175,V179)</f>
        <v>7220000</v>
      </c>
      <c r="W165" s="285">
        <f t="shared" si="238"/>
        <v>-554000</v>
      </c>
      <c r="X165" s="285">
        <f t="shared" si="238"/>
        <v>6666000</v>
      </c>
      <c r="Y165" s="285">
        <f t="shared" si="238"/>
        <v>5951124.1699999999</v>
      </c>
      <c r="Z165" s="285">
        <f t="shared" si="238"/>
        <v>5908302.1699999999</v>
      </c>
      <c r="AA165" s="285">
        <f t="shared" si="238"/>
        <v>714875.83000000007</v>
      </c>
      <c r="AC165" s="292">
        <f t="shared" si="164"/>
        <v>18254900</v>
      </c>
      <c r="AD165" s="292">
        <f t="shared" si="164"/>
        <v>1536480.54</v>
      </c>
      <c r="AE165" s="292">
        <f t="shared" si="164"/>
        <v>19791380.539999999</v>
      </c>
      <c r="AF165" s="292">
        <f t="shared" si="163"/>
        <v>18821595.329999998</v>
      </c>
      <c r="AG165" s="292">
        <f t="shared" si="163"/>
        <v>14329669.17</v>
      </c>
      <c r="AH165" s="292">
        <f t="shared" si="163"/>
        <v>969785.21000000008</v>
      </c>
      <c r="AI165" s="66"/>
      <c r="AJ165" s="292">
        <f t="shared" si="168"/>
        <v>0</v>
      </c>
      <c r="AK165" s="292">
        <f t="shared" si="168"/>
        <v>0</v>
      </c>
      <c r="AL165" s="292">
        <f t="shared" si="168"/>
        <v>0</v>
      </c>
      <c r="AM165" s="292">
        <f t="shared" ref="AM165:AO228" si="239">I165-AF165</f>
        <v>0</v>
      </c>
      <c r="AN165" s="292">
        <f t="shared" si="239"/>
        <v>0</v>
      </c>
      <c r="AO165" s="292">
        <f t="shared" si="239"/>
        <v>0</v>
      </c>
    </row>
    <row r="166" spans="1:41" x14ac:dyDescent="0.25">
      <c r="A166" s="75"/>
      <c r="B166" s="76"/>
      <c r="C166" s="105">
        <v>33100</v>
      </c>
      <c r="D166" s="177" t="s">
        <v>383</v>
      </c>
      <c r="E166" s="178"/>
      <c r="F166" s="142">
        <f>SUM(F167)</f>
        <v>625000</v>
      </c>
      <c r="G166" s="142">
        <f t="shared" ref="G166:J166" si="240">SUM(G167)</f>
        <v>2663980.54</v>
      </c>
      <c r="H166" s="142">
        <f t="shared" si="240"/>
        <v>3288980.54</v>
      </c>
      <c r="I166" s="142">
        <f t="shared" si="240"/>
        <v>3116032</v>
      </c>
      <c r="J166" s="142">
        <f t="shared" si="240"/>
        <v>294376</v>
      </c>
      <c r="K166" s="272">
        <f t="shared" si="182"/>
        <v>172948.54000000004</v>
      </c>
      <c r="O166" s="142">
        <f t="shared" ref="O166:T166" si="241">SUM(O167)</f>
        <v>625000</v>
      </c>
      <c r="P166" s="142">
        <f t="shared" si="241"/>
        <v>2663980.54</v>
      </c>
      <c r="Q166" s="142">
        <f t="shared" si="241"/>
        <v>3288980.54</v>
      </c>
      <c r="R166" s="142">
        <f t="shared" si="241"/>
        <v>3116032</v>
      </c>
      <c r="S166" s="142">
        <f t="shared" si="241"/>
        <v>294376</v>
      </c>
      <c r="T166" s="272">
        <f t="shared" si="241"/>
        <v>172948.54000000004</v>
      </c>
      <c r="V166" s="286">
        <f t="shared" ref="V166:AA166" si="242">SUM(V167)</f>
        <v>0</v>
      </c>
      <c r="W166" s="286">
        <f t="shared" si="242"/>
        <v>0</v>
      </c>
      <c r="X166" s="286">
        <f t="shared" si="242"/>
        <v>0</v>
      </c>
      <c r="Y166" s="286">
        <f t="shared" si="242"/>
        <v>0</v>
      </c>
      <c r="Z166" s="286">
        <f t="shared" si="242"/>
        <v>0</v>
      </c>
      <c r="AA166" s="286">
        <f t="shared" si="242"/>
        <v>0</v>
      </c>
      <c r="AC166" s="292">
        <f t="shared" si="164"/>
        <v>625000</v>
      </c>
      <c r="AD166" s="292">
        <f t="shared" si="164"/>
        <v>2663980.54</v>
      </c>
      <c r="AE166" s="292">
        <f t="shared" si="164"/>
        <v>3288980.54</v>
      </c>
      <c r="AF166" s="292">
        <f t="shared" si="163"/>
        <v>3116032</v>
      </c>
      <c r="AG166" s="292">
        <f t="shared" si="163"/>
        <v>294376</v>
      </c>
      <c r="AH166" s="292">
        <f t="shared" si="163"/>
        <v>172948.54000000004</v>
      </c>
      <c r="AI166" s="66"/>
      <c r="AJ166" s="292">
        <f t="shared" ref="AJ166:AO229" si="243">F166-AC166</f>
        <v>0</v>
      </c>
      <c r="AK166" s="292">
        <f t="shared" si="243"/>
        <v>0</v>
      </c>
      <c r="AL166" s="292">
        <f t="shared" si="243"/>
        <v>0</v>
      </c>
      <c r="AM166" s="292">
        <f t="shared" si="239"/>
        <v>0</v>
      </c>
      <c r="AN166" s="292">
        <f t="shared" si="239"/>
        <v>0</v>
      </c>
      <c r="AO166" s="292">
        <f t="shared" si="239"/>
        <v>0</v>
      </c>
    </row>
    <row r="167" spans="1:41" ht="30" x14ac:dyDescent="0.25">
      <c r="A167" s="75"/>
      <c r="B167" s="77"/>
      <c r="C167" s="76"/>
      <c r="D167" s="78">
        <v>33101</v>
      </c>
      <c r="E167" s="79" t="s">
        <v>384</v>
      </c>
      <c r="F167" s="184">
        <f t="shared" si="179"/>
        <v>625000</v>
      </c>
      <c r="G167" s="184">
        <f t="shared" si="179"/>
        <v>2663980.54</v>
      </c>
      <c r="H167" s="184">
        <f t="shared" si="180"/>
        <v>3288980.54</v>
      </c>
      <c r="I167" s="184">
        <f t="shared" si="181"/>
        <v>3116032</v>
      </c>
      <c r="J167" s="184">
        <f t="shared" si="181"/>
        <v>294376</v>
      </c>
      <c r="K167" s="316">
        <f t="shared" si="182"/>
        <v>172948.54000000004</v>
      </c>
      <c r="O167" s="184">
        <v>625000</v>
      </c>
      <c r="P167" s="184">
        <v>2663980.54</v>
      </c>
      <c r="Q167" s="184">
        <f>O167+P167</f>
        <v>3288980.54</v>
      </c>
      <c r="R167" s="184">
        <v>3116032</v>
      </c>
      <c r="S167" s="184">
        <v>294376</v>
      </c>
      <c r="T167" s="270">
        <f t="shared" si="204"/>
        <v>172948.54000000004</v>
      </c>
      <c r="V167" s="287"/>
      <c r="W167" s="287"/>
      <c r="X167" s="261">
        <f t="shared" si="205"/>
        <v>0</v>
      </c>
      <c r="Y167" s="287"/>
      <c r="Z167" s="287"/>
      <c r="AA167" s="261">
        <f t="shared" si="206"/>
        <v>0</v>
      </c>
      <c r="AC167" s="292">
        <f t="shared" si="164"/>
        <v>625000</v>
      </c>
      <c r="AD167" s="292">
        <f t="shared" si="164"/>
        <v>2663980.54</v>
      </c>
      <c r="AE167" s="292">
        <f t="shared" si="164"/>
        <v>3288980.54</v>
      </c>
      <c r="AF167" s="292">
        <f t="shared" si="163"/>
        <v>3116032</v>
      </c>
      <c r="AG167" s="292">
        <f t="shared" si="163"/>
        <v>294376</v>
      </c>
      <c r="AH167" s="292">
        <f t="shared" si="163"/>
        <v>172948.54000000004</v>
      </c>
      <c r="AI167" s="66"/>
      <c r="AJ167" s="292">
        <f t="shared" si="243"/>
        <v>0</v>
      </c>
      <c r="AK167" s="292">
        <f t="shared" si="243"/>
        <v>0</v>
      </c>
      <c r="AL167" s="292">
        <f t="shared" si="243"/>
        <v>0</v>
      </c>
      <c r="AM167" s="292">
        <f t="shared" si="239"/>
        <v>0</v>
      </c>
      <c r="AN167" s="292">
        <f t="shared" si="239"/>
        <v>0</v>
      </c>
      <c r="AO167" s="292">
        <f t="shared" si="239"/>
        <v>0</v>
      </c>
    </row>
    <row r="168" spans="1:41" x14ac:dyDescent="0.25">
      <c r="A168" s="75"/>
      <c r="B168" s="76"/>
      <c r="C168" s="105">
        <v>33200</v>
      </c>
      <c r="D168" s="177" t="s">
        <v>551</v>
      </c>
      <c r="E168" s="178"/>
      <c r="F168" s="142">
        <f>SUM(F169)</f>
        <v>1551400</v>
      </c>
      <c r="G168" s="142">
        <f t="shared" ref="G168:J168" si="244">SUM(G169)</f>
        <v>0</v>
      </c>
      <c r="H168" s="142">
        <f t="shared" si="244"/>
        <v>1551400</v>
      </c>
      <c r="I168" s="142">
        <f t="shared" si="244"/>
        <v>1551400</v>
      </c>
      <c r="J168" s="142">
        <f t="shared" si="244"/>
        <v>36410</v>
      </c>
      <c r="K168" s="272">
        <f t="shared" si="182"/>
        <v>0</v>
      </c>
      <c r="O168" s="142">
        <f>SUM(O169)</f>
        <v>1551400</v>
      </c>
      <c r="P168" s="142">
        <f t="shared" ref="P168:T168" si="245">SUM(P169)</f>
        <v>0</v>
      </c>
      <c r="Q168" s="142">
        <f t="shared" si="245"/>
        <v>1551400</v>
      </c>
      <c r="R168" s="142">
        <f t="shared" si="245"/>
        <v>1551400</v>
      </c>
      <c r="S168" s="142">
        <f t="shared" si="245"/>
        <v>36410</v>
      </c>
      <c r="T168" s="272">
        <f t="shared" si="245"/>
        <v>0</v>
      </c>
      <c r="V168" s="286">
        <f t="shared" ref="V168:AA168" si="246">SUM(V169)</f>
        <v>0</v>
      </c>
      <c r="W168" s="286">
        <f t="shared" si="246"/>
        <v>0</v>
      </c>
      <c r="X168" s="286">
        <f t="shared" si="246"/>
        <v>0</v>
      </c>
      <c r="Y168" s="286">
        <f t="shared" si="246"/>
        <v>0</v>
      </c>
      <c r="Z168" s="286">
        <f t="shared" si="246"/>
        <v>0</v>
      </c>
      <c r="AA168" s="286">
        <f t="shared" si="246"/>
        <v>0</v>
      </c>
      <c r="AC168" s="292">
        <f t="shared" si="164"/>
        <v>1551400</v>
      </c>
      <c r="AD168" s="292">
        <f t="shared" si="164"/>
        <v>0</v>
      </c>
      <c r="AE168" s="292">
        <f t="shared" si="164"/>
        <v>1551400</v>
      </c>
      <c r="AF168" s="292">
        <f t="shared" si="163"/>
        <v>1551400</v>
      </c>
      <c r="AG168" s="292">
        <f t="shared" si="163"/>
        <v>36410</v>
      </c>
      <c r="AH168" s="292">
        <f t="shared" si="163"/>
        <v>0</v>
      </c>
      <c r="AI168" s="66"/>
      <c r="AJ168" s="292">
        <f t="shared" si="243"/>
        <v>0</v>
      </c>
      <c r="AK168" s="292">
        <f t="shared" si="243"/>
        <v>0</v>
      </c>
      <c r="AL168" s="292">
        <f t="shared" si="243"/>
        <v>0</v>
      </c>
      <c r="AM168" s="292">
        <f t="shared" si="239"/>
        <v>0</v>
      </c>
      <c r="AN168" s="292">
        <f t="shared" si="239"/>
        <v>0</v>
      </c>
      <c r="AO168" s="292">
        <f t="shared" si="239"/>
        <v>0</v>
      </c>
    </row>
    <row r="169" spans="1:41" ht="30" x14ac:dyDescent="0.25">
      <c r="A169" s="75"/>
      <c r="B169" s="77"/>
      <c r="C169" s="76"/>
      <c r="D169" s="78">
        <v>33201</v>
      </c>
      <c r="E169" s="79" t="s">
        <v>552</v>
      </c>
      <c r="F169" s="184">
        <f t="shared" si="179"/>
        <v>1551400</v>
      </c>
      <c r="G169" s="184">
        <f t="shared" si="179"/>
        <v>0</v>
      </c>
      <c r="H169" s="184">
        <f t="shared" si="180"/>
        <v>1551400</v>
      </c>
      <c r="I169" s="184">
        <f t="shared" si="181"/>
        <v>1551400</v>
      </c>
      <c r="J169" s="184">
        <f t="shared" si="181"/>
        <v>36410</v>
      </c>
      <c r="K169" s="316">
        <f t="shared" si="182"/>
        <v>0</v>
      </c>
      <c r="O169" s="184">
        <v>1551400</v>
      </c>
      <c r="P169" s="184"/>
      <c r="Q169" s="184">
        <f>O169+P169</f>
        <v>1551400</v>
      </c>
      <c r="R169" s="184">
        <v>1551400</v>
      </c>
      <c r="S169" s="184">
        <v>36410</v>
      </c>
      <c r="T169" s="270">
        <f t="shared" si="204"/>
        <v>0</v>
      </c>
      <c r="V169" s="287"/>
      <c r="W169" s="287"/>
      <c r="X169" s="261">
        <f t="shared" si="205"/>
        <v>0</v>
      </c>
      <c r="Y169" s="287"/>
      <c r="Z169" s="287"/>
      <c r="AA169" s="261">
        <f t="shared" si="206"/>
        <v>0</v>
      </c>
      <c r="AC169" s="292">
        <f t="shared" si="164"/>
        <v>1551400</v>
      </c>
      <c r="AD169" s="292">
        <f t="shared" si="164"/>
        <v>0</v>
      </c>
      <c r="AE169" s="292">
        <f t="shared" si="164"/>
        <v>1551400</v>
      </c>
      <c r="AF169" s="292">
        <f t="shared" si="163"/>
        <v>1551400</v>
      </c>
      <c r="AG169" s="292">
        <f t="shared" si="163"/>
        <v>36410</v>
      </c>
      <c r="AH169" s="292">
        <f t="shared" si="163"/>
        <v>0</v>
      </c>
      <c r="AI169" s="66"/>
      <c r="AJ169" s="292">
        <f t="shared" si="243"/>
        <v>0</v>
      </c>
      <c r="AK169" s="292">
        <f t="shared" si="243"/>
        <v>0</v>
      </c>
      <c r="AL169" s="292">
        <f t="shared" si="243"/>
        <v>0</v>
      </c>
      <c r="AM169" s="292">
        <f t="shared" si="239"/>
        <v>0</v>
      </c>
      <c r="AN169" s="292">
        <f t="shared" si="239"/>
        <v>0</v>
      </c>
      <c r="AO169" s="292">
        <f t="shared" si="239"/>
        <v>0</v>
      </c>
    </row>
    <row r="170" spans="1:41" x14ac:dyDescent="0.25">
      <c r="A170" s="75"/>
      <c r="B170" s="76"/>
      <c r="C170" s="105">
        <v>33300</v>
      </c>
      <c r="D170" s="177" t="s">
        <v>582</v>
      </c>
      <c r="E170" s="178"/>
      <c r="F170" s="142">
        <f>SUM(F171:F172)</f>
        <v>500000</v>
      </c>
      <c r="G170" s="142">
        <f t="shared" ref="G170:J170" si="247">SUM(G171:G172)</f>
        <v>-380000</v>
      </c>
      <c r="H170" s="142">
        <f t="shared" si="247"/>
        <v>120000</v>
      </c>
      <c r="I170" s="142">
        <f t="shared" si="247"/>
        <v>111360</v>
      </c>
      <c r="J170" s="142">
        <f t="shared" si="247"/>
        <v>0</v>
      </c>
      <c r="K170" s="272">
        <f t="shared" si="182"/>
        <v>8640</v>
      </c>
      <c r="O170" s="142">
        <f>SUM(O171:O172)</f>
        <v>500000</v>
      </c>
      <c r="P170" s="142">
        <f t="shared" ref="P170:T170" si="248">SUM(P171:P172)</f>
        <v>-380000</v>
      </c>
      <c r="Q170" s="142">
        <f t="shared" si="248"/>
        <v>120000</v>
      </c>
      <c r="R170" s="142">
        <f t="shared" si="248"/>
        <v>111360</v>
      </c>
      <c r="S170" s="142">
        <f t="shared" si="248"/>
        <v>0</v>
      </c>
      <c r="T170" s="142">
        <f t="shared" si="248"/>
        <v>8640</v>
      </c>
      <c r="V170" s="286"/>
      <c r="W170" s="286"/>
      <c r="X170" s="286"/>
      <c r="Y170" s="286"/>
      <c r="Z170" s="286"/>
      <c r="AA170" s="286"/>
      <c r="AC170" s="292">
        <f t="shared" si="164"/>
        <v>500000</v>
      </c>
      <c r="AD170" s="292">
        <f t="shared" si="164"/>
        <v>-380000</v>
      </c>
      <c r="AE170" s="292">
        <f t="shared" si="164"/>
        <v>120000</v>
      </c>
      <c r="AF170" s="292">
        <f t="shared" si="163"/>
        <v>111360</v>
      </c>
      <c r="AG170" s="292">
        <f t="shared" si="163"/>
        <v>0</v>
      </c>
      <c r="AH170" s="292">
        <f t="shared" si="163"/>
        <v>8640</v>
      </c>
      <c r="AI170" s="66"/>
      <c r="AJ170" s="292">
        <f t="shared" si="243"/>
        <v>0</v>
      </c>
      <c r="AK170" s="292">
        <f t="shared" si="243"/>
        <v>0</v>
      </c>
      <c r="AL170" s="292">
        <f t="shared" si="243"/>
        <v>0</v>
      </c>
      <c r="AM170" s="292">
        <f t="shared" si="239"/>
        <v>0</v>
      </c>
      <c r="AN170" s="292">
        <f t="shared" si="239"/>
        <v>0</v>
      </c>
      <c r="AO170" s="292">
        <f t="shared" si="239"/>
        <v>0</v>
      </c>
    </row>
    <row r="171" spans="1:41" ht="30" hidden="1" x14ac:dyDescent="0.25">
      <c r="A171" s="75"/>
      <c r="B171" s="77"/>
      <c r="C171" s="76"/>
      <c r="D171" s="85">
        <v>33301</v>
      </c>
      <c r="E171" s="84" t="s">
        <v>609</v>
      </c>
      <c r="F171" s="184">
        <f t="shared" si="179"/>
        <v>0</v>
      </c>
      <c r="G171" s="184">
        <f t="shared" si="179"/>
        <v>0</v>
      </c>
      <c r="H171" s="184">
        <f t="shared" si="180"/>
        <v>0</v>
      </c>
      <c r="I171" s="184">
        <f t="shared" si="181"/>
        <v>0</v>
      </c>
      <c r="J171" s="184">
        <f t="shared" si="181"/>
        <v>0</v>
      </c>
      <c r="K171" s="316">
        <f t="shared" si="182"/>
        <v>0</v>
      </c>
      <c r="O171" s="184"/>
      <c r="P171" s="184">
        <v>0</v>
      </c>
      <c r="Q171" s="184">
        <f>O171+P171</f>
        <v>0</v>
      </c>
      <c r="R171" s="184"/>
      <c r="S171" s="184"/>
      <c r="T171" s="270">
        <f t="shared" si="204"/>
        <v>0</v>
      </c>
      <c r="V171" s="286"/>
      <c r="W171" s="286"/>
      <c r="X171" s="286"/>
      <c r="Y171" s="286"/>
      <c r="Z171" s="286"/>
      <c r="AA171" s="286"/>
      <c r="AC171" s="292">
        <f t="shared" si="164"/>
        <v>0</v>
      </c>
      <c r="AD171" s="292">
        <f t="shared" si="164"/>
        <v>0</v>
      </c>
      <c r="AE171" s="292">
        <f t="shared" si="164"/>
        <v>0</v>
      </c>
      <c r="AF171" s="292">
        <f t="shared" si="163"/>
        <v>0</v>
      </c>
      <c r="AG171" s="292">
        <f t="shared" si="163"/>
        <v>0</v>
      </c>
      <c r="AH171" s="292">
        <f t="shared" si="163"/>
        <v>0</v>
      </c>
      <c r="AI171" s="66"/>
      <c r="AJ171" s="292">
        <f t="shared" si="243"/>
        <v>0</v>
      </c>
      <c r="AK171" s="292">
        <f t="shared" si="243"/>
        <v>0</v>
      </c>
      <c r="AL171" s="292">
        <f t="shared" si="243"/>
        <v>0</v>
      </c>
      <c r="AM171" s="292">
        <f t="shared" si="239"/>
        <v>0</v>
      </c>
      <c r="AN171" s="292">
        <f t="shared" si="239"/>
        <v>0</v>
      </c>
      <c r="AO171" s="292">
        <f t="shared" si="239"/>
        <v>0</v>
      </c>
    </row>
    <row r="172" spans="1:41" ht="30" x14ac:dyDescent="0.25">
      <c r="A172" s="75"/>
      <c r="B172" s="77"/>
      <c r="C172" s="76"/>
      <c r="D172" s="85">
        <v>33302</v>
      </c>
      <c r="E172" s="84" t="s">
        <v>589</v>
      </c>
      <c r="F172" s="184">
        <f t="shared" si="179"/>
        <v>500000</v>
      </c>
      <c r="G172" s="184">
        <f t="shared" si="179"/>
        <v>-380000</v>
      </c>
      <c r="H172" s="184">
        <f t="shared" si="180"/>
        <v>120000</v>
      </c>
      <c r="I172" s="184">
        <f t="shared" si="181"/>
        <v>111360</v>
      </c>
      <c r="J172" s="184">
        <f t="shared" si="181"/>
        <v>0</v>
      </c>
      <c r="K172" s="316">
        <f t="shared" si="182"/>
        <v>8640</v>
      </c>
      <c r="O172" s="184">
        <v>500000</v>
      </c>
      <c r="P172" s="184">
        <v>-380000</v>
      </c>
      <c r="Q172" s="184">
        <f>O172+P172</f>
        <v>120000</v>
      </c>
      <c r="R172" s="184">
        <v>111360</v>
      </c>
      <c r="S172" s="184">
        <v>0</v>
      </c>
      <c r="T172" s="270">
        <f t="shared" si="204"/>
        <v>8640</v>
      </c>
      <c r="V172" s="287"/>
      <c r="W172" s="287"/>
      <c r="X172" s="261"/>
      <c r="Y172" s="287"/>
      <c r="Z172" s="287"/>
      <c r="AA172" s="261"/>
      <c r="AC172" s="292">
        <f t="shared" si="164"/>
        <v>500000</v>
      </c>
      <c r="AD172" s="292">
        <f t="shared" si="164"/>
        <v>-380000</v>
      </c>
      <c r="AE172" s="292">
        <f t="shared" si="164"/>
        <v>120000</v>
      </c>
      <c r="AF172" s="292">
        <f t="shared" si="163"/>
        <v>111360</v>
      </c>
      <c r="AG172" s="292">
        <f t="shared" si="163"/>
        <v>0</v>
      </c>
      <c r="AH172" s="292">
        <f t="shared" si="163"/>
        <v>8640</v>
      </c>
      <c r="AI172" s="66"/>
      <c r="AJ172" s="292">
        <f t="shared" si="243"/>
        <v>0</v>
      </c>
      <c r="AK172" s="292">
        <f t="shared" si="243"/>
        <v>0</v>
      </c>
      <c r="AL172" s="292">
        <f t="shared" si="243"/>
        <v>0</v>
      </c>
      <c r="AM172" s="292">
        <f t="shared" si="239"/>
        <v>0</v>
      </c>
      <c r="AN172" s="292">
        <f t="shared" si="239"/>
        <v>0</v>
      </c>
      <c r="AO172" s="292">
        <f t="shared" si="239"/>
        <v>0</v>
      </c>
    </row>
    <row r="173" spans="1:41" x14ac:dyDescent="0.25">
      <c r="A173" s="75"/>
      <c r="B173" s="76"/>
      <c r="C173" s="105">
        <v>33400</v>
      </c>
      <c r="D173" s="177" t="s">
        <v>385</v>
      </c>
      <c r="E173" s="178"/>
      <c r="F173" s="142">
        <f>SUM(F174)</f>
        <v>1045500</v>
      </c>
      <c r="G173" s="142">
        <f t="shared" ref="G173:J173" si="249">SUM(G174)</f>
        <v>-25500</v>
      </c>
      <c r="H173" s="142">
        <f t="shared" si="249"/>
        <v>1020000</v>
      </c>
      <c r="I173" s="142">
        <f t="shared" si="249"/>
        <v>315612.15999999997</v>
      </c>
      <c r="J173" s="142">
        <f t="shared" si="249"/>
        <v>323640</v>
      </c>
      <c r="K173" s="272">
        <f t="shared" si="182"/>
        <v>704387.84000000008</v>
      </c>
      <c r="O173" s="142">
        <f t="shared" ref="O173:T173" si="250">SUM(O174)</f>
        <v>25500</v>
      </c>
      <c r="P173" s="142">
        <f t="shared" si="250"/>
        <v>-25500</v>
      </c>
      <c r="Q173" s="142">
        <f t="shared" si="250"/>
        <v>0</v>
      </c>
      <c r="R173" s="142">
        <f t="shared" si="250"/>
        <v>0</v>
      </c>
      <c r="S173" s="142">
        <f t="shared" si="250"/>
        <v>8027.84</v>
      </c>
      <c r="T173" s="142">
        <f t="shared" si="250"/>
        <v>0</v>
      </c>
      <c r="V173" s="286">
        <f t="shared" ref="V173:AA173" si="251">SUM(V174)</f>
        <v>1020000</v>
      </c>
      <c r="W173" s="286">
        <f t="shared" si="251"/>
        <v>0</v>
      </c>
      <c r="X173" s="286">
        <f t="shared" si="251"/>
        <v>1020000</v>
      </c>
      <c r="Y173" s="286">
        <f t="shared" si="251"/>
        <v>315612.15999999997</v>
      </c>
      <c r="Z173" s="286">
        <f t="shared" si="251"/>
        <v>315612.15999999997</v>
      </c>
      <c r="AA173" s="286">
        <f t="shared" si="251"/>
        <v>704387.84000000008</v>
      </c>
      <c r="AC173" s="292">
        <f t="shared" si="164"/>
        <v>1045500</v>
      </c>
      <c r="AD173" s="292">
        <f t="shared" si="164"/>
        <v>-25500</v>
      </c>
      <c r="AE173" s="292">
        <f t="shared" si="164"/>
        <v>1020000</v>
      </c>
      <c r="AF173" s="292">
        <f t="shared" si="163"/>
        <v>315612.15999999997</v>
      </c>
      <c r="AG173" s="292">
        <f t="shared" si="163"/>
        <v>323640</v>
      </c>
      <c r="AH173" s="292">
        <f t="shared" si="163"/>
        <v>704387.84000000008</v>
      </c>
      <c r="AI173" s="66"/>
      <c r="AJ173" s="292">
        <f t="shared" si="243"/>
        <v>0</v>
      </c>
      <c r="AK173" s="292">
        <f t="shared" si="243"/>
        <v>0</v>
      </c>
      <c r="AL173" s="292">
        <f t="shared" si="243"/>
        <v>0</v>
      </c>
      <c r="AM173" s="292">
        <f t="shared" si="239"/>
        <v>0</v>
      </c>
      <c r="AN173" s="292">
        <f t="shared" si="239"/>
        <v>0</v>
      </c>
      <c r="AO173" s="292">
        <f t="shared" si="239"/>
        <v>0</v>
      </c>
    </row>
    <row r="174" spans="1:41" x14ac:dyDescent="0.25">
      <c r="A174" s="75"/>
      <c r="B174" s="77"/>
      <c r="C174" s="76"/>
      <c r="D174" s="78">
        <v>33401</v>
      </c>
      <c r="E174" s="79" t="s">
        <v>385</v>
      </c>
      <c r="F174" s="184">
        <f t="shared" si="179"/>
        <v>1045500</v>
      </c>
      <c r="G174" s="184">
        <f t="shared" si="179"/>
        <v>-25500</v>
      </c>
      <c r="H174" s="184">
        <f t="shared" si="180"/>
        <v>1020000</v>
      </c>
      <c r="I174" s="184">
        <f t="shared" si="181"/>
        <v>315612.15999999997</v>
      </c>
      <c r="J174" s="184">
        <f t="shared" si="181"/>
        <v>323640</v>
      </c>
      <c r="K174" s="316">
        <f t="shared" si="182"/>
        <v>704387.84000000008</v>
      </c>
      <c r="O174" s="184">
        <v>25500</v>
      </c>
      <c r="P174" s="184">
        <v>-25500</v>
      </c>
      <c r="Q174" s="184">
        <f t="shared" ref="Q174:Q186" si="252">O174+P174</f>
        <v>0</v>
      </c>
      <c r="R174" s="184"/>
      <c r="S174" s="184">
        <v>8027.84</v>
      </c>
      <c r="T174" s="270">
        <f t="shared" si="204"/>
        <v>0</v>
      </c>
      <c r="V174" s="287">
        <v>1020000</v>
      </c>
      <c r="W174" s="287">
        <v>0</v>
      </c>
      <c r="X174" s="261">
        <f t="shared" si="205"/>
        <v>1020000</v>
      </c>
      <c r="Y174" s="287">
        <v>315612.15999999997</v>
      </c>
      <c r="Z174" s="287">
        <v>315612.15999999997</v>
      </c>
      <c r="AA174" s="261">
        <f t="shared" si="206"/>
        <v>704387.84000000008</v>
      </c>
      <c r="AC174" s="292">
        <f t="shared" si="164"/>
        <v>1045500</v>
      </c>
      <c r="AD174" s="292">
        <f t="shared" si="164"/>
        <v>-25500</v>
      </c>
      <c r="AE174" s="292">
        <f t="shared" si="164"/>
        <v>1020000</v>
      </c>
      <c r="AF174" s="292">
        <f t="shared" si="163"/>
        <v>315612.15999999997</v>
      </c>
      <c r="AG174" s="292">
        <f t="shared" si="163"/>
        <v>323640</v>
      </c>
      <c r="AH174" s="292">
        <f t="shared" si="163"/>
        <v>704387.84000000008</v>
      </c>
      <c r="AI174" s="66"/>
      <c r="AJ174" s="292">
        <f t="shared" si="243"/>
        <v>0</v>
      </c>
      <c r="AK174" s="292">
        <f t="shared" si="243"/>
        <v>0</v>
      </c>
      <c r="AL174" s="292">
        <f t="shared" si="243"/>
        <v>0</v>
      </c>
      <c r="AM174" s="292">
        <f t="shared" si="239"/>
        <v>0</v>
      </c>
      <c r="AN174" s="292">
        <f t="shared" si="239"/>
        <v>0</v>
      </c>
      <c r="AO174" s="292">
        <f t="shared" si="239"/>
        <v>0</v>
      </c>
    </row>
    <row r="175" spans="1:41" x14ac:dyDescent="0.25">
      <c r="A175" s="75"/>
      <c r="B175" s="76"/>
      <c r="C175" s="105">
        <v>33600</v>
      </c>
      <c r="D175" s="177" t="s">
        <v>386</v>
      </c>
      <c r="E175" s="178"/>
      <c r="F175" s="142">
        <f>SUM(F176:F178)</f>
        <v>630000</v>
      </c>
      <c r="G175" s="142">
        <f t="shared" ref="G175:J175" si="253">SUM(G176:G178)</f>
        <v>-168000</v>
      </c>
      <c r="H175" s="142">
        <f t="shared" si="253"/>
        <v>462000</v>
      </c>
      <c r="I175" s="142">
        <f t="shared" si="253"/>
        <v>420787.17000000004</v>
      </c>
      <c r="J175" s="142">
        <f t="shared" si="253"/>
        <v>420787.17000000004</v>
      </c>
      <c r="K175" s="272">
        <f t="shared" si="182"/>
        <v>41212.829999999958</v>
      </c>
      <c r="O175" s="142">
        <f>SUM(O176:O178)</f>
        <v>612000</v>
      </c>
      <c r="P175" s="142">
        <f t="shared" ref="P175:T175" si="254">SUM(P176:P178)</f>
        <v>-168000</v>
      </c>
      <c r="Q175" s="142">
        <f t="shared" si="254"/>
        <v>444000</v>
      </c>
      <c r="R175" s="142">
        <f t="shared" si="254"/>
        <v>402787.16000000003</v>
      </c>
      <c r="S175" s="142">
        <f t="shared" si="254"/>
        <v>402787.16000000003</v>
      </c>
      <c r="T175" s="142">
        <f t="shared" si="254"/>
        <v>41212.839999999989</v>
      </c>
      <c r="V175" s="286">
        <f t="shared" ref="V175:AA175" si="255">SUM(V176:V178)</f>
        <v>18000</v>
      </c>
      <c r="W175" s="286">
        <f t="shared" si="255"/>
        <v>0</v>
      </c>
      <c r="X175" s="286">
        <f t="shared" si="255"/>
        <v>18000</v>
      </c>
      <c r="Y175" s="286">
        <f t="shared" si="255"/>
        <v>18000.009999999998</v>
      </c>
      <c r="Z175" s="286">
        <f t="shared" si="255"/>
        <v>18000.009999999998</v>
      </c>
      <c r="AA175" s="286">
        <f t="shared" si="255"/>
        <v>-9.9999999983992893E-3</v>
      </c>
      <c r="AC175" s="292">
        <f t="shared" si="164"/>
        <v>630000</v>
      </c>
      <c r="AD175" s="292">
        <f t="shared" si="164"/>
        <v>-168000</v>
      </c>
      <c r="AE175" s="292">
        <f t="shared" si="164"/>
        <v>462000</v>
      </c>
      <c r="AF175" s="292">
        <f t="shared" si="163"/>
        <v>420787.17000000004</v>
      </c>
      <c r="AG175" s="292">
        <f t="shared" si="163"/>
        <v>420787.17000000004</v>
      </c>
      <c r="AH175" s="292">
        <f t="shared" si="163"/>
        <v>41212.829999999987</v>
      </c>
      <c r="AI175" s="66"/>
      <c r="AJ175" s="292">
        <f t="shared" si="243"/>
        <v>0</v>
      </c>
      <c r="AK175" s="292">
        <f t="shared" si="243"/>
        <v>0</v>
      </c>
      <c r="AL175" s="292">
        <f t="shared" si="243"/>
        <v>0</v>
      </c>
      <c r="AM175" s="292">
        <f t="shared" si="239"/>
        <v>0</v>
      </c>
      <c r="AN175" s="292">
        <f t="shared" si="239"/>
        <v>0</v>
      </c>
      <c r="AO175" s="292">
        <f t="shared" si="239"/>
        <v>0</v>
      </c>
    </row>
    <row r="176" spans="1:41" ht="30" x14ac:dyDescent="0.25">
      <c r="A176" s="75"/>
      <c r="B176" s="77"/>
      <c r="C176" s="76"/>
      <c r="D176" s="78">
        <v>33601</v>
      </c>
      <c r="E176" s="79" t="s">
        <v>520</v>
      </c>
      <c r="F176" s="184">
        <f t="shared" si="179"/>
        <v>20000</v>
      </c>
      <c r="G176" s="184">
        <f t="shared" si="179"/>
        <v>10000</v>
      </c>
      <c r="H176" s="184">
        <f t="shared" si="180"/>
        <v>30000</v>
      </c>
      <c r="I176" s="184">
        <f t="shared" si="181"/>
        <v>20244.97</v>
      </c>
      <c r="J176" s="184">
        <f t="shared" si="181"/>
        <v>20244.97</v>
      </c>
      <c r="K176" s="316">
        <f t="shared" si="182"/>
        <v>9755.0299999999988</v>
      </c>
      <c r="O176" s="184">
        <v>20000</v>
      </c>
      <c r="P176" s="184">
        <v>10000</v>
      </c>
      <c r="Q176" s="184">
        <f>O176+P176</f>
        <v>30000</v>
      </c>
      <c r="R176" s="184">
        <v>20244.97</v>
      </c>
      <c r="S176" s="184">
        <v>20244.97</v>
      </c>
      <c r="T176" s="270">
        <f t="shared" si="204"/>
        <v>9755.0299999999988</v>
      </c>
      <c r="V176" s="287"/>
      <c r="W176" s="287">
        <v>0</v>
      </c>
      <c r="X176" s="261">
        <f t="shared" si="205"/>
        <v>0</v>
      </c>
      <c r="Y176" s="287">
        <v>0</v>
      </c>
      <c r="Z176" s="287">
        <v>0</v>
      </c>
      <c r="AA176" s="261">
        <f t="shared" si="206"/>
        <v>0</v>
      </c>
      <c r="AC176" s="292">
        <f t="shared" si="164"/>
        <v>20000</v>
      </c>
      <c r="AD176" s="292">
        <f t="shared" si="164"/>
        <v>10000</v>
      </c>
      <c r="AE176" s="292">
        <f t="shared" si="164"/>
        <v>30000</v>
      </c>
      <c r="AF176" s="292">
        <f t="shared" si="163"/>
        <v>20244.97</v>
      </c>
      <c r="AG176" s="292">
        <f t="shared" si="163"/>
        <v>20244.97</v>
      </c>
      <c r="AH176" s="292">
        <f t="shared" si="163"/>
        <v>9755.0299999999988</v>
      </c>
      <c r="AI176" s="66"/>
      <c r="AJ176" s="292">
        <f t="shared" si="243"/>
        <v>0</v>
      </c>
      <c r="AK176" s="292">
        <f t="shared" si="243"/>
        <v>0</v>
      </c>
      <c r="AL176" s="292">
        <f t="shared" si="243"/>
        <v>0</v>
      </c>
      <c r="AM176" s="292">
        <f t="shared" si="239"/>
        <v>0</v>
      </c>
      <c r="AN176" s="292">
        <f t="shared" si="239"/>
        <v>0</v>
      </c>
      <c r="AO176" s="292">
        <f t="shared" si="239"/>
        <v>0</v>
      </c>
    </row>
    <row r="177" spans="1:41" x14ac:dyDescent="0.25">
      <c r="A177" s="75"/>
      <c r="B177" s="77"/>
      <c r="C177" s="76"/>
      <c r="D177" s="78">
        <v>33602</v>
      </c>
      <c r="E177" s="79" t="s">
        <v>387</v>
      </c>
      <c r="F177" s="184">
        <f t="shared" si="179"/>
        <v>54000</v>
      </c>
      <c r="G177" s="184">
        <f t="shared" si="179"/>
        <v>0</v>
      </c>
      <c r="H177" s="184">
        <f t="shared" si="180"/>
        <v>54000</v>
      </c>
      <c r="I177" s="184">
        <f t="shared" si="181"/>
        <v>53608</v>
      </c>
      <c r="J177" s="184">
        <f t="shared" si="181"/>
        <v>53608</v>
      </c>
      <c r="K177" s="316">
        <f t="shared" si="182"/>
        <v>392</v>
      </c>
      <c r="O177" s="184">
        <v>36000</v>
      </c>
      <c r="P177" s="184">
        <v>0</v>
      </c>
      <c r="Q177" s="184">
        <f>O177+P177</f>
        <v>36000</v>
      </c>
      <c r="R177" s="184">
        <v>35607.99</v>
      </c>
      <c r="S177" s="184">
        <v>35607.99</v>
      </c>
      <c r="T177" s="270">
        <f t="shared" si="204"/>
        <v>392.01000000000204</v>
      </c>
      <c r="V177" s="287">
        <v>18000</v>
      </c>
      <c r="W177" s="287">
        <v>0</v>
      </c>
      <c r="X177" s="261">
        <f t="shared" si="205"/>
        <v>18000</v>
      </c>
      <c r="Y177" s="287">
        <v>18000.009999999998</v>
      </c>
      <c r="Z177" s="287">
        <v>18000.009999999998</v>
      </c>
      <c r="AA177" s="261">
        <f t="shared" si="206"/>
        <v>-9.9999999983992893E-3</v>
      </c>
      <c r="AC177" s="292">
        <f t="shared" si="164"/>
        <v>54000</v>
      </c>
      <c r="AD177" s="292">
        <f t="shared" si="164"/>
        <v>0</v>
      </c>
      <c r="AE177" s="292">
        <f t="shared" si="164"/>
        <v>54000</v>
      </c>
      <c r="AF177" s="292">
        <f t="shared" si="163"/>
        <v>53608</v>
      </c>
      <c r="AG177" s="292">
        <f t="shared" si="163"/>
        <v>53608</v>
      </c>
      <c r="AH177" s="292">
        <f t="shared" si="163"/>
        <v>392.00000000000364</v>
      </c>
      <c r="AI177" s="66"/>
      <c r="AJ177" s="292">
        <f t="shared" si="243"/>
        <v>0</v>
      </c>
      <c r="AK177" s="292">
        <f t="shared" si="243"/>
        <v>0</v>
      </c>
      <c r="AL177" s="292">
        <f t="shared" si="243"/>
        <v>0</v>
      </c>
      <c r="AM177" s="292">
        <f t="shared" si="239"/>
        <v>0</v>
      </c>
      <c r="AN177" s="292">
        <f t="shared" si="239"/>
        <v>0</v>
      </c>
      <c r="AO177" s="292">
        <f t="shared" si="239"/>
        <v>-3.637978807091713E-12</v>
      </c>
    </row>
    <row r="178" spans="1:41" x14ac:dyDescent="0.25">
      <c r="A178" s="75"/>
      <c r="B178" s="77"/>
      <c r="C178" s="76"/>
      <c r="D178" s="78">
        <v>33604</v>
      </c>
      <c r="E178" s="79" t="s">
        <v>388</v>
      </c>
      <c r="F178" s="184">
        <f t="shared" si="179"/>
        <v>556000</v>
      </c>
      <c r="G178" s="184">
        <f t="shared" si="179"/>
        <v>-178000</v>
      </c>
      <c r="H178" s="184">
        <f t="shared" si="180"/>
        <v>378000</v>
      </c>
      <c r="I178" s="184">
        <f t="shared" si="181"/>
        <v>346934.2</v>
      </c>
      <c r="J178" s="184">
        <f t="shared" si="181"/>
        <v>346934.2</v>
      </c>
      <c r="K178" s="316">
        <f t="shared" si="182"/>
        <v>31065.799999999988</v>
      </c>
      <c r="O178" s="184">
        <v>556000</v>
      </c>
      <c r="P178" s="184">
        <v>-178000</v>
      </c>
      <c r="Q178" s="184">
        <f>O178+P178</f>
        <v>378000</v>
      </c>
      <c r="R178" s="184">
        <v>346934.2</v>
      </c>
      <c r="S178" s="184">
        <v>346934.2</v>
      </c>
      <c r="T178" s="270">
        <f t="shared" si="204"/>
        <v>31065.799999999988</v>
      </c>
      <c r="V178" s="287"/>
      <c r="W178" s="287"/>
      <c r="X178" s="261">
        <f t="shared" si="205"/>
        <v>0</v>
      </c>
      <c r="Y178" s="287"/>
      <c r="Z178" s="287"/>
      <c r="AA178" s="261">
        <f t="shared" si="206"/>
        <v>0</v>
      </c>
      <c r="AC178" s="292">
        <f t="shared" si="164"/>
        <v>556000</v>
      </c>
      <c r="AD178" s="292">
        <f t="shared" si="164"/>
        <v>-178000</v>
      </c>
      <c r="AE178" s="292">
        <f t="shared" si="164"/>
        <v>378000</v>
      </c>
      <c r="AF178" s="292">
        <f t="shared" si="163"/>
        <v>346934.2</v>
      </c>
      <c r="AG178" s="292">
        <f t="shared" si="163"/>
        <v>346934.2</v>
      </c>
      <c r="AH178" s="292">
        <f t="shared" si="163"/>
        <v>31065.799999999988</v>
      </c>
      <c r="AI178" s="66"/>
      <c r="AJ178" s="292">
        <f t="shared" si="243"/>
        <v>0</v>
      </c>
      <c r="AK178" s="292">
        <f t="shared" si="243"/>
        <v>0</v>
      </c>
      <c r="AL178" s="292">
        <f t="shared" si="243"/>
        <v>0</v>
      </c>
      <c r="AM178" s="292">
        <f t="shared" si="239"/>
        <v>0</v>
      </c>
      <c r="AN178" s="292">
        <f t="shared" si="239"/>
        <v>0</v>
      </c>
      <c r="AO178" s="292">
        <f t="shared" si="239"/>
        <v>0</v>
      </c>
    </row>
    <row r="179" spans="1:41" x14ac:dyDescent="0.25">
      <c r="A179" s="75"/>
      <c r="B179" s="76"/>
      <c r="C179" s="105">
        <v>33800</v>
      </c>
      <c r="D179" s="177" t="s">
        <v>389</v>
      </c>
      <c r="E179" s="178"/>
      <c r="F179" s="142">
        <f>SUM(F180)</f>
        <v>13903000</v>
      </c>
      <c r="G179" s="142">
        <f t="shared" ref="G179:J179" si="256">SUM(G180)</f>
        <v>-554000</v>
      </c>
      <c r="H179" s="142">
        <f t="shared" si="256"/>
        <v>13349000</v>
      </c>
      <c r="I179" s="142">
        <f t="shared" si="256"/>
        <v>13306404</v>
      </c>
      <c r="J179" s="142">
        <f t="shared" si="256"/>
        <v>13254456</v>
      </c>
      <c r="K179" s="272">
        <f t="shared" si="182"/>
        <v>42596</v>
      </c>
      <c r="O179" s="142">
        <f t="shared" ref="O179:T179" si="257">SUM(O180)</f>
        <v>7721000</v>
      </c>
      <c r="P179" s="142">
        <f t="shared" si="257"/>
        <v>0</v>
      </c>
      <c r="Q179" s="142">
        <f t="shared" si="257"/>
        <v>7721000</v>
      </c>
      <c r="R179" s="142">
        <f t="shared" si="257"/>
        <v>7688892</v>
      </c>
      <c r="S179" s="142">
        <f t="shared" si="257"/>
        <v>7679766</v>
      </c>
      <c r="T179" s="272">
        <f t="shared" si="257"/>
        <v>32108</v>
      </c>
      <c r="V179" s="286">
        <f t="shared" ref="V179:AA179" si="258">SUM(V180)</f>
        <v>6182000</v>
      </c>
      <c r="W179" s="286">
        <f t="shared" si="258"/>
        <v>-554000</v>
      </c>
      <c r="X179" s="286">
        <f t="shared" si="258"/>
        <v>5628000</v>
      </c>
      <c r="Y179" s="286">
        <f t="shared" si="258"/>
        <v>5617512</v>
      </c>
      <c r="Z179" s="286">
        <f t="shared" si="258"/>
        <v>5574690</v>
      </c>
      <c r="AA179" s="286">
        <f t="shared" si="258"/>
        <v>10488</v>
      </c>
      <c r="AC179" s="292">
        <f t="shared" si="164"/>
        <v>13903000</v>
      </c>
      <c r="AD179" s="292">
        <f t="shared" si="164"/>
        <v>-554000</v>
      </c>
      <c r="AE179" s="292">
        <f t="shared" si="164"/>
        <v>13349000</v>
      </c>
      <c r="AF179" s="292">
        <f t="shared" si="163"/>
        <v>13306404</v>
      </c>
      <c r="AG179" s="292">
        <f t="shared" si="163"/>
        <v>13254456</v>
      </c>
      <c r="AH179" s="292">
        <f t="shared" si="163"/>
        <v>42596</v>
      </c>
      <c r="AI179" s="66"/>
      <c r="AJ179" s="292">
        <f t="shared" si="243"/>
        <v>0</v>
      </c>
      <c r="AK179" s="292">
        <f t="shared" si="243"/>
        <v>0</v>
      </c>
      <c r="AL179" s="292">
        <f t="shared" si="243"/>
        <v>0</v>
      </c>
      <c r="AM179" s="292">
        <f t="shared" si="239"/>
        <v>0</v>
      </c>
      <c r="AN179" s="292">
        <f t="shared" si="239"/>
        <v>0</v>
      </c>
      <c r="AO179" s="292">
        <f t="shared" si="239"/>
        <v>0</v>
      </c>
    </row>
    <row r="180" spans="1:41" x14ac:dyDescent="0.25">
      <c r="A180" s="75"/>
      <c r="B180" s="77"/>
      <c r="C180" s="76"/>
      <c r="D180" s="78">
        <v>33801</v>
      </c>
      <c r="E180" s="79" t="s">
        <v>390</v>
      </c>
      <c r="F180" s="184">
        <f t="shared" si="179"/>
        <v>13903000</v>
      </c>
      <c r="G180" s="184">
        <f t="shared" si="179"/>
        <v>-554000</v>
      </c>
      <c r="H180" s="184">
        <f t="shared" si="180"/>
        <v>13349000</v>
      </c>
      <c r="I180" s="184">
        <f t="shared" si="181"/>
        <v>13306404</v>
      </c>
      <c r="J180" s="184">
        <f t="shared" si="181"/>
        <v>13254456</v>
      </c>
      <c r="K180" s="316">
        <f t="shared" si="182"/>
        <v>42596</v>
      </c>
      <c r="O180" s="184">
        <v>7721000</v>
      </c>
      <c r="P180" s="184"/>
      <c r="Q180" s="184">
        <f>O180+P180</f>
        <v>7721000</v>
      </c>
      <c r="R180" s="184">
        <v>7688892</v>
      </c>
      <c r="S180" s="184">
        <v>7679766</v>
      </c>
      <c r="T180" s="270">
        <f t="shared" si="204"/>
        <v>32108</v>
      </c>
      <c r="V180" s="287">
        <v>6182000</v>
      </c>
      <c r="W180" s="287">
        <v>-554000</v>
      </c>
      <c r="X180" s="261">
        <f t="shared" si="205"/>
        <v>5628000</v>
      </c>
      <c r="Y180" s="287">
        <v>5617512</v>
      </c>
      <c r="Z180" s="287">
        <v>5574690</v>
      </c>
      <c r="AA180" s="261">
        <f t="shared" si="206"/>
        <v>10488</v>
      </c>
      <c r="AC180" s="292">
        <f t="shared" si="164"/>
        <v>13903000</v>
      </c>
      <c r="AD180" s="292">
        <f t="shared" si="164"/>
        <v>-554000</v>
      </c>
      <c r="AE180" s="292">
        <f t="shared" si="164"/>
        <v>13349000</v>
      </c>
      <c r="AF180" s="292">
        <f t="shared" si="163"/>
        <v>13306404</v>
      </c>
      <c r="AG180" s="292">
        <f t="shared" si="163"/>
        <v>13254456</v>
      </c>
      <c r="AH180" s="292">
        <f t="shared" si="163"/>
        <v>42596</v>
      </c>
      <c r="AI180" s="66"/>
      <c r="AJ180" s="292">
        <f t="shared" si="243"/>
        <v>0</v>
      </c>
      <c r="AK180" s="292">
        <f t="shared" si="243"/>
        <v>0</v>
      </c>
      <c r="AL180" s="292">
        <f t="shared" si="243"/>
        <v>0</v>
      </c>
      <c r="AM180" s="292">
        <f t="shared" si="239"/>
        <v>0</v>
      </c>
      <c r="AN180" s="292">
        <f t="shared" si="239"/>
        <v>0</v>
      </c>
      <c r="AO180" s="292">
        <f t="shared" si="239"/>
        <v>0</v>
      </c>
    </row>
    <row r="181" spans="1:41" x14ac:dyDescent="0.25">
      <c r="A181" s="75"/>
      <c r="B181" s="179">
        <v>34000</v>
      </c>
      <c r="C181" s="180" t="s">
        <v>391</v>
      </c>
      <c r="D181" s="181"/>
      <c r="E181" s="182"/>
      <c r="F181" s="141">
        <f>SUM(F182,F185,F187,F189)</f>
        <v>2265000</v>
      </c>
      <c r="G181" s="141">
        <f t="shared" ref="G181:J181" si="259">SUM(G182,G185,G187,G189)</f>
        <v>150000</v>
      </c>
      <c r="H181" s="141">
        <f t="shared" si="259"/>
        <v>2415000</v>
      </c>
      <c r="I181" s="141">
        <f t="shared" si="259"/>
        <v>2234265.4500000002</v>
      </c>
      <c r="J181" s="141">
        <f t="shared" si="259"/>
        <v>2234265.4500000002</v>
      </c>
      <c r="K181" s="271">
        <f t="shared" si="182"/>
        <v>180734.54999999981</v>
      </c>
      <c r="O181" s="141">
        <f>SUM(O182,O185,O187,O189)</f>
        <v>1020000</v>
      </c>
      <c r="P181" s="141">
        <f t="shared" ref="P181:T181" si="260">SUM(P182,P185,P187,P189)</f>
        <v>150000</v>
      </c>
      <c r="Q181" s="141">
        <f t="shared" si="260"/>
        <v>1170000</v>
      </c>
      <c r="R181" s="141">
        <f t="shared" si="260"/>
        <v>1098502.05</v>
      </c>
      <c r="S181" s="141">
        <f t="shared" si="260"/>
        <v>1098502.05</v>
      </c>
      <c r="T181" s="271">
        <f t="shared" si="260"/>
        <v>71497.949999999953</v>
      </c>
      <c r="V181" s="285">
        <f t="shared" ref="V181:AA181" si="261">SUM(V182,V185,V187,V189)</f>
        <v>1245000</v>
      </c>
      <c r="W181" s="285">
        <f t="shared" si="261"/>
        <v>0</v>
      </c>
      <c r="X181" s="285">
        <f t="shared" si="261"/>
        <v>1245000</v>
      </c>
      <c r="Y181" s="285">
        <f t="shared" si="261"/>
        <v>1135763.3999999999</v>
      </c>
      <c r="Z181" s="285">
        <f t="shared" si="261"/>
        <v>1135763.3999999999</v>
      </c>
      <c r="AA181" s="285">
        <f t="shared" si="261"/>
        <v>109236.59999999998</v>
      </c>
      <c r="AC181" s="292">
        <f t="shared" si="164"/>
        <v>2265000</v>
      </c>
      <c r="AD181" s="292">
        <f t="shared" si="164"/>
        <v>150000</v>
      </c>
      <c r="AE181" s="292">
        <f t="shared" si="164"/>
        <v>2415000</v>
      </c>
      <c r="AF181" s="292">
        <f t="shared" si="163"/>
        <v>2234265.4500000002</v>
      </c>
      <c r="AG181" s="292">
        <f t="shared" si="163"/>
        <v>2234265.4500000002</v>
      </c>
      <c r="AH181" s="292">
        <f t="shared" si="163"/>
        <v>180734.54999999993</v>
      </c>
      <c r="AI181" s="66"/>
      <c r="AJ181" s="292">
        <f t="shared" si="243"/>
        <v>0</v>
      </c>
      <c r="AK181" s="292">
        <f t="shared" si="243"/>
        <v>0</v>
      </c>
      <c r="AL181" s="292">
        <f t="shared" si="243"/>
        <v>0</v>
      </c>
      <c r="AM181" s="292">
        <f t="shared" si="239"/>
        <v>0</v>
      </c>
      <c r="AN181" s="292">
        <f t="shared" si="239"/>
        <v>0</v>
      </c>
      <c r="AO181" s="292">
        <f t="shared" si="239"/>
        <v>0</v>
      </c>
    </row>
    <row r="182" spans="1:41" x14ac:dyDescent="0.25">
      <c r="A182" s="75"/>
      <c r="B182" s="76"/>
      <c r="C182" s="105">
        <v>34100</v>
      </c>
      <c r="D182" s="177" t="s">
        <v>392</v>
      </c>
      <c r="E182" s="178"/>
      <c r="F182" s="142">
        <f>SUM(F183:F184)</f>
        <v>900000</v>
      </c>
      <c r="G182" s="142">
        <f t="shared" ref="G182:J182" si="262">SUM(G183:G184)</f>
        <v>0</v>
      </c>
      <c r="H182" s="142">
        <f t="shared" si="262"/>
        <v>900000</v>
      </c>
      <c r="I182" s="142">
        <f t="shared" si="262"/>
        <v>827603.4</v>
      </c>
      <c r="J182" s="142">
        <f t="shared" si="262"/>
        <v>827603.4</v>
      </c>
      <c r="K182" s="272">
        <f t="shared" si="182"/>
        <v>72396.599999999977</v>
      </c>
      <c r="O182" s="142">
        <f>SUM(O183)</f>
        <v>360000</v>
      </c>
      <c r="P182" s="142">
        <f t="shared" ref="P182:T182" si="263">SUM(P183)</f>
        <v>0</v>
      </c>
      <c r="Q182" s="142">
        <f t="shared" si="263"/>
        <v>360000</v>
      </c>
      <c r="R182" s="142">
        <f t="shared" si="263"/>
        <v>360000</v>
      </c>
      <c r="S182" s="142">
        <f t="shared" si="263"/>
        <v>360000</v>
      </c>
      <c r="T182" s="142">
        <f t="shared" si="263"/>
        <v>0</v>
      </c>
      <c r="V182" s="286">
        <f t="shared" ref="V182:AA182" si="264">SUM(V183:V184)</f>
        <v>540000</v>
      </c>
      <c r="W182" s="286">
        <f t="shared" si="264"/>
        <v>0</v>
      </c>
      <c r="X182" s="286">
        <f t="shared" si="264"/>
        <v>540000</v>
      </c>
      <c r="Y182" s="286">
        <f t="shared" si="264"/>
        <v>467603.4</v>
      </c>
      <c r="Z182" s="286">
        <f t="shared" si="264"/>
        <v>467603.4</v>
      </c>
      <c r="AA182" s="286">
        <f t="shared" si="264"/>
        <v>72396.599999999977</v>
      </c>
      <c r="AC182" s="292">
        <f t="shared" si="164"/>
        <v>900000</v>
      </c>
      <c r="AD182" s="292">
        <f t="shared" si="164"/>
        <v>0</v>
      </c>
      <c r="AE182" s="292">
        <f t="shared" si="164"/>
        <v>900000</v>
      </c>
      <c r="AF182" s="292">
        <f t="shared" si="163"/>
        <v>827603.4</v>
      </c>
      <c r="AG182" s="292">
        <f t="shared" si="163"/>
        <v>827603.4</v>
      </c>
      <c r="AH182" s="292">
        <f t="shared" si="163"/>
        <v>72396.599999999977</v>
      </c>
      <c r="AI182" s="66"/>
      <c r="AJ182" s="292">
        <f t="shared" si="243"/>
        <v>0</v>
      </c>
      <c r="AK182" s="292">
        <f t="shared" si="243"/>
        <v>0</v>
      </c>
      <c r="AL182" s="292">
        <f t="shared" si="243"/>
        <v>0</v>
      </c>
      <c r="AM182" s="292">
        <f t="shared" si="239"/>
        <v>0</v>
      </c>
      <c r="AN182" s="292">
        <f t="shared" si="239"/>
        <v>0</v>
      </c>
      <c r="AO182" s="292">
        <f t="shared" si="239"/>
        <v>0</v>
      </c>
    </row>
    <row r="183" spans="1:41" ht="30" x14ac:dyDescent="0.25">
      <c r="A183" s="75"/>
      <c r="B183" s="77"/>
      <c r="C183" s="76"/>
      <c r="D183" s="78">
        <v>34101</v>
      </c>
      <c r="E183" s="79" t="s">
        <v>393</v>
      </c>
      <c r="F183" s="184">
        <f t="shared" si="179"/>
        <v>900000</v>
      </c>
      <c r="G183" s="184">
        <f t="shared" si="179"/>
        <v>0</v>
      </c>
      <c r="H183" s="184">
        <f t="shared" si="180"/>
        <v>900000</v>
      </c>
      <c r="I183" s="184">
        <f t="shared" si="181"/>
        <v>827603.4</v>
      </c>
      <c r="J183" s="184">
        <f t="shared" si="181"/>
        <v>827603.4</v>
      </c>
      <c r="K183" s="316">
        <f t="shared" si="182"/>
        <v>72396.599999999977</v>
      </c>
      <c r="O183" s="184">
        <v>360000</v>
      </c>
      <c r="P183" s="184"/>
      <c r="Q183" s="184">
        <f>O183+P183</f>
        <v>360000</v>
      </c>
      <c r="R183" s="184">
        <v>360000</v>
      </c>
      <c r="S183" s="184">
        <v>360000</v>
      </c>
      <c r="T183" s="270">
        <f t="shared" si="204"/>
        <v>0</v>
      </c>
      <c r="V183" s="287">
        <v>540000</v>
      </c>
      <c r="W183" s="287">
        <v>0</v>
      </c>
      <c r="X183" s="261">
        <f t="shared" si="205"/>
        <v>540000</v>
      </c>
      <c r="Y183" s="287">
        <v>467603.4</v>
      </c>
      <c r="Z183" s="287">
        <v>467603.4</v>
      </c>
      <c r="AA183" s="261">
        <f t="shared" si="206"/>
        <v>72396.599999999977</v>
      </c>
      <c r="AC183" s="292">
        <f t="shared" si="164"/>
        <v>900000</v>
      </c>
      <c r="AD183" s="292">
        <f t="shared" si="164"/>
        <v>0</v>
      </c>
      <c r="AE183" s="292">
        <f t="shared" si="164"/>
        <v>900000</v>
      </c>
      <c r="AF183" s="292">
        <f t="shared" si="163"/>
        <v>827603.4</v>
      </c>
      <c r="AG183" s="292">
        <f t="shared" si="163"/>
        <v>827603.4</v>
      </c>
      <c r="AH183" s="292">
        <f t="shared" si="163"/>
        <v>72396.599999999977</v>
      </c>
      <c r="AI183" s="66"/>
      <c r="AJ183" s="292">
        <f t="shared" si="243"/>
        <v>0</v>
      </c>
      <c r="AK183" s="292">
        <f t="shared" si="243"/>
        <v>0</v>
      </c>
      <c r="AL183" s="292">
        <f t="shared" si="243"/>
        <v>0</v>
      </c>
      <c r="AM183" s="292">
        <f t="shared" si="239"/>
        <v>0</v>
      </c>
      <c r="AN183" s="292">
        <f t="shared" si="239"/>
        <v>0</v>
      </c>
      <c r="AO183" s="292">
        <f t="shared" si="239"/>
        <v>0</v>
      </c>
    </row>
    <row r="184" spans="1:41" ht="30" hidden="1" x14ac:dyDescent="0.25">
      <c r="A184" s="75"/>
      <c r="B184" s="77"/>
      <c r="C184" s="76"/>
      <c r="D184" s="85">
        <v>34102</v>
      </c>
      <c r="E184" s="84" t="s">
        <v>553</v>
      </c>
      <c r="F184" s="184">
        <f t="shared" si="179"/>
        <v>0</v>
      </c>
      <c r="G184" s="184">
        <f t="shared" si="179"/>
        <v>0</v>
      </c>
      <c r="H184" s="184">
        <f t="shared" si="180"/>
        <v>0</v>
      </c>
      <c r="I184" s="184">
        <f t="shared" si="181"/>
        <v>0</v>
      </c>
      <c r="J184" s="184">
        <f t="shared" si="181"/>
        <v>0</v>
      </c>
      <c r="K184" s="316">
        <f t="shared" si="182"/>
        <v>0</v>
      </c>
      <c r="O184" s="184"/>
      <c r="P184" s="184"/>
      <c r="Q184" s="184">
        <f>O184+P184</f>
        <v>0</v>
      </c>
      <c r="R184" s="184"/>
      <c r="S184" s="184"/>
      <c r="T184" s="270">
        <f t="shared" si="204"/>
        <v>0</v>
      </c>
      <c r="V184" s="287"/>
      <c r="W184" s="287"/>
      <c r="X184" s="261">
        <f t="shared" si="205"/>
        <v>0</v>
      </c>
      <c r="Y184" s="287"/>
      <c r="Z184" s="287"/>
      <c r="AA184" s="261">
        <f t="shared" si="206"/>
        <v>0</v>
      </c>
      <c r="AC184" s="292">
        <f t="shared" si="164"/>
        <v>0</v>
      </c>
      <c r="AD184" s="292">
        <f t="shared" si="164"/>
        <v>0</v>
      </c>
      <c r="AE184" s="292">
        <f t="shared" si="164"/>
        <v>0</v>
      </c>
      <c r="AF184" s="292">
        <f t="shared" si="163"/>
        <v>0</v>
      </c>
      <c r="AG184" s="292">
        <f t="shared" si="163"/>
        <v>0</v>
      </c>
      <c r="AH184" s="292">
        <f t="shared" si="163"/>
        <v>0</v>
      </c>
      <c r="AI184" s="66"/>
      <c r="AJ184" s="292">
        <f t="shared" si="243"/>
        <v>0</v>
      </c>
      <c r="AK184" s="292">
        <f t="shared" si="243"/>
        <v>0</v>
      </c>
      <c r="AL184" s="292">
        <f t="shared" si="243"/>
        <v>0</v>
      </c>
      <c r="AM184" s="292">
        <f t="shared" si="239"/>
        <v>0</v>
      </c>
      <c r="AN184" s="292">
        <f t="shared" si="239"/>
        <v>0</v>
      </c>
      <c r="AO184" s="292">
        <f t="shared" si="239"/>
        <v>0</v>
      </c>
    </row>
    <row r="185" spans="1:41" x14ac:dyDescent="0.25">
      <c r="A185" s="75"/>
      <c r="B185" s="76"/>
      <c r="C185" s="105">
        <v>34300</v>
      </c>
      <c r="D185" s="177" t="s">
        <v>394</v>
      </c>
      <c r="E185" s="178"/>
      <c r="F185" s="142">
        <f>SUM(F186)</f>
        <v>705000</v>
      </c>
      <c r="G185" s="142">
        <f t="shared" ref="G185:J185" si="265">SUM(G186)</f>
        <v>0</v>
      </c>
      <c r="H185" s="142">
        <f t="shared" si="265"/>
        <v>705000</v>
      </c>
      <c r="I185" s="142">
        <f t="shared" si="265"/>
        <v>668160</v>
      </c>
      <c r="J185" s="142">
        <f t="shared" si="265"/>
        <v>668160</v>
      </c>
      <c r="K185" s="272">
        <f t="shared" si="182"/>
        <v>36840</v>
      </c>
      <c r="O185" s="142"/>
      <c r="P185" s="142">
        <f t="shared" ref="P185:T185" si="266">SUM(P186)</f>
        <v>0</v>
      </c>
      <c r="Q185" s="142">
        <f t="shared" si="266"/>
        <v>0</v>
      </c>
      <c r="R185" s="142"/>
      <c r="S185" s="142"/>
      <c r="T185" s="272">
        <f t="shared" si="266"/>
        <v>0</v>
      </c>
      <c r="V185" s="286">
        <f t="shared" ref="V185:AA185" si="267">SUM(V186)</f>
        <v>705000</v>
      </c>
      <c r="W185" s="286">
        <f t="shared" si="267"/>
        <v>0</v>
      </c>
      <c r="X185" s="286">
        <f t="shared" si="267"/>
        <v>705000</v>
      </c>
      <c r="Y185" s="286">
        <f t="shared" si="267"/>
        <v>668160</v>
      </c>
      <c r="Z185" s="286">
        <f t="shared" si="267"/>
        <v>668160</v>
      </c>
      <c r="AA185" s="286">
        <f t="shared" si="267"/>
        <v>36840</v>
      </c>
      <c r="AC185" s="292">
        <f t="shared" si="164"/>
        <v>705000</v>
      </c>
      <c r="AD185" s="292">
        <f t="shared" si="164"/>
        <v>0</v>
      </c>
      <c r="AE185" s="292">
        <f t="shared" si="164"/>
        <v>705000</v>
      </c>
      <c r="AF185" s="292">
        <f t="shared" si="164"/>
        <v>668160</v>
      </c>
      <c r="AG185" s="292">
        <f t="shared" si="164"/>
        <v>668160</v>
      </c>
      <c r="AH185" s="292">
        <f t="shared" si="164"/>
        <v>36840</v>
      </c>
      <c r="AI185" s="66"/>
      <c r="AJ185" s="292">
        <f t="shared" si="243"/>
        <v>0</v>
      </c>
      <c r="AK185" s="292">
        <f t="shared" si="243"/>
        <v>0</v>
      </c>
      <c r="AL185" s="292">
        <f t="shared" si="243"/>
        <v>0</v>
      </c>
      <c r="AM185" s="292">
        <f t="shared" si="239"/>
        <v>0</v>
      </c>
      <c r="AN185" s="292">
        <f t="shared" si="239"/>
        <v>0</v>
      </c>
      <c r="AO185" s="292">
        <f t="shared" si="239"/>
        <v>0</v>
      </c>
    </row>
    <row r="186" spans="1:41" x14ac:dyDescent="0.25">
      <c r="A186" s="75"/>
      <c r="B186" s="77"/>
      <c r="C186" s="76"/>
      <c r="D186" s="78">
        <v>34302</v>
      </c>
      <c r="E186" s="79" t="s">
        <v>395</v>
      </c>
      <c r="F186" s="184">
        <f t="shared" si="179"/>
        <v>705000</v>
      </c>
      <c r="G186" s="184">
        <f t="shared" si="179"/>
        <v>0</v>
      </c>
      <c r="H186" s="184">
        <f t="shared" si="180"/>
        <v>705000</v>
      </c>
      <c r="I186" s="184">
        <f t="shared" si="181"/>
        <v>668160</v>
      </c>
      <c r="J186" s="184">
        <f t="shared" si="181"/>
        <v>668160</v>
      </c>
      <c r="K186" s="316">
        <f t="shared" si="182"/>
        <v>36840</v>
      </c>
      <c r="O186" s="184"/>
      <c r="P186" s="184"/>
      <c r="Q186" s="184">
        <f t="shared" si="252"/>
        <v>0</v>
      </c>
      <c r="R186" s="184">
        <v>0</v>
      </c>
      <c r="S186" s="184">
        <v>0</v>
      </c>
      <c r="T186" s="270">
        <f t="shared" si="204"/>
        <v>0</v>
      </c>
      <c r="V186" s="287">
        <v>705000</v>
      </c>
      <c r="W186" s="287">
        <v>0</v>
      </c>
      <c r="X186" s="261">
        <f t="shared" si="205"/>
        <v>705000</v>
      </c>
      <c r="Y186" s="287">
        <v>668160</v>
      </c>
      <c r="Z186" s="287">
        <v>668160</v>
      </c>
      <c r="AA186" s="261">
        <f t="shared" si="206"/>
        <v>36840</v>
      </c>
      <c r="AC186" s="292">
        <f t="shared" ref="AC186:AH249" si="268">O186+V186</f>
        <v>705000</v>
      </c>
      <c r="AD186" s="292">
        <f t="shared" si="268"/>
        <v>0</v>
      </c>
      <c r="AE186" s="292">
        <f t="shared" si="268"/>
        <v>705000</v>
      </c>
      <c r="AF186" s="292">
        <f t="shared" si="268"/>
        <v>668160</v>
      </c>
      <c r="AG186" s="292">
        <f t="shared" si="268"/>
        <v>668160</v>
      </c>
      <c r="AH186" s="292">
        <f t="shared" si="268"/>
        <v>36840</v>
      </c>
      <c r="AI186" s="66"/>
      <c r="AJ186" s="292">
        <f t="shared" si="243"/>
        <v>0</v>
      </c>
      <c r="AK186" s="292">
        <f t="shared" si="243"/>
        <v>0</v>
      </c>
      <c r="AL186" s="292">
        <f t="shared" si="243"/>
        <v>0</v>
      </c>
      <c r="AM186" s="292">
        <f t="shared" si="239"/>
        <v>0</v>
      </c>
      <c r="AN186" s="292">
        <f t="shared" si="239"/>
        <v>0</v>
      </c>
      <c r="AO186" s="292">
        <f t="shared" si="239"/>
        <v>0</v>
      </c>
    </row>
    <row r="187" spans="1:41" hidden="1" x14ac:dyDescent="0.25">
      <c r="A187" s="75"/>
      <c r="B187" s="76"/>
      <c r="C187" s="105">
        <v>34400</v>
      </c>
      <c r="D187" s="177" t="s">
        <v>396</v>
      </c>
      <c r="E187" s="178"/>
      <c r="F187" s="142">
        <f>SUM(F188)</f>
        <v>0</v>
      </c>
      <c r="G187" s="142">
        <f t="shared" ref="G187:J187" si="269">SUM(G188)</f>
        <v>0</v>
      </c>
      <c r="H187" s="142">
        <f t="shared" si="269"/>
        <v>0</v>
      </c>
      <c r="I187" s="142">
        <f t="shared" si="269"/>
        <v>0</v>
      </c>
      <c r="J187" s="142">
        <f t="shared" si="269"/>
        <v>0</v>
      </c>
      <c r="K187" s="272">
        <f t="shared" si="182"/>
        <v>0</v>
      </c>
      <c r="O187" s="142"/>
      <c r="P187" s="142">
        <f t="shared" ref="P187:T187" si="270">SUM(P188)</f>
        <v>0</v>
      </c>
      <c r="Q187" s="142">
        <f t="shared" si="270"/>
        <v>0</v>
      </c>
      <c r="R187" s="142">
        <f t="shared" si="270"/>
        <v>0</v>
      </c>
      <c r="S187" s="142">
        <f t="shared" si="270"/>
        <v>0</v>
      </c>
      <c r="T187" s="272">
        <f t="shared" si="270"/>
        <v>0</v>
      </c>
      <c r="V187" s="286"/>
      <c r="W187" s="286"/>
      <c r="X187" s="286">
        <f t="shared" ref="X187:AA187" si="271">SUM(X188)</f>
        <v>0</v>
      </c>
      <c r="Y187" s="286"/>
      <c r="Z187" s="286"/>
      <c r="AA187" s="286">
        <f t="shared" si="271"/>
        <v>0</v>
      </c>
      <c r="AC187" s="292">
        <f t="shared" si="268"/>
        <v>0</v>
      </c>
      <c r="AD187" s="292">
        <f t="shared" si="268"/>
        <v>0</v>
      </c>
      <c r="AE187" s="292">
        <f t="shared" si="268"/>
        <v>0</v>
      </c>
      <c r="AF187" s="292">
        <f t="shared" si="268"/>
        <v>0</v>
      </c>
      <c r="AG187" s="292">
        <f t="shared" si="268"/>
        <v>0</v>
      </c>
      <c r="AH187" s="292">
        <f t="shared" si="268"/>
        <v>0</v>
      </c>
      <c r="AI187" s="66"/>
      <c r="AJ187" s="292">
        <f t="shared" si="243"/>
        <v>0</v>
      </c>
      <c r="AK187" s="292">
        <f t="shared" si="243"/>
        <v>0</v>
      </c>
      <c r="AL187" s="292">
        <f t="shared" si="243"/>
        <v>0</v>
      </c>
      <c r="AM187" s="292">
        <f t="shared" si="239"/>
        <v>0</v>
      </c>
      <c r="AN187" s="292">
        <f t="shared" si="239"/>
        <v>0</v>
      </c>
      <c r="AO187" s="292">
        <f t="shared" si="239"/>
        <v>0</v>
      </c>
    </row>
    <row r="188" spans="1:41" ht="30" hidden="1" x14ac:dyDescent="0.25">
      <c r="A188" s="75"/>
      <c r="B188" s="77"/>
      <c r="C188" s="76"/>
      <c r="D188" s="78">
        <v>34401</v>
      </c>
      <c r="E188" s="79" t="s">
        <v>396</v>
      </c>
      <c r="F188" s="184">
        <f t="shared" si="179"/>
        <v>0</v>
      </c>
      <c r="G188" s="184">
        <f t="shared" si="179"/>
        <v>0</v>
      </c>
      <c r="H188" s="184">
        <f t="shared" si="180"/>
        <v>0</v>
      </c>
      <c r="I188" s="184">
        <f t="shared" si="181"/>
        <v>0</v>
      </c>
      <c r="J188" s="184">
        <f t="shared" si="181"/>
        <v>0</v>
      </c>
      <c r="K188" s="316">
        <f t="shared" si="182"/>
        <v>0</v>
      </c>
      <c r="O188" s="184"/>
      <c r="P188" s="184"/>
      <c r="Q188" s="184">
        <f>O188+P188</f>
        <v>0</v>
      </c>
      <c r="R188" s="184"/>
      <c r="S188" s="184"/>
      <c r="T188" s="270">
        <f t="shared" si="204"/>
        <v>0</v>
      </c>
      <c r="V188" s="287"/>
      <c r="W188" s="287"/>
      <c r="X188" s="261">
        <f t="shared" si="205"/>
        <v>0</v>
      </c>
      <c r="Y188" s="287"/>
      <c r="Z188" s="287"/>
      <c r="AA188" s="261">
        <f t="shared" si="206"/>
        <v>0</v>
      </c>
      <c r="AC188" s="292">
        <f t="shared" si="268"/>
        <v>0</v>
      </c>
      <c r="AD188" s="292">
        <f t="shared" si="268"/>
        <v>0</v>
      </c>
      <c r="AE188" s="292">
        <f t="shared" si="268"/>
        <v>0</v>
      </c>
      <c r="AF188" s="292">
        <f t="shared" si="268"/>
        <v>0</v>
      </c>
      <c r="AG188" s="292">
        <f t="shared" si="268"/>
        <v>0</v>
      </c>
      <c r="AH188" s="292">
        <f t="shared" si="268"/>
        <v>0</v>
      </c>
      <c r="AI188" s="66"/>
      <c r="AJ188" s="292">
        <f t="shared" si="243"/>
        <v>0</v>
      </c>
      <c r="AK188" s="292">
        <f t="shared" si="243"/>
        <v>0</v>
      </c>
      <c r="AL188" s="292">
        <f t="shared" si="243"/>
        <v>0</v>
      </c>
      <c r="AM188" s="292">
        <f t="shared" si="239"/>
        <v>0</v>
      </c>
      <c r="AN188" s="292">
        <f t="shared" si="239"/>
        <v>0</v>
      </c>
      <c r="AO188" s="292">
        <f t="shared" si="239"/>
        <v>0</v>
      </c>
    </row>
    <row r="189" spans="1:41" x14ac:dyDescent="0.25">
      <c r="A189" s="75"/>
      <c r="B189" s="76"/>
      <c r="C189" s="105">
        <v>34500</v>
      </c>
      <c r="D189" s="177" t="s">
        <v>397</v>
      </c>
      <c r="E189" s="178"/>
      <c r="F189" s="142">
        <f>SUM(F190)</f>
        <v>660000</v>
      </c>
      <c r="G189" s="142">
        <f t="shared" ref="G189:J189" si="272">SUM(G190)</f>
        <v>150000</v>
      </c>
      <c r="H189" s="142">
        <f t="shared" si="272"/>
        <v>810000</v>
      </c>
      <c r="I189" s="142">
        <f t="shared" si="272"/>
        <v>738502.05</v>
      </c>
      <c r="J189" s="142">
        <f t="shared" si="272"/>
        <v>738502.05</v>
      </c>
      <c r="K189" s="272">
        <f t="shared" si="182"/>
        <v>71497.949999999953</v>
      </c>
      <c r="O189" s="142">
        <f t="shared" ref="O189:T189" si="273">SUM(O190)</f>
        <v>660000</v>
      </c>
      <c r="P189" s="142">
        <f t="shared" si="273"/>
        <v>150000</v>
      </c>
      <c r="Q189" s="142">
        <f t="shared" si="273"/>
        <v>810000</v>
      </c>
      <c r="R189" s="142">
        <f t="shared" si="273"/>
        <v>738502.05</v>
      </c>
      <c r="S189" s="142">
        <f t="shared" si="273"/>
        <v>738502.05</v>
      </c>
      <c r="T189" s="272">
        <f t="shared" si="273"/>
        <v>71497.949999999953</v>
      </c>
      <c r="V189" s="286"/>
      <c r="W189" s="286"/>
      <c r="X189" s="286">
        <f t="shared" ref="X189:AA189" si="274">SUM(X190)</f>
        <v>0</v>
      </c>
      <c r="Y189" s="286"/>
      <c r="Z189" s="286"/>
      <c r="AA189" s="286">
        <f t="shared" si="274"/>
        <v>0</v>
      </c>
      <c r="AC189" s="292">
        <f t="shared" si="268"/>
        <v>660000</v>
      </c>
      <c r="AD189" s="292">
        <f t="shared" si="268"/>
        <v>150000</v>
      </c>
      <c r="AE189" s="292">
        <f t="shared" si="268"/>
        <v>810000</v>
      </c>
      <c r="AF189" s="292">
        <f t="shared" si="268"/>
        <v>738502.05</v>
      </c>
      <c r="AG189" s="292">
        <f t="shared" si="268"/>
        <v>738502.05</v>
      </c>
      <c r="AH189" s="292">
        <f t="shared" si="268"/>
        <v>71497.949999999953</v>
      </c>
      <c r="AI189" s="66"/>
      <c r="AJ189" s="292">
        <f t="shared" si="243"/>
        <v>0</v>
      </c>
      <c r="AK189" s="292">
        <f t="shared" si="243"/>
        <v>0</v>
      </c>
      <c r="AL189" s="292">
        <f t="shared" si="243"/>
        <v>0</v>
      </c>
      <c r="AM189" s="292">
        <f t="shared" si="239"/>
        <v>0</v>
      </c>
      <c r="AN189" s="292">
        <f t="shared" si="239"/>
        <v>0</v>
      </c>
      <c r="AO189" s="292">
        <f t="shared" si="239"/>
        <v>0</v>
      </c>
    </row>
    <row r="190" spans="1:41" x14ac:dyDescent="0.25">
      <c r="A190" s="75"/>
      <c r="B190" s="77"/>
      <c r="C190" s="76"/>
      <c r="D190" s="78">
        <v>34501</v>
      </c>
      <c r="E190" s="79" t="s">
        <v>398</v>
      </c>
      <c r="F190" s="184">
        <f t="shared" si="179"/>
        <v>660000</v>
      </c>
      <c r="G190" s="184">
        <f t="shared" si="179"/>
        <v>150000</v>
      </c>
      <c r="H190" s="184">
        <f t="shared" si="180"/>
        <v>810000</v>
      </c>
      <c r="I190" s="184">
        <f t="shared" si="181"/>
        <v>738502.05</v>
      </c>
      <c r="J190" s="184">
        <f t="shared" si="181"/>
        <v>738502.05</v>
      </c>
      <c r="K190" s="316">
        <f t="shared" si="182"/>
        <v>71497.949999999953</v>
      </c>
      <c r="O190" s="184">
        <v>660000</v>
      </c>
      <c r="P190" s="184">
        <v>150000</v>
      </c>
      <c r="Q190" s="184">
        <f>O190+P190</f>
        <v>810000</v>
      </c>
      <c r="R190" s="184">
        <v>738502.05</v>
      </c>
      <c r="S190" s="184">
        <v>738502.05</v>
      </c>
      <c r="T190" s="270">
        <f t="shared" si="204"/>
        <v>71497.949999999953</v>
      </c>
      <c r="V190" s="287"/>
      <c r="W190" s="287"/>
      <c r="X190" s="261">
        <f t="shared" si="205"/>
        <v>0</v>
      </c>
      <c r="Y190" s="287"/>
      <c r="Z190" s="287"/>
      <c r="AA190" s="261">
        <f t="shared" si="206"/>
        <v>0</v>
      </c>
      <c r="AC190" s="292">
        <f t="shared" si="268"/>
        <v>660000</v>
      </c>
      <c r="AD190" s="292">
        <f t="shared" si="268"/>
        <v>150000</v>
      </c>
      <c r="AE190" s="292">
        <f t="shared" si="268"/>
        <v>810000</v>
      </c>
      <c r="AF190" s="292">
        <f t="shared" si="268"/>
        <v>738502.05</v>
      </c>
      <c r="AG190" s="292">
        <f t="shared" si="268"/>
        <v>738502.05</v>
      </c>
      <c r="AH190" s="292">
        <f t="shared" si="268"/>
        <v>71497.949999999953</v>
      </c>
      <c r="AI190" s="66"/>
      <c r="AJ190" s="292">
        <f t="shared" si="243"/>
        <v>0</v>
      </c>
      <c r="AK190" s="292">
        <f t="shared" si="243"/>
        <v>0</v>
      </c>
      <c r="AL190" s="292">
        <f t="shared" si="243"/>
        <v>0</v>
      </c>
      <c r="AM190" s="292">
        <f t="shared" si="239"/>
        <v>0</v>
      </c>
      <c r="AN190" s="292">
        <f t="shared" si="239"/>
        <v>0</v>
      </c>
      <c r="AO190" s="292">
        <f t="shared" si="239"/>
        <v>0</v>
      </c>
    </row>
    <row r="191" spans="1:41" x14ac:dyDescent="0.25">
      <c r="A191" s="75"/>
      <c r="B191" s="179">
        <v>35000</v>
      </c>
      <c r="C191" s="180" t="s">
        <v>399</v>
      </c>
      <c r="D191" s="181"/>
      <c r="E191" s="182"/>
      <c r="F191" s="141">
        <f>SUM(F192,F194,F196,F198,F200,F202,F207,F211)</f>
        <v>15040369</v>
      </c>
      <c r="G191" s="141">
        <f t="shared" ref="G191:J191" si="275">SUM(G192,G194,G196,G198,G200,G202,G207,G211)</f>
        <v>4148547.4800000004</v>
      </c>
      <c r="H191" s="141">
        <f t="shared" si="275"/>
        <v>19188916.48</v>
      </c>
      <c r="I191" s="141">
        <f t="shared" si="275"/>
        <v>18231313.350000001</v>
      </c>
      <c r="J191" s="141">
        <f t="shared" si="275"/>
        <v>15773263.9</v>
      </c>
      <c r="K191" s="271">
        <f t="shared" si="182"/>
        <v>957603.12999999896</v>
      </c>
      <c r="O191" s="141">
        <f>SUM(O192,O194,O196,O198,O200,O202,O207,O211)</f>
        <v>14768369</v>
      </c>
      <c r="P191" s="141">
        <f t="shared" ref="P191:T191" si="276">SUM(P192,P194,P196,P198,P200,P202,P207,P211)</f>
        <v>4148547.4800000004</v>
      </c>
      <c r="Q191" s="141">
        <f t="shared" si="276"/>
        <v>18916916.48</v>
      </c>
      <c r="R191" s="141">
        <f t="shared" si="276"/>
        <v>17979613.970000003</v>
      </c>
      <c r="S191" s="141">
        <f t="shared" si="276"/>
        <v>15645248.58</v>
      </c>
      <c r="T191" s="271">
        <f t="shared" si="276"/>
        <v>937302.51000000024</v>
      </c>
      <c r="V191" s="285">
        <f t="shared" ref="V191:AA191" si="277">SUM(V192,V194,V196,V198,V200,V202,V207,V211)</f>
        <v>272000</v>
      </c>
      <c r="W191" s="285">
        <f t="shared" si="277"/>
        <v>0</v>
      </c>
      <c r="X191" s="285">
        <f t="shared" si="277"/>
        <v>272000</v>
      </c>
      <c r="Y191" s="285">
        <f t="shared" si="277"/>
        <v>251699.38</v>
      </c>
      <c r="Z191" s="285">
        <f t="shared" si="277"/>
        <v>128015.32</v>
      </c>
      <c r="AA191" s="285">
        <f t="shared" si="277"/>
        <v>20300.619999999995</v>
      </c>
      <c r="AC191" s="292">
        <f t="shared" si="268"/>
        <v>15040369</v>
      </c>
      <c r="AD191" s="292">
        <f t="shared" si="268"/>
        <v>4148547.4800000004</v>
      </c>
      <c r="AE191" s="292">
        <f t="shared" si="268"/>
        <v>19188916.48</v>
      </c>
      <c r="AF191" s="292">
        <f t="shared" si="268"/>
        <v>18231313.350000001</v>
      </c>
      <c r="AG191" s="292">
        <f t="shared" si="268"/>
        <v>15773263.9</v>
      </c>
      <c r="AH191" s="292">
        <f t="shared" si="268"/>
        <v>957603.13000000024</v>
      </c>
      <c r="AI191" s="66"/>
      <c r="AJ191" s="292">
        <f t="shared" si="243"/>
        <v>0</v>
      </c>
      <c r="AK191" s="292">
        <f t="shared" si="243"/>
        <v>0</v>
      </c>
      <c r="AL191" s="292">
        <f t="shared" si="243"/>
        <v>0</v>
      </c>
      <c r="AM191" s="292">
        <f t="shared" si="239"/>
        <v>0</v>
      </c>
      <c r="AN191" s="292">
        <f t="shared" si="239"/>
        <v>0</v>
      </c>
      <c r="AO191" s="292">
        <f t="shared" si="239"/>
        <v>-1.280568540096283E-9</v>
      </c>
    </row>
    <row r="192" spans="1:41" x14ac:dyDescent="0.25">
      <c r="A192" s="75"/>
      <c r="B192" s="76"/>
      <c r="C192" s="105">
        <v>35100</v>
      </c>
      <c r="D192" s="177" t="s">
        <v>400</v>
      </c>
      <c r="E192" s="178"/>
      <c r="F192" s="142">
        <f>SUM(F193)</f>
        <v>2219369</v>
      </c>
      <c r="G192" s="142">
        <f t="shared" ref="G192:J192" si="278">SUM(G193)</f>
        <v>4936971.4800000004</v>
      </c>
      <c r="H192" s="142">
        <f t="shared" si="278"/>
        <v>7156340.4800000004</v>
      </c>
      <c r="I192" s="142">
        <f t="shared" si="278"/>
        <v>7041293.04</v>
      </c>
      <c r="J192" s="142">
        <f t="shared" si="278"/>
        <v>5261714.71</v>
      </c>
      <c r="K192" s="272">
        <f t="shared" si="182"/>
        <v>115047.44000000041</v>
      </c>
      <c r="O192" s="142">
        <f t="shared" ref="O192:T192" si="279">SUM(O193)</f>
        <v>1949369</v>
      </c>
      <c r="P192" s="142">
        <f t="shared" si="279"/>
        <v>4936971.4800000004</v>
      </c>
      <c r="Q192" s="142">
        <f t="shared" si="279"/>
        <v>6886340.4800000004</v>
      </c>
      <c r="R192" s="142">
        <f t="shared" si="279"/>
        <v>6790619.6600000001</v>
      </c>
      <c r="S192" s="142">
        <f t="shared" si="279"/>
        <v>5134725.3899999997</v>
      </c>
      <c r="T192" s="272">
        <f t="shared" si="279"/>
        <v>95720.820000000298</v>
      </c>
      <c r="V192" s="286">
        <f t="shared" ref="V192:AA192" si="280">SUM(V193)</f>
        <v>270000</v>
      </c>
      <c r="W192" s="286">
        <f t="shared" si="280"/>
        <v>0</v>
      </c>
      <c r="X192" s="286">
        <f t="shared" si="280"/>
        <v>270000</v>
      </c>
      <c r="Y192" s="286">
        <f t="shared" si="280"/>
        <v>250673.38</v>
      </c>
      <c r="Z192" s="286">
        <f t="shared" si="280"/>
        <v>126989.32</v>
      </c>
      <c r="AA192" s="286">
        <f t="shared" si="280"/>
        <v>19326.619999999995</v>
      </c>
      <c r="AC192" s="292">
        <f t="shared" si="268"/>
        <v>2219369</v>
      </c>
      <c r="AD192" s="292">
        <f t="shared" si="268"/>
        <v>4936971.4800000004</v>
      </c>
      <c r="AE192" s="292">
        <f t="shared" si="268"/>
        <v>7156340.4800000004</v>
      </c>
      <c r="AF192" s="292">
        <f t="shared" si="268"/>
        <v>7041293.04</v>
      </c>
      <c r="AG192" s="292">
        <f t="shared" si="268"/>
        <v>5261714.71</v>
      </c>
      <c r="AH192" s="292">
        <f t="shared" si="268"/>
        <v>115047.44000000029</v>
      </c>
      <c r="AI192" s="66"/>
      <c r="AJ192" s="292">
        <f t="shared" si="243"/>
        <v>0</v>
      </c>
      <c r="AK192" s="292">
        <f t="shared" si="243"/>
        <v>0</v>
      </c>
      <c r="AL192" s="292">
        <f t="shared" si="243"/>
        <v>0</v>
      </c>
      <c r="AM192" s="292">
        <f t="shared" si="239"/>
        <v>0</v>
      </c>
      <c r="AN192" s="292">
        <f t="shared" si="239"/>
        <v>0</v>
      </c>
      <c r="AO192" s="292">
        <f t="shared" si="239"/>
        <v>1.1641532182693481E-10</v>
      </c>
    </row>
    <row r="193" spans="1:41" ht="30" x14ac:dyDescent="0.25">
      <c r="A193" s="75"/>
      <c r="B193" s="77"/>
      <c r="C193" s="76"/>
      <c r="D193" s="78">
        <v>35101</v>
      </c>
      <c r="E193" s="79" t="s">
        <v>521</v>
      </c>
      <c r="F193" s="184">
        <f t="shared" si="179"/>
        <v>2219369</v>
      </c>
      <c r="G193" s="184">
        <f t="shared" si="179"/>
        <v>4936971.4800000004</v>
      </c>
      <c r="H193" s="184">
        <f t="shared" si="180"/>
        <v>7156340.4800000004</v>
      </c>
      <c r="I193" s="184">
        <f t="shared" si="181"/>
        <v>7041293.04</v>
      </c>
      <c r="J193" s="184">
        <f t="shared" si="181"/>
        <v>5261714.71</v>
      </c>
      <c r="K193" s="316">
        <f t="shared" si="182"/>
        <v>115047.44000000041</v>
      </c>
      <c r="O193" s="184">
        <v>1949369</v>
      </c>
      <c r="P193" s="184">
        <v>4936971.4800000004</v>
      </c>
      <c r="Q193" s="184">
        <f>O193+P193</f>
        <v>6886340.4800000004</v>
      </c>
      <c r="R193" s="184">
        <v>6790619.6600000001</v>
      </c>
      <c r="S193" s="184">
        <v>5134725.3899999997</v>
      </c>
      <c r="T193" s="270">
        <f t="shared" si="204"/>
        <v>95720.820000000298</v>
      </c>
      <c r="V193" s="287">
        <v>270000</v>
      </c>
      <c r="W193" s="287">
        <v>0</v>
      </c>
      <c r="X193" s="261">
        <f t="shared" si="205"/>
        <v>270000</v>
      </c>
      <c r="Y193" s="287">
        <v>250673.38</v>
      </c>
      <c r="Z193" s="287">
        <v>126989.32</v>
      </c>
      <c r="AA193" s="261">
        <f t="shared" si="206"/>
        <v>19326.619999999995</v>
      </c>
      <c r="AC193" s="292">
        <f t="shared" si="268"/>
        <v>2219369</v>
      </c>
      <c r="AD193" s="292">
        <f t="shared" si="268"/>
        <v>4936971.4800000004</v>
      </c>
      <c r="AE193" s="292">
        <f t="shared" si="268"/>
        <v>7156340.4800000004</v>
      </c>
      <c r="AF193" s="292">
        <f t="shared" si="268"/>
        <v>7041293.04</v>
      </c>
      <c r="AG193" s="292">
        <f t="shared" si="268"/>
        <v>5261714.71</v>
      </c>
      <c r="AH193" s="292">
        <f t="shared" si="268"/>
        <v>115047.44000000029</v>
      </c>
      <c r="AI193" s="66"/>
      <c r="AJ193" s="292">
        <f t="shared" si="243"/>
        <v>0</v>
      </c>
      <c r="AK193" s="292">
        <f t="shared" si="243"/>
        <v>0</v>
      </c>
      <c r="AL193" s="292">
        <f t="shared" si="243"/>
        <v>0</v>
      </c>
      <c r="AM193" s="292">
        <f t="shared" si="239"/>
        <v>0</v>
      </c>
      <c r="AN193" s="292">
        <f t="shared" si="239"/>
        <v>0</v>
      </c>
      <c r="AO193" s="292">
        <f t="shared" si="239"/>
        <v>1.1641532182693481E-10</v>
      </c>
    </row>
    <row r="194" spans="1:41" x14ac:dyDescent="0.25">
      <c r="A194" s="75"/>
      <c r="B194" s="76"/>
      <c r="C194" s="105">
        <v>35200</v>
      </c>
      <c r="D194" s="177" t="s">
        <v>401</v>
      </c>
      <c r="E194" s="178"/>
      <c r="F194" s="142">
        <f>SUM(F195)</f>
        <v>400000</v>
      </c>
      <c r="G194" s="142">
        <f t="shared" ref="G194:J194" si="281">SUM(G195)</f>
        <v>-60000</v>
      </c>
      <c r="H194" s="142">
        <f t="shared" si="281"/>
        <v>340000</v>
      </c>
      <c r="I194" s="142">
        <f t="shared" si="281"/>
        <v>338515.73</v>
      </c>
      <c r="J194" s="142">
        <f t="shared" si="281"/>
        <v>338515.73</v>
      </c>
      <c r="K194" s="272">
        <f t="shared" si="182"/>
        <v>1484.2700000000186</v>
      </c>
      <c r="O194" s="142">
        <f t="shared" ref="O194:T194" si="282">SUM(O195)</f>
        <v>398000</v>
      </c>
      <c r="P194" s="142">
        <f t="shared" si="282"/>
        <v>-60000</v>
      </c>
      <c r="Q194" s="142">
        <f t="shared" si="282"/>
        <v>338000</v>
      </c>
      <c r="R194" s="142">
        <f t="shared" si="282"/>
        <v>337489.73</v>
      </c>
      <c r="S194" s="142">
        <f t="shared" si="282"/>
        <v>337489.73</v>
      </c>
      <c r="T194" s="272">
        <f t="shared" si="282"/>
        <v>510.27000000001863</v>
      </c>
      <c r="V194" s="286">
        <f t="shared" ref="V194:AA194" si="283">SUM(V195)</f>
        <v>2000</v>
      </c>
      <c r="W194" s="286">
        <f t="shared" si="283"/>
        <v>0</v>
      </c>
      <c r="X194" s="286">
        <f t="shared" si="283"/>
        <v>2000</v>
      </c>
      <c r="Y194" s="286">
        <f t="shared" si="283"/>
        <v>1026</v>
      </c>
      <c r="Z194" s="286">
        <f t="shared" si="283"/>
        <v>1026</v>
      </c>
      <c r="AA194" s="286">
        <f t="shared" si="283"/>
        <v>974</v>
      </c>
      <c r="AC194" s="292">
        <f t="shared" si="268"/>
        <v>400000</v>
      </c>
      <c r="AD194" s="292">
        <f t="shared" si="268"/>
        <v>-60000</v>
      </c>
      <c r="AE194" s="292">
        <f t="shared" si="268"/>
        <v>340000</v>
      </c>
      <c r="AF194" s="292">
        <f t="shared" si="268"/>
        <v>338515.73</v>
      </c>
      <c r="AG194" s="292">
        <f t="shared" si="268"/>
        <v>338515.73</v>
      </c>
      <c r="AH194" s="292">
        <f t="shared" si="268"/>
        <v>1484.2700000000186</v>
      </c>
      <c r="AI194" s="66"/>
      <c r="AJ194" s="292">
        <f t="shared" si="243"/>
        <v>0</v>
      </c>
      <c r="AK194" s="292">
        <f t="shared" si="243"/>
        <v>0</v>
      </c>
      <c r="AL194" s="292">
        <f t="shared" si="243"/>
        <v>0</v>
      </c>
      <c r="AM194" s="292">
        <f t="shared" si="239"/>
        <v>0</v>
      </c>
      <c r="AN194" s="292">
        <f t="shared" si="239"/>
        <v>0</v>
      </c>
      <c r="AO194" s="292">
        <f t="shared" si="239"/>
        <v>0</v>
      </c>
    </row>
    <row r="195" spans="1:41" ht="45" x14ac:dyDescent="0.25">
      <c r="A195" s="75"/>
      <c r="B195" s="77"/>
      <c r="C195" s="76"/>
      <c r="D195" s="78">
        <v>35201</v>
      </c>
      <c r="E195" s="79" t="s">
        <v>402</v>
      </c>
      <c r="F195" s="184">
        <f t="shared" ref="F195:G257" si="284">O195+V195</f>
        <v>400000</v>
      </c>
      <c r="G195" s="184">
        <f t="shared" si="284"/>
        <v>-60000</v>
      </c>
      <c r="H195" s="184">
        <f t="shared" ref="H195:H257" si="285">F195+G195</f>
        <v>340000</v>
      </c>
      <c r="I195" s="184">
        <f t="shared" ref="I195:J257" si="286">R195+Y195</f>
        <v>338515.73</v>
      </c>
      <c r="J195" s="184">
        <f t="shared" si="286"/>
        <v>338515.73</v>
      </c>
      <c r="K195" s="316">
        <f t="shared" ref="K195:K258" si="287">H195-I195</f>
        <v>1484.2700000000186</v>
      </c>
      <c r="O195" s="184">
        <v>398000</v>
      </c>
      <c r="P195" s="184">
        <v>-60000</v>
      </c>
      <c r="Q195" s="184">
        <f>O195+P195</f>
        <v>338000</v>
      </c>
      <c r="R195" s="184">
        <v>337489.73</v>
      </c>
      <c r="S195" s="184">
        <v>337489.73</v>
      </c>
      <c r="T195" s="270">
        <f t="shared" si="204"/>
        <v>510.27000000001863</v>
      </c>
      <c r="V195" s="287">
        <v>2000</v>
      </c>
      <c r="W195" s="287">
        <v>0</v>
      </c>
      <c r="X195" s="261">
        <f t="shared" si="205"/>
        <v>2000</v>
      </c>
      <c r="Y195" s="287">
        <v>1026</v>
      </c>
      <c r="Z195" s="287">
        <v>1026</v>
      </c>
      <c r="AA195" s="261">
        <f t="shared" si="206"/>
        <v>974</v>
      </c>
      <c r="AC195" s="292">
        <f t="shared" si="268"/>
        <v>400000</v>
      </c>
      <c r="AD195" s="292">
        <f t="shared" si="268"/>
        <v>-60000</v>
      </c>
      <c r="AE195" s="292">
        <f t="shared" si="268"/>
        <v>340000</v>
      </c>
      <c r="AF195" s="292">
        <f t="shared" si="268"/>
        <v>338515.73</v>
      </c>
      <c r="AG195" s="292">
        <f t="shared" si="268"/>
        <v>338515.73</v>
      </c>
      <c r="AH195" s="292">
        <f t="shared" si="268"/>
        <v>1484.2700000000186</v>
      </c>
      <c r="AI195" s="66"/>
      <c r="AJ195" s="292">
        <f t="shared" si="243"/>
        <v>0</v>
      </c>
      <c r="AK195" s="292">
        <f t="shared" si="243"/>
        <v>0</v>
      </c>
      <c r="AL195" s="292">
        <f t="shared" si="243"/>
        <v>0</v>
      </c>
      <c r="AM195" s="292">
        <f t="shared" si="239"/>
        <v>0</v>
      </c>
      <c r="AN195" s="292">
        <f t="shared" si="239"/>
        <v>0</v>
      </c>
      <c r="AO195" s="292">
        <f t="shared" si="239"/>
        <v>0</v>
      </c>
    </row>
    <row r="196" spans="1:41" x14ac:dyDescent="0.25">
      <c r="A196" s="75"/>
      <c r="B196" s="76"/>
      <c r="C196" s="105">
        <v>35300</v>
      </c>
      <c r="D196" s="177" t="s">
        <v>403</v>
      </c>
      <c r="E196" s="178"/>
      <c r="F196" s="142">
        <f>SUM(F197)</f>
        <v>1708000</v>
      </c>
      <c r="G196" s="142">
        <f t="shared" ref="G196:J196" si="288">SUM(G197)</f>
        <v>34768</v>
      </c>
      <c r="H196" s="142">
        <f t="shared" si="288"/>
        <v>1742768</v>
      </c>
      <c r="I196" s="142">
        <f t="shared" si="288"/>
        <v>1742377.84</v>
      </c>
      <c r="J196" s="142">
        <f t="shared" si="288"/>
        <v>1622860.12</v>
      </c>
      <c r="K196" s="272">
        <f t="shared" si="287"/>
        <v>390.15999999991618</v>
      </c>
      <c r="O196" s="142">
        <f t="shared" ref="O196:T196" si="289">SUM(O197)</f>
        <v>1708000</v>
      </c>
      <c r="P196" s="142">
        <f t="shared" si="289"/>
        <v>34768</v>
      </c>
      <c r="Q196" s="142">
        <f t="shared" si="289"/>
        <v>1742768</v>
      </c>
      <c r="R196" s="142">
        <f t="shared" si="289"/>
        <v>1742377.84</v>
      </c>
      <c r="S196" s="142">
        <f t="shared" si="289"/>
        <v>1622860.12</v>
      </c>
      <c r="T196" s="272">
        <f t="shared" si="289"/>
        <v>390.15999999991618</v>
      </c>
      <c r="V196" s="286">
        <f t="shared" ref="V196:AA196" si="290">SUM(V197)</f>
        <v>0</v>
      </c>
      <c r="W196" s="286">
        <f t="shared" si="290"/>
        <v>0</v>
      </c>
      <c r="X196" s="286">
        <f t="shared" si="290"/>
        <v>0</v>
      </c>
      <c r="Y196" s="286">
        <f t="shared" si="290"/>
        <v>0</v>
      </c>
      <c r="Z196" s="286">
        <f t="shared" si="290"/>
        <v>0</v>
      </c>
      <c r="AA196" s="286">
        <f t="shared" si="290"/>
        <v>0</v>
      </c>
      <c r="AC196" s="292">
        <f t="shared" si="268"/>
        <v>1708000</v>
      </c>
      <c r="AD196" s="292">
        <f t="shared" si="268"/>
        <v>34768</v>
      </c>
      <c r="AE196" s="292">
        <f t="shared" si="268"/>
        <v>1742768</v>
      </c>
      <c r="AF196" s="292">
        <f t="shared" si="268"/>
        <v>1742377.84</v>
      </c>
      <c r="AG196" s="292">
        <f t="shared" si="268"/>
        <v>1622860.12</v>
      </c>
      <c r="AH196" s="292">
        <f t="shared" si="268"/>
        <v>390.15999999991618</v>
      </c>
      <c r="AI196" s="66"/>
      <c r="AJ196" s="292">
        <f t="shared" si="243"/>
        <v>0</v>
      </c>
      <c r="AK196" s="292">
        <f t="shared" si="243"/>
        <v>0</v>
      </c>
      <c r="AL196" s="292">
        <f t="shared" si="243"/>
        <v>0</v>
      </c>
      <c r="AM196" s="292">
        <f t="shared" si="239"/>
        <v>0</v>
      </c>
      <c r="AN196" s="292">
        <f t="shared" si="239"/>
        <v>0</v>
      </c>
      <c r="AO196" s="292">
        <f t="shared" si="239"/>
        <v>0</v>
      </c>
    </row>
    <row r="197" spans="1:41" ht="45" x14ac:dyDescent="0.25">
      <c r="A197" s="75"/>
      <c r="B197" s="77"/>
      <c r="C197" s="76"/>
      <c r="D197" s="78">
        <v>35301</v>
      </c>
      <c r="E197" s="79" t="s">
        <v>403</v>
      </c>
      <c r="F197" s="184">
        <f t="shared" si="284"/>
        <v>1708000</v>
      </c>
      <c r="G197" s="184">
        <f t="shared" si="284"/>
        <v>34768</v>
      </c>
      <c r="H197" s="184">
        <f t="shared" si="285"/>
        <v>1742768</v>
      </c>
      <c r="I197" s="184">
        <f t="shared" si="286"/>
        <v>1742377.84</v>
      </c>
      <c r="J197" s="184">
        <f t="shared" si="286"/>
        <v>1622860.12</v>
      </c>
      <c r="K197" s="316">
        <f t="shared" si="287"/>
        <v>390.15999999991618</v>
      </c>
      <c r="O197" s="184">
        <v>1708000</v>
      </c>
      <c r="P197" s="184">
        <v>34768</v>
      </c>
      <c r="Q197" s="184">
        <f>O197+P197</f>
        <v>1742768</v>
      </c>
      <c r="R197" s="184">
        <v>1742377.84</v>
      </c>
      <c r="S197" s="184">
        <v>1622860.12</v>
      </c>
      <c r="T197" s="270">
        <f t="shared" si="204"/>
        <v>390.15999999991618</v>
      </c>
      <c r="V197" s="287"/>
      <c r="W197" s="287"/>
      <c r="X197" s="261">
        <f t="shared" si="205"/>
        <v>0</v>
      </c>
      <c r="Y197" s="287"/>
      <c r="Z197" s="287"/>
      <c r="AA197" s="261">
        <f t="shared" si="206"/>
        <v>0</v>
      </c>
      <c r="AC197" s="292">
        <f t="shared" si="268"/>
        <v>1708000</v>
      </c>
      <c r="AD197" s="292">
        <f t="shared" si="268"/>
        <v>34768</v>
      </c>
      <c r="AE197" s="292">
        <f t="shared" si="268"/>
        <v>1742768</v>
      </c>
      <c r="AF197" s="292">
        <f t="shared" si="268"/>
        <v>1742377.84</v>
      </c>
      <c r="AG197" s="292">
        <f t="shared" si="268"/>
        <v>1622860.12</v>
      </c>
      <c r="AH197" s="292">
        <f t="shared" si="268"/>
        <v>390.15999999991618</v>
      </c>
      <c r="AI197" s="66"/>
      <c r="AJ197" s="292">
        <f t="shared" si="243"/>
        <v>0</v>
      </c>
      <c r="AK197" s="292">
        <f t="shared" si="243"/>
        <v>0</v>
      </c>
      <c r="AL197" s="292">
        <f t="shared" si="243"/>
        <v>0</v>
      </c>
      <c r="AM197" s="292">
        <f t="shared" si="239"/>
        <v>0</v>
      </c>
      <c r="AN197" s="292">
        <f t="shared" si="239"/>
        <v>0</v>
      </c>
      <c r="AO197" s="292">
        <f t="shared" si="239"/>
        <v>0</v>
      </c>
    </row>
    <row r="198" spans="1:41" hidden="1" x14ac:dyDescent="0.25">
      <c r="A198" s="75"/>
      <c r="B198" s="76"/>
      <c r="C198" s="105">
        <v>35400</v>
      </c>
      <c r="D198" s="177" t="s">
        <v>404</v>
      </c>
      <c r="E198" s="178"/>
      <c r="F198" s="142">
        <f>SUM(F199)</f>
        <v>0</v>
      </c>
      <c r="G198" s="142">
        <f t="shared" ref="G198:J198" si="291">SUM(G199)</f>
        <v>0</v>
      </c>
      <c r="H198" s="142">
        <f t="shared" si="291"/>
        <v>0</v>
      </c>
      <c r="I198" s="142">
        <f t="shared" si="291"/>
        <v>0</v>
      </c>
      <c r="J198" s="142">
        <f t="shared" si="291"/>
        <v>0</v>
      </c>
      <c r="K198" s="272">
        <f t="shared" si="287"/>
        <v>0</v>
      </c>
      <c r="O198" s="142">
        <f t="shared" ref="O198:T198" si="292">SUM(O199)</f>
        <v>0</v>
      </c>
      <c r="P198" s="142">
        <f t="shared" si="292"/>
        <v>0</v>
      </c>
      <c r="Q198" s="142">
        <f t="shared" si="292"/>
        <v>0</v>
      </c>
      <c r="R198" s="142">
        <f t="shared" si="292"/>
        <v>0</v>
      </c>
      <c r="S198" s="142">
        <f t="shared" si="292"/>
        <v>0</v>
      </c>
      <c r="T198" s="272">
        <f t="shared" si="292"/>
        <v>0</v>
      </c>
      <c r="V198" s="286">
        <f t="shared" ref="V198:AA198" si="293">SUM(V199)</f>
        <v>0</v>
      </c>
      <c r="W198" s="286">
        <f t="shared" si="293"/>
        <v>0</v>
      </c>
      <c r="X198" s="286">
        <f t="shared" si="293"/>
        <v>0</v>
      </c>
      <c r="Y198" s="286">
        <f t="shared" si="293"/>
        <v>0</v>
      </c>
      <c r="Z198" s="286">
        <f t="shared" si="293"/>
        <v>0</v>
      </c>
      <c r="AA198" s="286">
        <f t="shared" si="293"/>
        <v>0</v>
      </c>
      <c r="AC198" s="292">
        <f t="shared" si="268"/>
        <v>0</v>
      </c>
      <c r="AD198" s="292">
        <f t="shared" si="268"/>
        <v>0</v>
      </c>
      <c r="AE198" s="292">
        <f t="shared" si="268"/>
        <v>0</v>
      </c>
      <c r="AF198" s="292">
        <f t="shared" si="268"/>
        <v>0</v>
      </c>
      <c r="AG198" s="292">
        <f t="shared" si="268"/>
        <v>0</v>
      </c>
      <c r="AH198" s="292">
        <f t="shared" si="268"/>
        <v>0</v>
      </c>
      <c r="AI198" s="66"/>
      <c r="AJ198" s="292">
        <f t="shared" si="243"/>
        <v>0</v>
      </c>
      <c r="AK198" s="292">
        <f t="shared" si="243"/>
        <v>0</v>
      </c>
      <c r="AL198" s="292">
        <f t="shared" si="243"/>
        <v>0</v>
      </c>
      <c r="AM198" s="292">
        <f t="shared" si="239"/>
        <v>0</v>
      </c>
      <c r="AN198" s="292">
        <f t="shared" si="239"/>
        <v>0</v>
      </c>
      <c r="AO198" s="292">
        <f t="shared" si="239"/>
        <v>0</v>
      </c>
    </row>
    <row r="199" spans="1:41" ht="45" hidden="1" x14ac:dyDescent="0.25">
      <c r="A199" s="75"/>
      <c r="B199" s="77"/>
      <c r="C199" s="76"/>
      <c r="D199" s="78">
        <v>35401</v>
      </c>
      <c r="E199" s="79" t="s">
        <v>404</v>
      </c>
      <c r="F199" s="184">
        <f t="shared" si="284"/>
        <v>0</v>
      </c>
      <c r="G199" s="184">
        <f t="shared" si="284"/>
        <v>0</v>
      </c>
      <c r="H199" s="184">
        <f t="shared" si="285"/>
        <v>0</v>
      </c>
      <c r="I199" s="184">
        <f t="shared" si="286"/>
        <v>0</v>
      </c>
      <c r="J199" s="184">
        <f t="shared" si="286"/>
        <v>0</v>
      </c>
      <c r="K199" s="316">
        <f t="shared" si="287"/>
        <v>0</v>
      </c>
      <c r="O199" s="184"/>
      <c r="P199" s="184"/>
      <c r="Q199" s="184">
        <f>O199+P199</f>
        <v>0</v>
      </c>
      <c r="R199" s="184"/>
      <c r="S199" s="184"/>
      <c r="T199" s="270">
        <f t="shared" si="204"/>
        <v>0</v>
      </c>
      <c r="V199" s="287"/>
      <c r="W199" s="287"/>
      <c r="X199" s="261">
        <f t="shared" si="205"/>
        <v>0</v>
      </c>
      <c r="Y199" s="287"/>
      <c r="Z199" s="287"/>
      <c r="AA199" s="261">
        <f t="shared" si="206"/>
        <v>0</v>
      </c>
      <c r="AC199" s="292">
        <f t="shared" si="268"/>
        <v>0</v>
      </c>
      <c r="AD199" s="292">
        <f t="shared" si="268"/>
        <v>0</v>
      </c>
      <c r="AE199" s="292">
        <f t="shared" si="268"/>
        <v>0</v>
      </c>
      <c r="AF199" s="292">
        <f t="shared" si="268"/>
        <v>0</v>
      </c>
      <c r="AG199" s="292">
        <f t="shared" si="268"/>
        <v>0</v>
      </c>
      <c r="AH199" s="292">
        <f t="shared" si="268"/>
        <v>0</v>
      </c>
      <c r="AI199" s="66"/>
      <c r="AJ199" s="292">
        <f t="shared" si="243"/>
        <v>0</v>
      </c>
      <c r="AK199" s="292">
        <f t="shared" si="243"/>
        <v>0</v>
      </c>
      <c r="AL199" s="292">
        <f t="shared" si="243"/>
        <v>0</v>
      </c>
      <c r="AM199" s="292">
        <f t="shared" si="239"/>
        <v>0</v>
      </c>
      <c r="AN199" s="292">
        <f t="shared" si="239"/>
        <v>0</v>
      </c>
      <c r="AO199" s="292">
        <f t="shared" si="239"/>
        <v>0</v>
      </c>
    </row>
    <row r="200" spans="1:41" x14ac:dyDescent="0.25">
      <c r="A200" s="75"/>
      <c r="B200" s="76"/>
      <c r="C200" s="105">
        <v>35500</v>
      </c>
      <c r="D200" s="177" t="s">
        <v>405</v>
      </c>
      <c r="E200" s="178"/>
      <c r="F200" s="142">
        <f>SUM(F201)</f>
        <v>1430000</v>
      </c>
      <c r="G200" s="142">
        <f t="shared" ref="G200:J200" si="294">SUM(G201)</f>
        <v>282500</v>
      </c>
      <c r="H200" s="142">
        <f t="shared" si="294"/>
        <v>1712500</v>
      </c>
      <c r="I200" s="142">
        <f t="shared" si="294"/>
        <v>1693533.89</v>
      </c>
      <c r="J200" s="142">
        <f t="shared" si="294"/>
        <v>1571053.98</v>
      </c>
      <c r="K200" s="272">
        <f t="shared" si="287"/>
        <v>18966.110000000102</v>
      </c>
      <c r="O200" s="142">
        <f t="shared" ref="O200:T200" si="295">SUM(O201)</f>
        <v>1430000</v>
      </c>
      <c r="P200" s="142">
        <f t="shared" si="295"/>
        <v>282500</v>
      </c>
      <c r="Q200" s="142">
        <f t="shared" si="295"/>
        <v>1712500</v>
      </c>
      <c r="R200" s="142">
        <f t="shared" si="295"/>
        <v>1693533.89</v>
      </c>
      <c r="S200" s="142">
        <f t="shared" si="295"/>
        <v>1571053.98</v>
      </c>
      <c r="T200" s="272">
        <f t="shared" si="295"/>
        <v>18966.110000000102</v>
      </c>
      <c r="V200" s="286">
        <f t="shared" ref="V200:AA200" si="296">SUM(V201)</f>
        <v>0</v>
      </c>
      <c r="W200" s="286">
        <f t="shared" si="296"/>
        <v>0</v>
      </c>
      <c r="X200" s="286">
        <f t="shared" si="296"/>
        <v>0</v>
      </c>
      <c r="Y200" s="286">
        <f t="shared" si="296"/>
        <v>0</v>
      </c>
      <c r="Z200" s="286">
        <f t="shared" si="296"/>
        <v>0</v>
      </c>
      <c r="AA200" s="286">
        <f t="shared" si="296"/>
        <v>0</v>
      </c>
      <c r="AC200" s="292">
        <f t="shared" si="268"/>
        <v>1430000</v>
      </c>
      <c r="AD200" s="292">
        <f t="shared" si="268"/>
        <v>282500</v>
      </c>
      <c r="AE200" s="292">
        <f t="shared" si="268"/>
        <v>1712500</v>
      </c>
      <c r="AF200" s="292">
        <f t="shared" si="268"/>
        <v>1693533.89</v>
      </c>
      <c r="AG200" s="292">
        <f t="shared" si="268"/>
        <v>1571053.98</v>
      </c>
      <c r="AH200" s="292">
        <f t="shared" si="268"/>
        <v>18966.110000000102</v>
      </c>
      <c r="AI200" s="66"/>
      <c r="AJ200" s="292">
        <f t="shared" si="243"/>
        <v>0</v>
      </c>
      <c r="AK200" s="292">
        <f t="shared" si="243"/>
        <v>0</v>
      </c>
      <c r="AL200" s="292">
        <f t="shared" si="243"/>
        <v>0</v>
      </c>
      <c r="AM200" s="292">
        <f t="shared" si="239"/>
        <v>0</v>
      </c>
      <c r="AN200" s="292">
        <f t="shared" si="239"/>
        <v>0</v>
      </c>
      <c r="AO200" s="292">
        <f t="shared" si="239"/>
        <v>0</v>
      </c>
    </row>
    <row r="201" spans="1:41" ht="30" x14ac:dyDescent="0.25">
      <c r="A201" s="75"/>
      <c r="B201" s="77"/>
      <c r="C201" s="76"/>
      <c r="D201" s="78">
        <v>35501</v>
      </c>
      <c r="E201" s="79" t="s">
        <v>405</v>
      </c>
      <c r="F201" s="184">
        <f t="shared" si="284"/>
        <v>1430000</v>
      </c>
      <c r="G201" s="184">
        <f t="shared" si="284"/>
        <v>282500</v>
      </c>
      <c r="H201" s="184">
        <f t="shared" si="285"/>
        <v>1712500</v>
      </c>
      <c r="I201" s="184">
        <f t="shared" si="286"/>
        <v>1693533.89</v>
      </c>
      <c r="J201" s="184">
        <f t="shared" si="286"/>
        <v>1571053.98</v>
      </c>
      <c r="K201" s="316">
        <f t="shared" si="287"/>
        <v>18966.110000000102</v>
      </c>
      <c r="O201" s="184">
        <v>1430000</v>
      </c>
      <c r="P201" s="184">
        <v>282500</v>
      </c>
      <c r="Q201" s="184">
        <f>O201+P201</f>
        <v>1712500</v>
      </c>
      <c r="R201" s="184">
        <v>1693533.89</v>
      </c>
      <c r="S201" s="184">
        <v>1571053.98</v>
      </c>
      <c r="T201" s="270">
        <f t="shared" si="204"/>
        <v>18966.110000000102</v>
      </c>
      <c r="V201" s="287"/>
      <c r="W201" s="287"/>
      <c r="X201" s="261">
        <f t="shared" si="205"/>
        <v>0</v>
      </c>
      <c r="Y201" s="287"/>
      <c r="Z201" s="287"/>
      <c r="AA201" s="261">
        <f t="shared" si="206"/>
        <v>0</v>
      </c>
      <c r="AC201" s="292">
        <f t="shared" si="268"/>
        <v>1430000</v>
      </c>
      <c r="AD201" s="292">
        <f t="shared" si="268"/>
        <v>282500</v>
      </c>
      <c r="AE201" s="292">
        <f t="shared" si="268"/>
        <v>1712500</v>
      </c>
      <c r="AF201" s="292">
        <f t="shared" si="268"/>
        <v>1693533.89</v>
      </c>
      <c r="AG201" s="292">
        <f t="shared" si="268"/>
        <v>1571053.98</v>
      </c>
      <c r="AH201" s="292">
        <f t="shared" si="268"/>
        <v>18966.110000000102</v>
      </c>
      <c r="AI201" s="66"/>
      <c r="AJ201" s="292">
        <f t="shared" si="243"/>
        <v>0</v>
      </c>
      <c r="AK201" s="292">
        <f t="shared" si="243"/>
        <v>0</v>
      </c>
      <c r="AL201" s="292">
        <f t="shared" si="243"/>
        <v>0</v>
      </c>
      <c r="AM201" s="292">
        <f t="shared" si="239"/>
        <v>0</v>
      </c>
      <c r="AN201" s="292">
        <f t="shared" si="239"/>
        <v>0</v>
      </c>
      <c r="AO201" s="292">
        <f t="shared" si="239"/>
        <v>0</v>
      </c>
    </row>
    <row r="202" spans="1:41" x14ac:dyDescent="0.25">
      <c r="A202" s="75"/>
      <c r="B202" s="76"/>
      <c r="C202" s="105">
        <v>35700</v>
      </c>
      <c r="D202" s="177" t="s">
        <v>406</v>
      </c>
      <c r="E202" s="178"/>
      <c r="F202" s="142">
        <f>SUM(F203:F206)</f>
        <v>4679000</v>
      </c>
      <c r="G202" s="142">
        <f t="shared" ref="G202:J202" si="297">SUM(G203:G206)</f>
        <v>-85692</v>
      </c>
      <c r="H202" s="142">
        <f t="shared" si="297"/>
        <v>4593308</v>
      </c>
      <c r="I202" s="142">
        <f t="shared" si="297"/>
        <v>4551264.9400000004</v>
      </c>
      <c r="J202" s="142">
        <f t="shared" si="297"/>
        <v>4201030.62</v>
      </c>
      <c r="K202" s="272">
        <f t="shared" si="287"/>
        <v>42043.05999999959</v>
      </c>
      <c r="O202" s="142">
        <f t="shared" ref="O202:T202" si="298">SUM(O203:O206)</f>
        <v>4679000</v>
      </c>
      <c r="P202" s="142">
        <f t="shared" si="298"/>
        <v>-85692</v>
      </c>
      <c r="Q202" s="142">
        <f t="shared" si="298"/>
        <v>4593308</v>
      </c>
      <c r="R202" s="142">
        <f t="shared" si="298"/>
        <v>4551264.9400000004</v>
      </c>
      <c r="S202" s="142">
        <f t="shared" si="298"/>
        <v>4201030.62</v>
      </c>
      <c r="T202" s="272">
        <f t="shared" si="298"/>
        <v>42043.059999999823</v>
      </c>
      <c r="V202" s="286">
        <f t="shared" ref="V202:AA202" si="299">SUM(V203:V206)</f>
        <v>0</v>
      </c>
      <c r="W202" s="286">
        <f t="shared" si="299"/>
        <v>0</v>
      </c>
      <c r="X202" s="286">
        <f t="shared" si="299"/>
        <v>0</v>
      </c>
      <c r="Y202" s="286">
        <f t="shared" si="299"/>
        <v>0</v>
      </c>
      <c r="Z202" s="286">
        <f t="shared" si="299"/>
        <v>0</v>
      </c>
      <c r="AA202" s="286">
        <f t="shared" si="299"/>
        <v>0</v>
      </c>
      <c r="AC202" s="292">
        <f t="shared" si="268"/>
        <v>4679000</v>
      </c>
      <c r="AD202" s="292">
        <f t="shared" si="268"/>
        <v>-85692</v>
      </c>
      <c r="AE202" s="292">
        <f t="shared" si="268"/>
        <v>4593308</v>
      </c>
      <c r="AF202" s="292">
        <f t="shared" si="268"/>
        <v>4551264.9400000004</v>
      </c>
      <c r="AG202" s="292">
        <f t="shared" si="268"/>
        <v>4201030.62</v>
      </c>
      <c r="AH202" s="292">
        <f t="shared" si="268"/>
        <v>42043.059999999823</v>
      </c>
      <c r="AI202" s="66"/>
      <c r="AJ202" s="292">
        <f t="shared" si="243"/>
        <v>0</v>
      </c>
      <c r="AK202" s="292">
        <f t="shared" si="243"/>
        <v>0</v>
      </c>
      <c r="AL202" s="292">
        <f t="shared" si="243"/>
        <v>0</v>
      </c>
      <c r="AM202" s="292">
        <f t="shared" si="239"/>
        <v>0</v>
      </c>
      <c r="AN202" s="292">
        <f t="shared" si="239"/>
        <v>0</v>
      </c>
      <c r="AO202" s="292">
        <f t="shared" si="239"/>
        <v>-2.3283064365386963E-10</v>
      </c>
    </row>
    <row r="203" spans="1:41" ht="45" x14ac:dyDescent="0.25">
      <c r="A203" s="75"/>
      <c r="B203" s="77"/>
      <c r="C203" s="76"/>
      <c r="D203" s="78">
        <v>35704</v>
      </c>
      <c r="E203" s="79" t="s">
        <v>522</v>
      </c>
      <c r="F203" s="184">
        <f t="shared" si="284"/>
        <v>2183000</v>
      </c>
      <c r="G203" s="184">
        <f t="shared" si="284"/>
        <v>128000</v>
      </c>
      <c r="H203" s="184">
        <f t="shared" si="285"/>
        <v>2311000</v>
      </c>
      <c r="I203" s="184">
        <f t="shared" si="286"/>
        <v>2309880.2400000002</v>
      </c>
      <c r="J203" s="184">
        <f t="shared" si="286"/>
        <v>2071788.24</v>
      </c>
      <c r="K203" s="316">
        <f t="shared" si="287"/>
        <v>1119.7599999997765</v>
      </c>
      <c r="O203" s="184">
        <v>2183000</v>
      </c>
      <c r="P203" s="184">
        <v>128000</v>
      </c>
      <c r="Q203" s="184">
        <f>O203+P203</f>
        <v>2311000</v>
      </c>
      <c r="R203" s="184">
        <v>2309880.2400000002</v>
      </c>
      <c r="S203" s="184">
        <v>2071788.24</v>
      </c>
      <c r="T203" s="270">
        <f t="shared" si="204"/>
        <v>1119.7599999997765</v>
      </c>
      <c r="V203" s="287"/>
      <c r="W203" s="287"/>
      <c r="X203" s="261">
        <f t="shared" si="205"/>
        <v>0</v>
      </c>
      <c r="Y203" s="287"/>
      <c r="Z203" s="287"/>
      <c r="AA203" s="261">
        <f t="shared" si="206"/>
        <v>0</v>
      </c>
      <c r="AC203" s="292">
        <f t="shared" si="268"/>
        <v>2183000</v>
      </c>
      <c r="AD203" s="292">
        <f t="shared" si="268"/>
        <v>128000</v>
      </c>
      <c r="AE203" s="292">
        <f t="shared" si="268"/>
        <v>2311000</v>
      </c>
      <c r="AF203" s="292">
        <f t="shared" si="268"/>
        <v>2309880.2400000002</v>
      </c>
      <c r="AG203" s="292">
        <f t="shared" si="268"/>
        <v>2071788.24</v>
      </c>
      <c r="AH203" s="292">
        <f t="shared" si="268"/>
        <v>1119.7599999997765</v>
      </c>
      <c r="AI203" s="66"/>
      <c r="AJ203" s="292">
        <f t="shared" si="243"/>
        <v>0</v>
      </c>
      <c r="AK203" s="292">
        <f t="shared" si="243"/>
        <v>0</v>
      </c>
      <c r="AL203" s="292">
        <f t="shared" si="243"/>
        <v>0</v>
      </c>
      <c r="AM203" s="292">
        <f t="shared" si="239"/>
        <v>0</v>
      </c>
      <c r="AN203" s="292">
        <f t="shared" si="239"/>
        <v>0</v>
      </c>
      <c r="AO203" s="292">
        <f t="shared" si="239"/>
        <v>0</v>
      </c>
    </row>
    <row r="204" spans="1:41" ht="45" x14ac:dyDescent="0.25">
      <c r="A204" s="75"/>
      <c r="B204" s="77"/>
      <c r="C204" s="76"/>
      <c r="D204" s="78">
        <v>35705</v>
      </c>
      <c r="E204" s="79" t="s">
        <v>407</v>
      </c>
      <c r="F204" s="184">
        <f t="shared" si="284"/>
        <v>0</v>
      </c>
      <c r="G204" s="184">
        <f t="shared" si="284"/>
        <v>16308</v>
      </c>
      <c r="H204" s="184">
        <f t="shared" si="285"/>
        <v>16308</v>
      </c>
      <c r="I204" s="184">
        <f t="shared" si="286"/>
        <v>0</v>
      </c>
      <c r="J204" s="184">
        <f t="shared" si="286"/>
        <v>0</v>
      </c>
      <c r="K204" s="316">
        <f t="shared" si="287"/>
        <v>16308</v>
      </c>
      <c r="O204" s="184"/>
      <c r="P204" s="184">
        <v>16308</v>
      </c>
      <c r="Q204" s="184">
        <f>O204+P204</f>
        <v>16308</v>
      </c>
      <c r="R204" s="184"/>
      <c r="S204" s="184"/>
      <c r="T204" s="270">
        <f t="shared" si="204"/>
        <v>16308</v>
      </c>
      <c r="V204" s="287"/>
      <c r="W204" s="287"/>
      <c r="X204" s="261">
        <f t="shared" si="205"/>
        <v>0</v>
      </c>
      <c r="Y204" s="287"/>
      <c r="Z204" s="287"/>
      <c r="AA204" s="261">
        <f t="shared" si="206"/>
        <v>0</v>
      </c>
      <c r="AC204" s="292">
        <f t="shared" si="268"/>
        <v>0</v>
      </c>
      <c r="AD204" s="292">
        <f t="shared" si="268"/>
        <v>16308</v>
      </c>
      <c r="AE204" s="292">
        <f t="shared" si="268"/>
        <v>16308</v>
      </c>
      <c r="AF204" s="292">
        <f t="shared" si="268"/>
        <v>0</v>
      </c>
      <c r="AG204" s="292">
        <f t="shared" si="268"/>
        <v>0</v>
      </c>
      <c r="AH204" s="292">
        <f t="shared" si="268"/>
        <v>16308</v>
      </c>
      <c r="AI204" s="66"/>
      <c r="AJ204" s="292">
        <f t="shared" si="243"/>
        <v>0</v>
      </c>
      <c r="AK204" s="292">
        <f t="shared" si="243"/>
        <v>0</v>
      </c>
      <c r="AL204" s="292">
        <f t="shared" si="243"/>
        <v>0</v>
      </c>
      <c r="AM204" s="292">
        <f t="shared" si="239"/>
        <v>0</v>
      </c>
      <c r="AN204" s="292">
        <f t="shared" si="239"/>
        <v>0</v>
      </c>
      <c r="AO204" s="292">
        <f t="shared" si="239"/>
        <v>0</v>
      </c>
    </row>
    <row r="205" spans="1:41" ht="45" x14ac:dyDescent="0.25">
      <c r="A205" s="75"/>
      <c r="B205" s="77"/>
      <c r="C205" s="76"/>
      <c r="D205" s="78">
        <v>35706</v>
      </c>
      <c r="E205" s="79" t="s">
        <v>408</v>
      </c>
      <c r="F205" s="184">
        <f t="shared" si="284"/>
        <v>2096000</v>
      </c>
      <c r="G205" s="184">
        <f t="shared" si="284"/>
        <v>-100000</v>
      </c>
      <c r="H205" s="184">
        <f t="shared" si="285"/>
        <v>1996000</v>
      </c>
      <c r="I205" s="184">
        <f t="shared" si="286"/>
        <v>1971423.42</v>
      </c>
      <c r="J205" s="184">
        <f t="shared" si="286"/>
        <v>1865661.1</v>
      </c>
      <c r="K205" s="316">
        <f t="shared" si="287"/>
        <v>24576.580000000075</v>
      </c>
      <c r="O205" s="184">
        <v>2096000</v>
      </c>
      <c r="P205" s="184">
        <v>-100000</v>
      </c>
      <c r="Q205" s="184">
        <f t="shared" ref="Q205:Q206" si="300">O205+P205</f>
        <v>1996000</v>
      </c>
      <c r="R205" s="184">
        <v>1971423.42</v>
      </c>
      <c r="S205" s="184">
        <v>1865661.1</v>
      </c>
      <c r="T205" s="270">
        <f t="shared" si="204"/>
        <v>24576.580000000075</v>
      </c>
      <c r="V205" s="287"/>
      <c r="W205" s="287"/>
      <c r="X205" s="261">
        <f t="shared" si="205"/>
        <v>0</v>
      </c>
      <c r="Y205" s="287"/>
      <c r="Z205" s="287"/>
      <c r="AA205" s="261">
        <f t="shared" si="206"/>
        <v>0</v>
      </c>
      <c r="AC205" s="292">
        <f t="shared" si="268"/>
        <v>2096000</v>
      </c>
      <c r="AD205" s="292">
        <f t="shared" si="268"/>
        <v>-100000</v>
      </c>
      <c r="AE205" s="292">
        <f t="shared" si="268"/>
        <v>1996000</v>
      </c>
      <c r="AF205" s="292">
        <f t="shared" si="268"/>
        <v>1971423.42</v>
      </c>
      <c r="AG205" s="292">
        <f t="shared" si="268"/>
        <v>1865661.1</v>
      </c>
      <c r="AH205" s="292">
        <f t="shared" si="268"/>
        <v>24576.580000000075</v>
      </c>
      <c r="AI205" s="66"/>
      <c r="AJ205" s="292">
        <f t="shared" si="243"/>
        <v>0</v>
      </c>
      <c r="AK205" s="292">
        <f t="shared" si="243"/>
        <v>0</v>
      </c>
      <c r="AL205" s="292">
        <f t="shared" si="243"/>
        <v>0</v>
      </c>
      <c r="AM205" s="292">
        <f t="shared" si="239"/>
        <v>0</v>
      </c>
      <c r="AN205" s="292">
        <f t="shared" si="239"/>
        <v>0</v>
      </c>
      <c r="AO205" s="292">
        <f t="shared" si="239"/>
        <v>0</v>
      </c>
    </row>
    <row r="206" spans="1:41" ht="30" x14ac:dyDescent="0.25">
      <c r="A206" s="75"/>
      <c r="B206" s="77"/>
      <c r="C206" s="76"/>
      <c r="D206" s="78">
        <v>35708</v>
      </c>
      <c r="E206" s="79" t="s">
        <v>409</v>
      </c>
      <c r="F206" s="184">
        <f t="shared" si="284"/>
        <v>400000</v>
      </c>
      <c r="G206" s="184">
        <f t="shared" si="284"/>
        <v>-130000</v>
      </c>
      <c r="H206" s="184">
        <f t="shared" si="285"/>
        <v>270000</v>
      </c>
      <c r="I206" s="184">
        <f t="shared" si="286"/>
        <v>269961.28000000003</v>
      </c>
      <c r="J206" s="184">
        <f t="shared" si="286"/>
        <v>263581.28000000003</v>
      </c>
      <c r="K206" s="316">
        <f t="shared" si="287"/>
        <v>38.71999999997206</v>
      </c>
      <c r="O206" s="184">
        <v>400000</v>
      </c>
      <c r="P206" s="184">
        <v>-130000</v>
      </c>
      <c r="Q206" s="184">
        <f t="shared" si="300"/>
        <v>270000</v>
      </c>
      <c r="R206" s="184">
        <v>269961.28000000003</v>
      </c>
      <c r="S206" s="184">
        <v>263581.28000000003</v>
      </c>
      <c r="T206" s="270">
        <f t="shared" si="204"/>
        <v>38.71999999997206</v>
      </c>
      <c r="V206" s="287"/>
      <c r="W206" s="287"/>
      <c r="X206" s="261">
        <f t="shared" si="205"/>
        <v>0</v>
      </c>
      <c r="Y206" s="287"/>
      <c r="Z206" s="287"/>
      <c r="AA206" s="261">
        <f t="shared" si="206"/>
        <v>0</v>
      </c>
      <c r="AC206" s="292">
        <f t="shared" si="268"/>
        <v>400000</v>
      </c>
      <c r="AD206" s="292">
        <f t="shared" si="268"/>
        <v>-130000</v>
      </c>
      <c r="AE206" s="292">
        <f t="shared" si="268"/>
        <v>270000</v>
      </c>
      <c r="AF206" s="292">
        <f t="shared" si="268"/>
        <v>269961.28000000003</v>
      </c>
      <c r="AG206" s="292">
        <f t="shared" si="268"/>
        <v>263581.28000000003</v>
      </c>
      <c r="AH206" s="292">
        <f t="shared" si="268"/>
        <v>38.71999999997206</v>
      </c>
      <c r="AI206" s="66"/>
      <c r="AJ206" s="292">
        <f t="shared" si="243"/>
        <v>0</v>
      </c>
      <c r="AK206" s="292">
        <f t="shared" si="243"/>
        <v>0</v>
      </c>
      <c r="AL206" s="292">
        <f t="shared" si="243"/>
        <v>0</v>
      </c>
      <c r="AM206" s="292">
        <f t="shared" si="239"/>
        <v>0</v>
      </c>
      <c r="AN206" s="292">
        <f t="shared" si="239"/>
        <v>0</v>
      </c>
      <c r="AO206" s="292">
        <f t="shared" si="239"/>
        <v>0</v>
      </c>
    </row>
    <row r="207" spans="1:41" x14ac:dyDescent="0.25">
      <c r="A207" s="75"/>
      <c r="B207" s="76"/>
      <c r="C207" s="105">
        <v>35800</v>
      </c>
      <c r="D207" s="177" t="s">
        <v>410</v>
      </c>
      <c r="E207" s="178"/>
      <c r="F207" s="142">
        <f>SUM(F208:F210)</f>
        <v>4154000</v>
      </c>
      <c r="G207" s="142">
        <f t="shared" ref="G207:J207" si="301">SUM(G208:G210)</f>
        <v>-850000</v>
      </c>
      <c r="H207" s="142">
        <f t="shared" si="301"/>
        <v>3304000</v>
      </c>
      <c r="I207" s="142">
        <f t="shared" si="301"/>
        <v>2580667.31</v>
      </c>
      <c r="J207" s="142">
        <f t="shared" si="301"/>
        <v>2503284.14</v>
      </c>
      <c r="K207" s="272">
        <f t="shared" si="287"/>
        <v>723332.69</v>
      </c>
      <c r="O207" s="142">
        <f>SUM(O208:O210)</f>
        <v>4154000</v>
      </c>
      <c r="P207" s="142">
        <f t="shared" ref="P207:T207" si="302">SUM(P208:P210)</f>
        <v>-850000</v>
      </c>
      <c r="Q207" s="142">
        <f t="shared" si="302"/>
        <v>3304000</v>
      </c>
      <c r="R207" s="142">
        <f t="shared" si="302"/>
        <v>2580667.31</v>
      </c>
      <c r="S207" s="142">
        <f t="shared" si="302"/>
        <v>2503284.14</v>
      </c>
      <c r="T207" s="272">
        <f t="shared" si="302"/>
        <v>723332.69000000006</v>
      </c>
      <c r="V207" s="286">
        <f t="shared" ref="V207:AA207" si="303">SUM(V208:V210)</f>
        <v>0</v>
      </c>
      <c r="W207" s="286">
        <f t="shared" si="303"/>
        <v>0</v>
      </c>
      <c r="X207" s="286">
        <f t="shared" si="303"/>
        <v>0</v>
      </c>
      <c r="Y207" s="286">
        <f t="shared" si="303"/>
        <v>0</v>
      </c>
      <c r="Z207" s="286">
        <f t="shared" si="303"/>
        <v>0</v>
      </c>
      <c r="AA207" s="286">
        <f t="shared" si="303"/>
        <v>0</v>
      </c>
      <c r="AC207" s="292">
        <f t="shared" si="268"/>
        <v>4154000</v>
      </c>
      <c r="AD207" s="292">
        <f t="shared" si="268"/>
        <v>-850000</v>
      </c>
      <c r="AE207" s="292">
        <f t="shared" si="268"/>
        <v>3304000</v>
      </c>
      <c r="AF207" s="292">
        <f t="shared" si="268"/>
        <v>2580667.31</v>
      </c>
      <c r="AG207" s="292">
        <f t="shared" si="268"/>
        <v>2503284.14</v>
      </c>
      <c r="AH207" s="292">
        <f t="shared" si="268"/>
        <v>723332.69000000006</v>
      </c>
      <c r="AI207" s="66"/>
      <c r="AJ207" s="292">
        <f t="shared" si="243"/>
        <v>0</v>
      </c>
      <c r="AK207" s="292">
        <f t="shared" si="243"/>
        <v>0</v>
      </c>
      <c r="AL207" s="292">
        <f t="shared" si="243"/>
        <v>0</v>
      </c>
      <c r="AM207" s="292">
        <f t="shared" si="239"/>
        <v>0</v>
      </c>
      <c r="AN207" s="292">
        <f t="shared" si="239"/>
        <v>0</v>
      </c>
      <c r="AO207" s="292">
        <f t="shared" si="239"/>
        <v>0</v>
      </c>
    </row>
    <row r="208" spans="1:41" x14ac:dyDescent="0.25">
      <c r="A208" s="75"/>
      <c r="B208" s="77"/>
      <c r="C208" s="76"/>
      <c r="D208" s="78">
        <v>35801</v>
      </c>
      <c r="E208" s="79" t="s">
        <v>411</v>
      </c>
      <c r="F208" s="184">
        <f t="shared" si="284"/>
        <v>817000</v>
      </c>
      <c r="G208" s="184">
        <f t="shared" si="284"/>
        <v>-150000</v>
      </c>
      <c r="H208" s="184">
        <f t="shared" si="285"/>
        <v>667000</v>
      </c>
      <c r="I208" s="184">
        <f t="shared" si="286"/>
        <v>666906.62</v>
      </c>
      <c r="J208" s="184">
        <f t="shared" si="286"/>
        <v>666906.62</v>
      </c>
      <c r="K208" s="316">
        <f t="shared" si="287"/>
        <v>93.380000000004657</v>
      </c>
      <c r="O208" s="184">
        <v>817000</v>
      </c>
      <c r="P208" s="184">
        <v>-150000</v>
      </c>
      <c r="Q208" s="184">
        <f t="shared" ref="Q208:Q210" si="304">O208+P208</f>
        <v>667000</v>
      </c>
      <c r="R208" s="184">
        <v>666906.62</v>
      </c>
      <c r="S208" s="184">
        <v>666906.62</v>
      </c>
      <c r="T208" s="270">
        <f t="shared" si="204"/>
        <v>93.380000000004657</v>
      </c>
      <c r="V208" s="287"/>
      <c r="W208" s="287"/>
      <c r="X208" s="261">
        <f t="shared" si="205"/>
        <v>0</v>
      </c>
      <c r="Y208" s="287"/>
      <c r="Z208" s="287"/>
      <c r="AA208" s="261">
        <f t="shared" si="206"/>
        <v>0</v>
      </c>
      <c r="AC208" s="292">
        <f t="shared" si="268"/>
        <v>817000</v>
      </c>
      <c r="AD208" s="292">
        <f t="shared" si="268"/>
        <v>-150000</v>
      </c>
      <c r="AE208" s="292">
        <f t="shared" si="268"/>
        <v>667000</v>
      </c>
      <c r="AF208" s="292">
        <f t="shared" si="268"/>
        <v>666906.62</v>
      </c>
      <c r="AG208" s="292">
        <f t="shared" si="268"/>
        <v>666906.62</v>
      </c>
      <c r="AH208" s="292">
        <f t="shared" si="268"/>
        <v>93.380000000004657</v>
      </c>
      <c r="AI208" s="66"/>
      <c r="AJ208" s="292">
        <f t="shared" si="243"/>
        <v>0</v>
      </c>
      <c r="AK208" s="292">
        <f t="shared" si="243"/>
        <v>0</v>
      </c>
      <c r="AL208" s="292">
        <f t="shared" si="243"/>
        <v>0</v>
      </c>
      <c r="AM208" s="292">
        <f t="shared" si="239"/>
        <v>0</v>
      </c>
      <c r="AN208" s="292">
        <f t="shared" si="239"/>
        <v>0</v>
      </c>
      <c r="AO208" s="292">
        <f t="shared" si="239"/>
        <v>0</v>
      </c>
    </row>
    <row r="209" spans="1:41" x14ac:dyDescent="0.25">
      <c r="A209" s="75"/>
      <c r="B209" s="77"/>
      <c r="C209" s="76"/>
      <c r="D209" s="78">
        <v>35802</v>
      </c>
      <c r="E209" s="79" t="s">
        <v>523</v>
      </c>
      <c r="F209" s="184">
        <f t="shared" si="284"/>
        <v>12000</v>
      </c>
      <c r="G209" s="184">
        <f t="shared" si="284"/>
        <v>0</v>
      </c>
      <c r="H209" s="184">
        <f t="shared" si="285"/>
        <v>12000</v>
      </c>
      <c r="I209" s="184">
        <f t="shared" si="286"/>
        <v>0</v>
      </c>
      <c r="J209" s="184">
        <f t="shared" si="286"/>
        <v>0</v>
      </c>
      <c r="K209" s="316">
        <f t="shared" si="287"/>
        <v>12000</v>
      </c>
      <c r="O209" s="184">
        <v>12000</v>
      </c>
      <c r="P209" s="184"/>
      <c r="Q209" s="184">
        <f t="shared" si="304"/>
        <v>12000</v>
      </c>
      <c r="R209" s="184">
        <v>0</v>
      </c>
      <c r="S209" s="184"/>
      <c r="T209" s="270">
        <f t="shared" si="204"/>
        <v>12000</v>
      </c>
      <c r="V209" s="287"/>
      <c r="W209" s="287">
        <v>0</v>
      </c>
      <c r="X209" s="261">
        <f t="shared" si="205"/>
        <v>0</v>
      </c>
      <c r="Y209" s="287">
        <v>0</v>
      </c>
      <c r="Z209" s="287">
        <v>0</v>
      </c>
      <c r="AA209" s="261">
        <f t="shared" si="206"/>
        <v>0</v>
      </c>
      <c r="AC209" s="292">
        <f t="shared" si="268"/>
        <v>12000</v>
      </c>
      <c r="AD209" s="292">
        <f t="shared" si="268"/>
        <v>0</v>
      </c>
      <c r="AE209" s="292">
        <f t="shared" si="268"/>
        <v>12000</v>
      </c>
      <c r="AF209" s="292">
        <f t="shared" si="268"/>
        <v>0</v>
      </c>
      <c r="AG209" s="292">
        <f t="shared" si="268"/>
        <v>0</v>
      </c>
      <c r="AH209" s="292">
        <f t="shared" si="268"/>
        <v>12000</v>
      </c>
      <c r="AI209" s="66"/>
      <c r="AJ209" s="292">
        <f t="shared" si="243"/>
        <v>0</v>
      </c>
      <c r="AK209" s="292">
        <f t="shared" si="243"/>
        <v>0</v>
      </c>
      <c r="AL209" s="292">
        <f t="shared" si="243"/>
        <v>0</v>
      </c>
      <c r="AM209" s="292">
        <f t="shared" si="239"/>
        <v>0</v>
      </c>
      <c r="AN209" s="292">
        <f t="shared" si="239"/>
        <v>0</v>
      </c>
      <c r="AO209" s="292">
        <f t="shared" si="239"/>
        <v>0</v>
      </c>
    </row>
    <row r="210" spans="1:41" ht="30" x14ac:dyDescent="0.25">
      <c r="A210" s="75"/>
      <c r="B210" s="77"/>
      <c r="C210" s="76"/>
      <c r="D210" s="78">
        <v>35804</v>
      </c>
      <c r="E210" s="79" t="s">
        <v>412</v>
      </c>
      <c r="F210" s="184">
        <f t="shared" si="284"/>
        <v>3325000</v>
      </c>
      <c r="G210" s="184">
        <f t="shared" si="284"/>
        <v>-700000</v>
      </c>
      <c r="H210" s="184">
        <f t="shared" si="285"/>
        <v>2625000</v>
      </c>
      <c r="I210" s="184">
        <f t="shared" si="286"/>
        <v>1913760.69</v>
      </c>
      <c r="J210" s="184">
        <f t="shared" si="286"/>
        <v>1836377.52</v>
      </c>
      <c r="K210" s="316">
        <f t="shared" si="287"/>
        <v>711239.31</v>
      </c>
      <c r="O210" s="184">
        <v>3325000</v>
      </c>
      <c r="P210" s="184">
        <v>-700000</v>
      </c>
      <c r="Q210" s="184">
        <f t="shared" si="304"/>
        <v>2625000</v>
      </c>
      <c r="R210" s="184">
        <v>1913760.69</v>
      </c>
      <c r="S210" s="184">
        <v>1836377.52</v>
      </c>
      <c r="T210" s="270">
        <f t="shared" si="204"/>
        <v>711239.31</v>
      </c>
      <c r="V210" s="287"/>
      <c r="W210" s="287"/>
      <c r="X210" s="261">
        <f t="shared" si="205"/>
        <v>0</v>
      </c>
      <c r="Y210" s="287"/>
      <c r="Z210" s="287"/>
      <c r="AA210" s="261">
        <f t="shared" si="206"/>
        <v>0</v>
      </c>
      <c r="AC210" s="292">
        <f t="shared" si="268"/>
        <v>3325000</v>
      </c>
      <c r="AD210" s="292">
        <f t="shared" si="268"/>
        <v>-700000</v>
      </c>
      <c r="AE210" s="292">
        <f t="shared" si="268"/>
        <v>2625000</v>
      </c>
      <c r="AF210" s="292">
        <f t="shared" si="268"/>
        <v>1913760.69</v>
      </c>
      <c r="AG210" s="292">
        <f t="shared" si="268"/>
        <v>1836377.52</v>
      </c>
      <c r="AH210" s="292">
        <f t="shared" si="268"/>
        <v>711239.31</v>
      </c>
      <c r="AI210" s="66"/>
      <c r="AJ210" s="292">
        <f t="shared" si="243"/>
        <v>0</v>
      </c>
      <c r="AK210" s="292">
        <f t="shared" si="243"/>
        <v>0</v>
      </c>
      <c r="AL210" s="292">
        <f t="shared" si="243"/>
        <v>0</v>
      </c>
      <c r="AM210" s="292">
        <f t="shared" si="239"/>
        <v>0</v>
      </c>
      <c r="AN210" s="292">
        <f t="shared" si="239"/>
        <v>0</v>
      </c>
      <c r="AO210" s="292">
        <f t="shared" si="239"/>
        <v>0</v>
      </c>
    </row>
    <row r="211" spans="1:41" x14ac:dyDescent="0.25">
      <c r="A211" s="75"/>
      <c r="B211" s="76"/>
      <c r="C211" s="105">
        <v>35900</v>
      </c>
      <c r="D211" s="177" t="s">
        <v>413</v>
      </c>
      <c r="E211" s="178"/>
      <c r="F211" s="142">
        <f>SUM(F212:F213)</f>
        <v>450000</v>
      </c>
      <c r="G211" s="142">
        <f t="shared" ref="G211:J211" si="305">SUM(G212:G213)</f>
        <v>-110000</v>
      </c>
      <c r="H211" s="142">
        <f t="shared" si="305"/>
        <v>340000</v>
      </c>
      <c r="I211" s="142">
        <f t="shared" si="305"/>
        <v>283660.59999999998</v>
      </c>
      <c r="J211" s="142">
        <f t="shared" si="305"/>
        <v>274804.59999999998</v>
      </c>
      <c r="K211" s="272">
        <f t="shared" si="287"/>
        <v>56339.400000000023</v>
      </c>
      <c r="O211" s="142">
        <f t="shared" ref="O211:T211" si="306">SUM(O212:O213)</f>
        <v>450000</v>
      </c>
      <c r="P211" s="142">
        <f t="shared" si="306"/>
        <v>-110000</v>
      </c>
      <c r="Q211" s="142">
        <f t="shared" si="306"/>
        <v>340000</v>
      </c>
      <c r="R211" s="142">
        <f t="shared" si="306"/>
        <v>283660.59999999998</v>
      </c>
      <c r="S211" s="142">
        <f t="shared" si="306"/>
        <v>274804.59999999998</v>
      </c>
      <c r="T211" s="272">
        <f t="shared" si="306"/>
        <v>56339.399999999994</v>
      </c>
      <c r="V211" s="286"/>
      <c r="W211" s="286"/>
      <c r="X211" s="286">
        <f t="shared" ref="X211:AA211" si="307">SUM(X212:X213)</f>
        <v>0</v>
      </c>
      <c r="Y211" s="286"/>
      <c r="Z211" s="286"/>
      <c r="AA211" s="286">
        <f t="shared" si="307"/>
        <v>0</v>
      </c>
      <c r="AC211" s="292">
        <f t="shared" si="268"/>
        <v>450000</v>
      </c>
      <c r="AD211" s="292">
        <f t="shared" si="268"/>
        <v>-110000</v>
      </c>
      <c r="AE211" s="292">
        <f t="shared" si="268"/>
        <v>340000</v>
      </c>
      <c r="AF211" s="292">
        <f t="shared" si="268"/>
        <v>283660.59999999998</v>
      </c>
      <c r="AG211" s="292">
        <f t="shared" si="268"/>
        <v>274804.59999999998</v>
      </c>
      <c r="AH211" s="292">
        <f t="shared" si="268"/>
        <v>56339.399999999994</v>
      </c>
      <c r="AI211" s="66"/>
      <c r="AJ211" s="292">
        <f t="shared" si="243"/>
        <v>0</v>
      </c>
      <c r="AK211" s="292">
        <f t="shared" si="243"/>
        <v>0</v>
      </c>
      <c r="AL211" s="292">
        <f t="shared" si="243"/>
        <v>0</v>
      </c>
      <c r="AM211" s="292">
        <f t="shared" si="239"/>
        <v>0</v>
      </c>
      <c r="AN211" s="292">
        <f t="shared" si="239"/>
        <v>0</v>
      </c>
      <c r="AO211" s="292">
        <f t="shared" si="239"/>
        <v>0</v>
      </c>
    </row>
    <row r="212" spans="1:41" x14ac:dyDescent="0.25">
      <c r="A212" s="75"/>
      <c r="B212" s="77"/>
      <c r="C212" s="76"/>
      <c r="D212" s="78">
        <v>35901</v>
      </c>
      <c r="E212" s="79" t="s">
        <v>414</v>
      </c>
      <c r="F212" s="184">
        <f t="shared" si="284"/>
        <v>150000</v>
      </c>
      <c r="G212" s="184">
        <f t="shared" si="284"/>
        <v>20000</v>
      </c>
      <c r="H212" s="184">
        <f t="shared" si="285"/>
        <v>170000</v>
      </c>
      <c r="I212" s="184">
        <f t="shared" si="286"/>
        <v>169856.38</v>
      </c>
      <c r="J212" s="184">
        <f t="shared" si="286"/>
        <v>169856.38</v>
      </c>
      <c r="K212" s="316">
        <f t="shared" si="287"/>
        <v>143.61999999999534</v>
      </c>
      <c r="O212" s="184">
        <v>150000</v>
      </c>
      <c r="P212" s="184">
        <v>20000</v>
      </c>
      <c r="Q212" s="184">
        <f t="shared" ref="Q212:Q213" si="308">O212+P212</f>
        <v>170000</v>
      </c>
      <c r="R212" s="184">
        <v>169856.38</v>
      </c>
      <c r="S212" s="184">
        <v>169856.38</v>
      </c>
      <c r="T212" s="270">
        <f t="shared" si="204"/>
        <v>143.61999999999534</v>
      </c>
      <c r="V212" s="287"/>
      <c r="W212" s="287"/>
      <c r="X212" s="261">
        <f t="shared" si="205"/>
        <v>0</v>
      </c>
      <c r="Y212" s="287"/>
      <c r="Z212" s="287"/>
      <c r="AA212" s="261">
        <f t="shared" si="206"/>
        <v>0</v>
      </c>
      <c r="AC212" s="292">
        <f t="shared" si="268"/>
        <v>150000</v>
      </c>
      <c r="AD212" s="292">
        <f t="shared" si="268"/>
        <v>20000</v>
      </c>
      <c r="AE212" s="292">
        <f t="shared" si="268"/>
        <v>170000</v>
      </c>
      <c r="AF212" s="292">
        <f t="shared" si="268"/>
        <v>169856.38</v>
      </c>
      <c r="AG212" s="292">
        <f t="shared" si="268"/>
        <v>169856.38</v>
      </c>
      <c r="AH212" s="292">
        <f t="shared" si="268"/>
        <v>143.61999999999534</v>
      </c>
      <c r="AI212" s="66"/>
      <c r="AJ212" s="292">
        <f t="shared" si="243"/>
        <v>0</v>
      </c>
      <c r="AK212" s="292">
        <f t="shared" si="243"/>
        <v>0</v>
      </c>
      <c r="AL212" s="292">
        <f t="shared" si="243"/>
        <v>0</v>
      </c>
      <c r="AM212" s="292">
        <f t="shared" si="239"/>
        <v>0</v>
      </c>
      <c r="AN212" s="292">
        <f t="shared" si="239"/>
        <v>0</v>
      </c>
      <c r="AO212" s="292">
        <f t="shared" si="239"/>
        <v>0</v>
      </c>
    </row>
    <row r="213" spans="1:41" x14ac:dyDescent="0.25">
      <c r="A213" s="75"/>
      <c r="B213" s="77"/>
      <c r="C213" s="76"/>
      <c r="D213" s="78">
        <v>35902</v>
      </c>
      <c r="E213" s="79" t="s">
        <v>415</v>
      </c>
      <c r="F213" s="184">
        <f t="shared" si="284"/>
        <v>300000</v>
      </c>
      <c r="G213" s="184">
        <f t="shared" si="284"/>
        <v>-130000</v>
      </c>
      <c r="H213" s="184">
        <f t="shared" si="285"/>
        <v>170000</v>
      </c>
      <c r="I213" s="184">
        <f t="shared" si="286"/>
        <v>113804.22</v>
      </c>
      <c r="J213" s="184">
        <f t="shared" si="286"/>
        <v>104948.22</v>
      </c>
      <c r="K213" s="316">
        <f t="shared" si="287"/>
        <v>56195.78</v>
      </c>
      <c r="O213" s="184">
        <v>300000</v>
      </c>
      <c r="P213" s="184">
        <v>-130000</v>
      </c>
      <c r="Q213" s="184">
        <f t="shared" si="308"/>
        <v>170000</v>
      </c>
      <c r="R213" s="184">
        <v>113804.22</v>
      </c>
      <c r="S213" s="288">
        <v>104948.22</v>
      </c>
      <c r="T213" s="270">
        <f t="shared" si="204"/>
        <v>56195.78</v>
      </c>
      <c r="V213" s="287"/>
      <c r="W213" s="287"/>
      <c r="X213" s="261">
        <f t="shared" si="205"/>
        <v>0</v>
      </c>
      <c r="Y213" s="287"/>
      <c r="Z213" s="287"/>
      <c r="AA213" s="261">
        <f t="shared" si="206"/>
        <v>0</v>
      </c>
      <c r="AC213" s="292">
        <f t="shared" si="268"/>
        <v>300000</v>
      </c>
      <c r="AD213" s="292">
        <f t="shared" si="268"/>
        <v>-130000</v>
      </c>
      <c r="AE213" s="292">
        <f t="shared" si="268"/>
        <v>170000</v>
      </c>
      <c r="AF213" s="292">
        <f t="shared" si="268"/>
        <v>113804.22</v>
      </c>
      <c r="AG213" s="292">
        <f t="shared" si="268"/>
        <v>104948.22</v>
      </c>
      <c r="AH213" s="292">
        <f t="shared" si="268"/>
        <v>56195.78</v>
      </c>
      <c r="AI213" s="66"/>
      <c r="AJ213" s="292">
        <f t="shared" si="243"/>
        <v>0</v>
      </c>
      <c r="AK213" s="292">
        <f t="shared" si="243"/>
        <v>0</v>
      </c>
      <c r="AL213" s="292">
        <f t="shared" si="243"/>
        <v>0</v>
      </c>
      <c r="AM213" s="292">
        <f t="shared" si="239"/>
        <v>0</v>
      </c>
      <c r="AN213" s="292">
        <f t="shared" si="239"/>
        <v>0</v>
      </c>
      <c r="AO213" s="292">
        <f t="shared" si="239"/>
        <v>0</v>
      </c>
    </row>
    <row r="214" spans="1:41" hidden="1" x14ac:dyDescent="0.25">
      <c r="A214" s="75"/>
      <c r="B214" s="179">
        <v>36000</v>
      </c>
      <c r="C214" s="180" t="s">
        <v>416</v>
      </c>
      <c r="D214" s="181"/>
      <c r="E214" s="182"/>
      <c r="F214" s="141">
        <f>SUM(F215)</f>
        <v>0</v>
      </c>
      <c r="G214" s="141">
        <f t="shared" ref="G214:J215" si="309">SUM(G215)</f>
        <v>0</v>
      </c>
      <c r="H214" s="141">
        <f t="shared" si="309"/>
        <v>0</v>
      </c>
      <c r="I214" s="141">
        <f t="shared" si="309"/>
        <v>0</v>
      </c>
      <c r="J214" s="141">
        <f t="shared" si="309"/>
        <v>0</v>
      </c>
      <c r="K214" s="271">
        <f t="shared" si="287"/>
        <v>0</v>
      </c>
      <c r="O214" s="141">
        <f t="shared" ref="O214:T215" si="310">SUM(O215)</f>
        <v>0</v>
      </c>
      <c r="P214" s="141">
        <f t="shared" si="310"/>
        <v>0</v>
      </c>
      <c r="Q214" s="141">
        <f t="shared" si="310"/>
        <v>0</v>
      </c>
      <c r="R214" s="141">
        <f t="shared" si="310"/>
        <v>0</v>
      </c>
      <c r="S214" s="141">
        <f t="shared" si="310"/>
        <v>0</v>
      </c>
      <c r="T214" s="271">
        <f t="shared" si="310"/>
        <v>0</v>
      </c>
      <c r="V214" s="285"/>
      <c r="W214" s="285"/>
      <c r="X214" s="285">
        <f t="shared" ref="X214:AA215" si="311">SUM(X215)</f>
        <v>0</v>
      </c>
      <c r="Y214" s="285"/>
      <c r="Z214" s="285"/>
      <c r="AA214" s="285">
        <f t="shared" si="311"/>
        <v>0</v>
      </c>
      <c r="AC214" s="292">
        <f t="shared" si="268"/>
        <v>0</v>
      </c>
      <c r="AD214" s="292">
        <f t="shared" si="268"/>
        <v>0</v>
      </c>
      <c r="AE214" s="292">
        <f t="shared" si="268"/>
        <v>0</v>
      </c>
      <c r="AF214" s="292">
        <f t="shared" si="268"/>
        <v>0</v>
      </c>
      <c r="AG214" s="292">
        <f t="shared" si="268"/>
        <v>0</v>
      </c>
      <c r="AH214" s="292">
        <f t="shared" si="268"/>
        <v>0</v>
      </c>
      <c r="AI214" s="66"/>
      <c r="AJ214" s="292">
        <f t="shared" si="243"/>
        <v>0</v>
      </c>
      <c r="AK214" s="292">
        <f t="shared" si="243"/>
        <v>0</v>
      </c>
      <c r="AL214" s="292">
        <f t="shared" si="243"/>
        <v>0</v>
      </c>
      <c r="AM214" s="292">
        <f t="shared" si="239"/>
        <v>0</v>
      </c>
      <c r="AN214" s="292">
        <f t="shared" si="239"/>
        <v>0</v>
      </c>
      <c r="AO214" s="292">
        <f t="shared" si="239"/>
        <v>0</v>
      </c>
    </row>
    <row r="215" spans="1:41" hidden="1" x14ac:dyDescent="0.25">
      <c r="A215" s="75"/>
      <c r="B215" s="76"/>
      <c r="C215" s="105">
        <v>36100</v>
      </c>
      <c r="D215" s="177" t="s">
        <v>417</v>
      </c>
      <c r="E215" s="178"/>
      <c r="F215" s="142">
        <f>SUM(F216)</f>
        <v>0</v>
      </c>
      <c r="G215" s="142">
        <f t="shared" si="309"/>
        <v>0</v>
      </c>
      <c r="H215" s="142">
        <f t="shared" si="309"/>
        <v>0</v>
      </c>
      <c r="I215" s="142">
        <f t="shared" si="309"/>
        <v>0</v>
      </c>
      <c r="J215" s="142">
        <f t="shared" si="309"/>
        <v>0</v>
      </c>
      <c r="K215" s="272">
        <f t="shared" si="287"/>
        <v>0</v>
      </c>
      <c r="O215" s="142"/>
      <c r="P215" s="142">
        <f t="shared" si="310"/>
        <v>0</v>
      </c>
      <c r="Q215" s="142">
        <f t="shared" si="310"/>
        <v>0</v>
      </c>
      <c r="R215" s="142">
        <f t="shared" si="310"/>
        <v>0</v>
      </c>
      <c r="S215" s="142">
        <f t="shared" si="310"/>
        <v>0</v>
      </c>
      <c r="T215" s="272">
        <f t="shared" si="310"/>
        <v>0</v>
      </c>
      <c r="V215" s="286"/>
      <c r="W215" s="286"/>
      <c r="X215" s="286">
        <f t="shared" si="311"/>
        <v>0</v>
      </c>
      <c r="Y215" s="286"/>
      <c r="Z215" s="286"/>
      <c r="AA215" s="286">
        <f t="shared" si="311"/>
        <v>0</v>
      </c>
      <c r="AC215" s="292">
        <f t="shared" si="268"/>
        <v>0</v>
      </c>
      <c r="AD215" s="292">
        <f t="shared" si="268"/>
        <v>0</v>
      </c>
      <c r="AE215" s="292">
        <f t="shared" si="268"/>
        <v>0</v>
      </c>
      <c r="AF215" s="292">
        <f t="shared" si="268"/>
        <v>0</v>
      </c>
      <c r="AG215" s="292">
        <f t="shared" si="268"/>
        <v>0</v>
      </c>
      <c r="AH215" s="292">
        <f t="shared" si="268"/>
        <v>0</v>
      </c>
      <c r="AI215" s="66"/>
      <c r="AJ215" s="292">
        <f t="shared" si="243"/>
        <v>0</v>
      </c>
      <c r="AK215" s="292">
        <f t="shared" si="243"/>
        <v>0</v>
      </c>
      <c r="AL215" s="292">
        <f t="shared" si="243"/>
        <v>0</v>
      </c>
      <c r="AM215" s="292">
        <f t="shared" si="239"/>
        <v>0</v>
      </c>
      <c r="AN215" s="292">
        <f t="shared" si="239"/>
        <v>0</v>
      </c>
      <c r="AO215" s="292">
        <f t="shared" si="239"/>
        <v>0</v>
      </c>
    </row>
    <row r="216" spans="1:41" hidden="1" x14ac:dyDescent="0.25">
      <c r="A216" s="75"/>
      <c r="B216" s="77"/>
      <c r="C216" s="76"/>
      <c r="D216" s="78">
        <v>36101</v>
      </c>
      <c r="E216" s="79" t="s">
        <v>418</v>
      </c>
      <c r="F216" s="184">
        <f t="shared" si="284"/>
        <v>0</v>
      </c>
      <c r="G216" s="184">
        <f t="shared" si="284"/>
        <v>0</v>
      </c>
      <c r="H216" s="184">
        <f t="shared" si="285"/>
        <v>0</v>
      </c>
      <c r="I216" s="184">
        <f t="shared" si="286"/>
        <v>0</v>
      </c>
      <c r="J216" s="184">
        <f t="shared" si="286"/>
        <v>0</v>
      </c>
      <c r="K216" s="316">
        <f t="shared" si="287"/>
        <v>0</v>
      </c>
      <c r="O216" s="184"/>
      <c r="P216" s="184"/>
      <c r="Q216" s="184">
        <f>O216+P216</f>
        <v>0</v>
      </c>
      <c r="R216" s="184"/>
      <c r="S216" s="184"/>
      <c r="T216" s="270">
        <f>Q216-R216</f>
        <v>0</v>
      </c>
      <c r="V216" s="287"/>
      <c r="W216" s="287"/>
      <c r="X216" s="261">
        <f t="shared" ref="X216:X286" si="312">V216+W216</f>
        <v>0</v>
      </c>
      <c r="Y216" s="287"/>
      <c r="Z216" s="287"/>
      <c r="AA216" s="261">
        <f t="shared" ref="AA216:AA286" si="313">X216-Y216</f>
        <v>0</v>
      </c>
      <c r="AC216" s="292">
        <f t="shared" si="268"/>
        <v>0</v>
      </c>
      <c r="AD216" s="292">
        <f t="shared" si="268"/>
        <v>0</v>
      </c>
      <c r="AE216" s="292">
        <f t="shared" si="268"/>
        <v>0</v>
      </c>
      <c r="AF216" s="292">
        <f t="shared" si="268"/>
        <v>0</v>
      </c>
      <c r="AG216" s="292">
        <f t="shared" si="268"/>
        <v>0</v>
      </c>
      <c r="AH216" s="292">
        <f t="shared" si="268"/>
        <v>0</v>
      </c>
      <c r="AI216" s="66"/>
      <c r="AJ216" s="292">
        <f t="shared" si="243"/>
        <v>0</v>
      </c>
      <c r="AK216" s="292">
        <f t="shared" si="243"/>
        <v>0</v>
      </c>
      <c r="AL216" s="292">
        <f t="shared" si="243"/>
        <v>0</v>
      </c>
      <c r="AM216" s="292">
        <f t="shared" si="239"/>
        <v>0</v>
      </c>
      <c r="AN216" s="292">
        <f t="shared" si="239"/>
        <v>0</v>
      </c>
      <c r="AO216" s="292">
        <f t="shared" si="239"/>
        <v>0</v>
      </c>
    </row>
    <row r="217" spans="1:41" x14ac:dyDescent="0.25">
      <c r="A217" s="75"/>
      <c r="B217" s="179">
        <v>37000</v>
      </c>
      <c r="C217" s="180" t="s">
        <v>419</v>
      </c>
      <c r="D217" s="181"/>
      <c r="E217" s="182"/>
      <c r="F217" s="141">
        <f>SUM(F218,F220,F223,F227,F230)</f>
        <v>1930597</v>
      </c>
      <c r="G217" s="141">
        <f t="shared" ref="G217:J217" si="314">SUM(G218,G220,G223,G227,G230)</f>
        <v>922000</v>
      </c>
      <c r="H217" s="141">
        <f t="shared" si="314"/>
        <v>2852597</v>
      </c>
      <c r="I217" s="141">
        <f t="shared" si="314"/>
        <v>2259380.94</v>
      </c>
      <c r="J217" s="141">
        <f t="shared" si="314"/>
        <v>2011132.69</v>
      </c>
      <c r="K217" s="271">
        <f t="shared" si="287"/>
        <v>593216.06000000006</v>
      </c>
      <c r="O217" s="141">
        <f>SUM(O218,O220,O223,O227,O230)</f>
        <v>1218493</v>
      </c>
      <c r="P217" s="141">
        <f t="shared" ref="P217:T217" si="315">SUM(P218,P220,P223,P227,P230)</f>
        <v>781000</v>
      </c>
      <c r="Q217" s="141">
        <f t="shared" si="315"/>
        <v>1999493</v>
      </c>
      <c r="R217" s="141">
        <f t="shared" si="315"/>
        <v>1762625.8699999999</v>
      </c>
      <c r="S217" s="141">
        <f t="shared" si="315"/>
        <v>1529633.5999999999</v>
      </c>
      <c r="T217" s="141">
        <f t="shared" si="315"/>
        <v>236867.13</v>
      </c>
      <c r="V217" s="285">
        <f t="shared" ref="V217:AA217" si="316">SUM(V218,V220,V223,V227,V230)</f>
        <v>712104</v>
      </c>
      <c r="W217" s="285">
        <f t="shared" si="316"/>
        <v>141000</v>
      </c>
      <c r="X217" s="285">
        <f t="shared" si="316"/>
        <v>853104</v>
      </c>
      <c r="Y217" s="285">
        <f t="shared" si="316"/>
        <v>496755.07</v>
      </c>
      <c r="Z217" s="285">
        <f t="shared" si="316"/>
        <v>481499.08999999997</v>
      </c>
      <c r="AA217" s="285">
        <f t="shared" si="316"/>
        <v>356348.93</v>
      </c>
      <c r="AC217" s="292">
        <f t="shared" si="268"/>
        <v>1930597</v>
      </c>
      <c r="AD217" s="292">
        <f t="shared" si="268"/>
        <v>922000</v>
      </c>
      <c r="AE217" s="292">
        <f t="shared" si="268"/>
        <v>2852597</v>
      </c>
      <c r="AF217" s="292">
        <f t="shared" si="268"/>
        <v>2259380.94</v>
      </c>
      <c r="AG217" s="292">
        <f t="shared" si="268"/>
        <v>2011132.69</v>
      </c>
      <c r="AH217" s="292">
        <f t="shared" si="268"/>
        <v>593216.06000000006</v>
      </c>
      <c r="AI217" s="66"/>
      <c r="AJ217" s="292">
        <f t="shared" si="243"/>
        <v>0</v>
      </c>
      <c r="AK217" s="292">
        <f t="shared" si="243"/>
        <v>0</v>
      </c>
      <c r="AL217" s="292">
        <f t="shared" si="243"/>
        <v>0</v>
      </c>
      <c r="AM217" s="292">
        <f t="shared" si="239"/>
        <v>0</v>
      </c>
      <c r="AN217" s="292">
        <f t="shared" si="239"/>
        <v>0</v>
      </c>
      <c r="AO217" s="292">
        <f t="shared" si="239"/>
        <v>0</v>
      </c>
    </row>
    <row r="218" spans="1:41" x14ac:dyDescent="0.25">
      <c r="A218" s="75"/>
      <c r="B218" s="76"/>
      <c r="C218" s="105">
        <v>37100</v>
      </c>
      <c r="D218" s="177" t="s">
        <v>420</v>
      </c>
      <c r="E218" s="178"/>
      <c r="F218" s="142">
        <f>SUM(F219)</f>
        <v>161000</v>
      </c>
      <c r="G218" s="142">
        <f t="shared" ref="G218:J218" si="317">SUM(G219)</f>
        <v>171000</v>
      </c>
      <c r="H218" s="142">
        <f t="shared" si="317"/>
        <v>332000</v>
      </c>
      <c r="I218" s="142">
        <f t="shared" si="317"/>
        <v>308634.76</v>
      </c>
      <c r="J218" s="142">
        <f t="shared" si="317"/>
        <v>221180.78</v>
      </c>
      <c r="K218" s="272">
        <f t="shared" si="287"/>
        <v>23365.239999999991</v>
      </c>
      <c r="O218" s="142">
        <f t="shared" ref="O218:T218" si="318">SUM(O219)</f>
        <v>136000</v>
      </c>
      <c r="P218" s="142">
        <f t="shared" si="318"/>
        <v>150000</v>
      </c>
      <c r="Q218" s="142">
        <f t="shared" si="318"/>
        <v>286000</v>
      </c>
      <c r="R218" s="142">
        <f t="shared" si="318"/>
        <v>283388.78000000003</v>
      </c>
      <c r="S218" s="142">
        <f t="shared" si="318"/>
        <v>196870.78</v>
      </c>
      <c r="T218" s="272">
        <f t="shared" si="318"/>
        <v>2611.2199999999721</v>
      </c>
      <c r="V218" s="286">
        <f t="shared" ref="V218:AA218" si="319">SUM(V219)</f>
        <v>25000</v>
      </c>
      <c r="W218" s="286">
        <f t="shared" si="319"/>
        <v>21000</v>
      </c>
      <c r="X218" s="286">
        <f t="shared" si="319"/>
        <v>46000</v>
      </c>
      <c r="Y218" s="286">
        <f t="shared" si="319"/>
        <v>25245.98</v>
      </c>
      <c r="Z218" s="286">
        <f t="shared" si="319"/>
        <v>24310</v>
      </c>
      <c r="AA218" s="286">
        <f t="shared" si="319"/>
        <v>20754.02</v>
      </c>
      <c r="AC218" s="292">
        <f t="shared" si="268"/>
        <v>161000</v>
      </c>
      <c r="AD218" s="292">
        <f t="shared" si="268"/>
        <v>171000</v>
      </c>
      <c r="AE218" s="292">
        <f t="shared" si="268"/>
        <v>332000</v>
      </c>
      <c r="AF218" s="292">
        <f t="shared" si="268"/>
        <v>308634.76</v>
      </c>
      <c r="AG218" s="292">
        <f t="shared" si="268"/>
        <v>221180.78</v>
      </c>
      <c r="AH218" s="292">
        <f t="shared" si="268"/>
        <v>23365.239999999972</v>
      </c>
      <c r="AI218" s="66"/>
      <c r="AJ218" s="292">
        <f t="shared" si="243"/>
        <v>0</v>
      </c>
      <c r="AK218" s="292">
        <f t="shared" si="243"/>
        <v>0</v>
      </c>
      <c r="AL218" s="292">
        <f t="shared" si="243"/>
        <v>0</v>
      </c>
      <c r="AM218" s="292">
        <f t="shared" si="239"/>
        <v>0</v>
      </c>
      <c r="AN218" s="292">
        <f t="shared" si="239"/>
        <v>0</v>
      </c>
      <c r="AO218" s="292">
        <f t="shared" si="239"/>
        <v>0</v>
      </c>
    </row>
    <row r="219" spans="1:41" x14ac:dyDescent="0.25">
      <c r="A219" s="75"/>
      <c r="B219" s="77"/>
      <c r="C219" s="76"/>
      <c r="D219" s="78">
        <v>37101</v>
      </c>
      <c r="E219" s="79" t="s">
        <v>420</v>
      </c>
      <c r="F219" s="184">
        <f t="shared" si="284"/>
        <v>161000</v>
      </c>
      <c r="G219" s="184">
        <f t="shared" si="284"/>
        <v>171000</v>
      </c>
      <c r="H219" s="184">
        <f t="shared" si="285"/>
        <v>332000</v>
      </c>
      <c r="I219" s="184">
        <f t="shared" si="286"/>
        <v>308634.76</v>
      </c>
      <c r="J219" s="184">
        <f t="shared" si="286"/>
        <v>221180.78</v>
      </c>
      <c r="K219" s="316">
        <f t="shared" si="287"/>
        <v>23365.239999999991</v>
      </c>
      <c r="O219" s="184">
        <v>136000</v>
      </c>
      <c r="P219" s="184">
        <v>150000</v>
      </c>
      <c r="Q219" s="184">
        <f>O219+P219</f>
        <v>286000</v>
      </c>
      <c r="R219" s="184">
        <v>283388.78000000003</v>
      </c>
      <c r="S219" s="184">
        <v>196870.78</v>
      </c>
      <c r="T219" s="270">
        <f>Q219-R219</f>
        <v>2611.2199999999721</v>
      </c>
      <c r="V219" s="287">
        <v>25000</v>
      </c>
      <c r="W219" s="287">
        <v>21000</v>
      </c>
      <c r="X219" s="261">
        <f t="shared" si="312"/>
        <v>46000</v>
      </c>
      <c r="Y219" s="287">
        <v>25245.98</v>
      </c>
      <c r="Z219" s="287">
        <v>24310</v>
      </c>
      <c r="AA219" s="261">
        <f t="shared" si="313"/>
        <v>20754.02</v>
      </c>
      <c r="AC219" s="292">
        <f t="shared" si="268"/>
        <v>161000</v>
      </c>
      <c r="AD219" s="292">
        <f t="shared" si="268"/>
        <v>171000</v>
      </c>
      <c r="AE219" s="292">
        <f t="shared" si="268"/>
        <v>332000</v>
      </c>
      <c r="AF219" s="292">
        <f t="shared" si="268"/>
        <v>308634.76</v>
      </c>
      <c r="AG219" s="292">
        <f t="shared" si="268"/>
        <v>221180.78</v>
      </c>
      <c r="AH219" s="292">
        <f t="shared" si="268"/>
        <v>23365.239999999972</v>
      </c>
      <c r="AI219" s="66"/>
      <c r="AJ219" s="292">
        <f t="shared" si="243"/>
        <v>0</v>
      </c>
      <c r="AK219" s="292">
        <f t="shared" si="243"/>
        <v>0</v>
      </c>
      <c r="AL219" s="292">
        <f t="shared" si="243"/>
        <v>0</v>
      </c>
      <c r="AM219" s="292">
        <f t="shared" si="239"/>
        <v>0</v>
      </c>
      <c r="AN219" s="292">
        <f t="shared" si="239"/>
        <v>0</v>
      </c>
      <c r="AO219" s="292">
        <f t="shared" si="239"/>
        <v>0</v>
      </c>
    </row>
    <row r="220" spans="1:41" x14ac:dyDescent="0.25">
      <c r="A220" s="75"/>
      <c r="B220" s="76"/>
      <c r="C220" s="105">
        <v>37200</v>
      </c>
      <c r="D220" s="177" t="s">
        <v>421</v>
      </c>
      <c r="E220" s="178"/>
      <c r="F220" s="142">
        <f>SUM(F221:F222)</f>
        <v>6000</v>
      </c>
      <c r="G220" s="142">
        <f t="shared" ref="G220:J220" si="320">SUM(G221:G222)</f>
        <v>0</v>
      </c>
      <c r="H220" s="142">
        <f t="shared" si="320"/>
        <v>6000</v>
      </c>
      <c r="I220" s="142">
        <f t="shared" si="320"/>
        <v>1125</v>
      </c>
      <c r="J220" s="142">
        <f t="shared" si="320"/>
        <v>1125</v>
      </c>
      <c r="K220" s="272">
        <f t="shared" si="287"/>
        <v>4875</v>
      </c>
      <c r="O220" s="142"/>
      <c r="P220" s="142">
        <f t="shared" ref="P220:T220" si="321">SUM(P221:P222)</f>
        <v>0</v>
      </c>
      <c r="Q220" s="142">
        <f t="shared" si="321"/>
        <v>0</v>
      </c>
      <c r="R220" s="142">
        <f t="shared" si="321"/>
        <v>0</v>
      </c>
      <c r="S220" s="142">
        <f t="shared" si="321"/>
        <v>0</v>
      </c>
      <c r="T220" s="272">
        <f t="shared" si="321"/>
        <v>0</v>
      </c>
      <c r="V220" s="286">
        <f t="shared" ref="V220:AA220" si="322">SUM(V221:V222)</f>
        <v>6000</v>
      </c>
      <c r="W220" s="286">
        <f t="shared" si="322"/>
        <v>0</v>
      </c>
      <c r="X220" s="286">
        <f t="shared" si="322"/>
        <v>6000</v>
      </c>
      <c r="Y220" s="286">
        <f t="shared" si="322"/>
        <v>1125</v>
      </c>
      <c r="Z220" s="286">
        <f t="shared" si="322"/>
        <v>1125</v>
      </c>
      <c r="AA220" s="286">
        <f t="shared" si="322"/>
        <v>4875</v>
      </c>
      <c r="AC220" s="292">
        <f t="shared" si="268"/>
        <v>6000</v>
      </c>
      <c r="AD220" s="292">
        <f t="shared" si="268"/>
        <v>0</v>
      </c>
      <c r="AE220" s="292">
        <f t="shared" si="268"/>
        <v>6000</v>
      </c>
      <c r="AF220" s="292">
        <f t="shared" si="268"/>
        <v>1125</v>
      </c>
      <c r="AG220" s="292">
        <f t="shared" si="268"/>
        <v>1125</v>
      </c>
      <c r="AH220" s="292">
        <f t="shared" si="268"/>
        <v>4875</v>
      </c>
      <c r="AI220" s="66"/>
      <c r="AJ220" s="292">
        <f t="shared" si="243"/>
        <v>0</v>
      </c>
      <c r="AK220" s="292">
        <f t="shared" si="243"/>
        <v>0</v>
      </c>
      <c r="AL220" s="292">
        <f t="shared" si="243"/>
        <v>0</v>
      </c>
      <c r="AM220" s="292">
        <f t="shared" si="239"/>
        <v>0</v>
      </c>
      <c r="AN220" s="292">
        <f t="shared" si="239"/>
        <v>0</v>
      </c>
      <c r="AO220" s="292">
        <f t="shared" si="239"/>
        <v>0</v>
      </c>
    </row>
    <row r="221" spans="1:41" x14ac:dyDescent="0.25">
      <c r="A221" s="75"/>
      <c r="B221" s="77"/>
      <c r="C221" s="76"/>
      <c r="D221" s="78">
        <v>37201</v>
      </c>
      <c r="E221" s="79" t="s">
        <v>421</v>
      </c>
      <c r="F221" s="184">
        <f t="shared" si="284"/>
        <v>6000</v>
      </c>
      <c r="G221" s="184">
        <f t="shared" si="284"/>
        <v>0</v>
      </c>
      <c r="H221" s="184">
        <f t="shared" si="285"/>
        <v>6000</v>
      </c>
      <c r="I221" s="184">
        <f t="shared" si="286"/>
        <v>1125</v>
      </c>
      <c r="J221" s="184">
        <f t="shared" si="286"/>
        <v>1125</v>
      </c>
      <c r="K221" s="316">
        <f t="shared" si="287"/>
        <v>4875</v>
      </c>
      <c r="O221" s="184"/>
      <c r="P221" s="184"/>
      <c r="Q221" s="184">
        <f>O221+P221</f>
        <v>0</v>
      </c>
      <c r="R221" s="184"/>
      <c r="S221" s="184"/>
      <c r="T221" s="270">
        <f>Q221-R221</f>
        <v>0</v>
      </c>
      <c r="V221" s="287">
        <v>6000</v>
      </c>
      <c r="W221" s="287">
        <v>0</v>
      </c>
      <c r="X221" s="261">
        <f t="shared" si="312"/>
        <v>6000</v>
      </c>
      <c r="Y221" s="287">
        <v>1125</v>
      </c>
      <c r="Z221" s="287">
        <v>1125</v>
      </c>
      <c r="AA221" s="261">
        <f t="shared" si="313"/>
        <v>4875</v>
      </c>
      <c r="AC221" s="292">
        <f t="shared" si="268"/>
        <v>6000</v>
      </c>
      <c r="AD221" s="292">
        <f t="shared" si="268"/>
        <v>0</v>
      </c>
      <c r="AE221" s="292">
        <f t="shared" si="268"/>
        <v>6000</v>
      </c>
      <c r="AF221" s="292">
        <f t="shared" si="268"/>
        <v>1125</v>
      </c>
      <c r="AG221" s="292">
        <f t="shared" si="268"/>
        <v>1125</v>
      </c>
      <c r="AH221" s="292">
        <f t="shared" si="268"/>
        <v>4875</v>
      </c>
      <c r="AI221" s="66"/>
      <c r="AJ221" s="292">
        <f t="shared" si="243"/>
        <v>0</v>
      </c>
      <c r="AK221" s="292">
        <f t="shared" si="243"/>
        <v>0</v>
      </c>
      <c r="AL221" s="292">
        <f t="shared" si="243"/>
        <v>0</v>
      </c>
      <c r="AM221" s="292">
        <f t="shared" si="239"/>
        <v>0</v>
      </c>
      <c r="AN221" s="292">
        <f t="shared" si="239"/>
        <v>0</v>
      </c>
      <c r="AO221" s="292">
        <f t="shared" si="239"/>
        <v>0</v>
      </c>
    </row>
    <row r="222" spans="1:41" hidden="1" x14ac:dyDescent="0.25">
      <c r="A222" s="75"/>
      <c r="B222" s="77"/>
      <c r="C222" s="76"/>
      <c r="D222" s="78">
        <v>37202</v>
      </c>
      <c r="E222" s="79" t="s">
        <v>422</v>
      </c>
      <c r="F222" s="184">
        <f t="shared" si="284"/>
        <v>0</v>
      </c>
      <c r="G222" s="184">
        <f t="shared" si="284"/>
        <v>0</v>
      </c>
      <c r="H222" s="184">
        <f t="shared" si="285"/>
        <v>0</v>
      </c>
      <c r="I222" s="184">
        <f t="shared" si="286"/>
        <v>0</v>
      </c>
      <c r="J222" s="184">
        <f t="shared" si="286"/>
        <v>0</v>
      </c>
      <c r="K222" s="316">
        <f t="shared" si="287"/>
        <v>0</v>
      </c>
      <c r="O222" s="184"/>
      <c r="P222" s="184"/>
      <c r="Q222" s="184">
        <f>O222+P222</f>
        <v>0</v>
      </c>
      <c r="R222" s="184"/>
      <c r="S222" s="184"/>
      <c r="T222" s="270">
        <f>Q222-R222</f>
        <v>0</v>
      </c>
      <c r="V222" s="287"/>
      <c r="W222" s="287"/>
      <c r="X222" s="261">
        <f t="shared" si="312"/>
        <v>0</v>
      </c>
      <c r="Y222" s="287"/>
      <c r="Z222" s="287"/>
      <c r="AA222" s="261">
        <f t="shared" si="313"/>
        <v>0</v>
      </c>
      <c r="AC222" s="292">
        <f t="shared" si="268"/>
        <v>0</v>
      </c>
      <c r="AD222" s="292">
        <f t="shared" si="268"/>
        <v>0</v>
      </c>
      <c r="AE222" s="292">
        <f t="shared" si="268"/>
        <v>0</v>
      </c>
      <c r="AF222" s="292">
        <f t="shared" si="268"/>
        <v>0</v>
      </c>
      <c r="AG222" s="292">
        <f t="shared" si="268"/>
        <v>0</v>
      </c>
      <c r="AH222" s="292">
        <f t="shared" si="268"/>
        <v>0</v>
      </c>
      <c r="AI222" s="66"/>
      <c r="AJ222" s="292">
        <f t="shared" si="243"/>
        <v>0</v>
      </c>
      <c r="AK222" s="292">
        <f t="shared" si="243"/>
        <v>0</v>
      </c>
      <c r="AL222" s="292">
        <f t="shared" si="243"/>
        <v>0</v>
      </c>
      <c r="AM222" s="292">
        <f t="shared" si="239"/>
        <v>0</v>
      </c>
      <c r="AN222" s="292">
        <f t="shared" si="239"/>
        <v>0</v>
      </c>
      <c r="AO222" s="292">
        <f t="shared" si="239"/>
        <v>0</v>
      </c>
    </row>
    <row r="223" spans="1:41" x14ac:dyDescent="0.25">
      <c r="A223" s="75"/>
      <c r="B223" s="76"/>
      <c r="C223" s="105">
        <v>37500</v>
      </c>
      <c r="D223" s="177" t="s">
        <v>423</v>
      </c>
      <c r="E223" s="178"/>
      <c r="F223" s="142">
        <f>SUM(F224:F226)</f>
        <v>1016840</v>
      </c>
      <c r="G223" s="142">
        <f t="shared" ref="G223:J223" si="323">SUM(G224:G226)</f>
        <v>665000</v>
      </c>
      <c r="H223" s="142">
        <f t="shared" si="323"/>
        <v>1681840</v>
      </c>
      <c r="I223" s="142">
        <f t="shared" si="323"/>
        <v>1390636.31</v>
      </c>
      <c r="J223" s="142">
        <f t="shared" si="323"/>
        <v>1232663.04</v>
      </c>
      <c r="K223" s="272">
        <f t="shared" si="287"/>
        <v>291203.68999999994</v>
      </c>
      <c r="O223" s="142">
        <f>SUM(O224:O226)</f>
        <v>773240</v>
      </c>
      <c r="P223" s="142">
        <f t="shared" ref="P223:T223" si="324">SUM(P224:P226)</f>
        <v>545000</v>
      </c>
      <c r="Q223" s="142">
        <f t="shared" si="324"/>
        <v>1318240</v>
      </c>
      <c r="R223" s="142">
        <f t="shared" si="324"/>
        <v>1172581.0899999999</v>
      </c>
      <c r="S223" s="142">
        <f t="shared" si="324"/>
        <v>1028927.82</v>
      </c>
      <c r="T223" s="142">
        <f t="shared" si="324"/>
        <v>145658.91000000003</v>
      </c>
      <c r="V223" s="286">
        <f t="shared" ref="V223:AA223" si="325">SUM(V224:V225)</f>
        <v>243600</v>
      </c>
      <c r="W223" s="286">
        <f t="shared" si="325"/>
        <v>120000</v>
      </c>
      <c r="X223" s="286">
        <f t="shared" si="325"/>
        <v>363600</v>
      </c>
      <c r="Y223" s="286">
        <f t="shared" si="325"/>
        <v>218055.22</v>
      </c>
      <c r="Z223" s="286">
        <f t="shared" si="325"/>
        <v>203735.22</v>
      </c>
      <c r="AA223" s="286">
        <f t="shared" si="325"/>
        <v>145544.78</v>
      </c>
      <c r="AC223" s="292">
        <f t="shared" si="268"/>
        <v>1016840</v>
      </c>
      <c r="AD223" s="292">
        <f t="shared" si="268"/>
        <v>665000</v>
      </c>
      <c r="AE223" s="292">
        <f t="shared" si="268"/>
        <v>1681840</v>
      </c>
      <c r="AF223" s="292">
        <f t="shared" si="268"/>
        <v>1390636.3099999998</v>
      </c>
      <c r="AG223" s="292">
        <f t="shared" si="268"/>
        <v>1232663.04</v>
      </c>
      <c r="AH223" s="292">
        <f t="shared" si="268"/>
        <v>291203.69000000006</v>
      </c>
      <c r="AI223" s="66"/>
      <c r="AJ223" s="292">
        <f t="shared" si="243"/>
        <v>0</v>
      </c>
      <c r="AK223" s="292">
        <f t="shared" si="243"/>
        <v>0</v>
      </c>
      <c r="AL223" s="292">
        <f t="shared" si="243"/>
        <v>0</v>
      </c>
      <c r="AM223" s="292">
        <f t="shared" si="239"/>
        <v>0</v>
      </c>
      <c r="AN223" s="292">
        <f t="shared" si="239"/>
        <v>0</v>
      </c>
      <c r="AO223" s="292">
        <f t="shared" si="239"/>
        <v>0</v>
      </c>
    </row>
    <row r="224" spans="1:41" x14ac:dyDescent="0.25">
      <c r="A224" s="75"/>
      <c r="B224" s="77"/>
      <c r="C224" s="76"/>
      <c r="D224" s="78">
        <v>37501</v>
      </c>
      <c r="E224" s="79" t="s">
        <v>423</v>
      </c>
      <c r="F224" s="184">
        <f t="shared" si="284"/>
        <v>654800</v>
      </c>
      <c r="G224" s="184">
        <f t="shared" si="284"/>
        <v>265000</v>
      </c>
      <c r="H224" s="184">
        <f t="shared" si="285"/>
        <v>919800</v>
      </c>
      <c r="I224" s="184">
        <f t="shared" si="286"/>
        <v>843609.59999999998</v>
      </c>
      <c r="J224" s="184">
        <f t="shared" si="286"/>
        <v>778959.6</v>
      </c>
      <c r="K224" s="316">
        <f t="shared" si="287"/>
        <v>76190.400000000023</v>
      </c>
      <c r="O224" s="184">
        <v>559400</v>
      </c>
      <c r="P224" s="184">
        <v>265000</v>
      </c>
      <c r="Q224" s="184">
        <f t="shared" ref="Q224:Q226" si="326">O224+P224</f>
        <v>824400</v>
      </c>
      <c r="R224" s="184">
        <v>783133.85</v>
      </c>
      <c r="S224" s="184">
        <v>718483.85</v>
      </c>
      <c r="T224" s="270">
        <f>Q224-R224</f>
        <v>41266.150000000023</v>
      </c>
      <c r="V224" s="287">
        <v>95400</v>
      </c>
      <c r="W224" s="287">
        <v>0</v>
      </c>
      <c r="X224" s="261">
        <f t="shared" si="312"/>
        <v>95400</v>
      </c>
      <c r="Y224" s="287">
        <v>60475.75</v>
      </c>
      <c r="Z224" s="287">
        <v>60475.75</v>
      </c>
      <c r="AA224" s="261">
        <f t="shared" si="313"/>
        <v>34924.25</v>
      </c>
      <c r="AC224" s="292">
        <f t="shared" si="268"/>
        <v>654800</v>
      </c>
      <c r="AD224" s="292">
        <f t="shared" si="268"/>
        <v>265000</v>
      </c>
      <c r="AE224" s="292">
        <f t="shared" si="268"/>
        <v>919800</v>
      </c>
      <c r="AF224" s="292">
        <f t="shared" si="268"/>
        <v>843609.59999999998</v>
      </c>
      <c r="AG224" s="292">
        <f t="shared" si="268"/>
        <v>778959.6</v>
      </c>
      <c r="AH224" s="292">
        <f t="shared" si="268"/>
        <v>76190.400000000023</v>
      </c>
      <c r="AI224" s="66"/>
      <c r="AJ224" s="292">
        <f t="shared" si="243"/>
        <v>0</v>
      </c>
      <c r="AK224" s="292">
        <f t="shared" si="243"/>
        <v>0</v>
      </c>
      <c r="AL224" s="292">
        <f t="shared" si="243"/>
        <v>0</v>
      </c>
      <c r="AM224" s="292">
        <f t="shared" si="239"/>
        <v>0</v>
      </c>
      <c r="AN224" s="292">
        <f t="shared" si="239"/>
        <v>0</v>
      </c>
      <c r="AO224" s="292">
        <f t="shared" si="239"/>
        <v>0</v>
      </c>
    </row>
    <row r="225" spans="1:41" x14ac:dyDescent="0.25">
      <c r="A225" s="75"/>
      <c r="B225" s="77"/>
      <c r="C225" s="76"/>
      <c r="D225" s="78">
        <v>37502</v>
      </c>
      <c r="E225" s="79" t="s">
        <v>424</v>
      </c>
      <c r="F225" s="184">
        <f t="shared" si="284"/>
        <v>357040</v>
      </c>
      <c r="G225" s="184">
        <f t="shared" si="284"/>
        <v>400000</v>
      </c>
      <c r="H225" s="184">
        <f t="shared" si="285"/>
        <v>757040</v>
      </c>
      <c r="I225" s="184">
        <f t="shared" si="286"/>
        <v>547026.71</v>
      </c>
      <c r="J225" s="184">
        <f t="shared" si="286"/>
        <v>453703.43999999994</v>
      </c>
      <c r="K225" s="316">
        <f t="shared" si="287"/>
        <v>210013.29000000004</v>
      </c>
      <c r="O225" s="184">
        <v>208840</v>
      </c>
      <c r="P225" s="184">
        <v>280000</v>
      </c>
      <c r="Q225" s="184">
        <f t="shared" si="326"/>
        <v>488840</v>
      </c>
      <c r="R225" s="184">
        <v>389447.24</v>
      </c>
      <c r="S225" s="184">
        <v>310443.96999999997</v>
      </c>
      <c r="T225" s="270">
        <f>Q225-R225</f>
        <v>99392.760000000009</v>
      </c>
      <c r="V225" s="287">
        <v>148200</v>
      </c>
      <c r="W225" s="287">
        <v>120000</v>
      </c>
      <c r="X225" s="261">
        <f t="shared" si="312"/>
        <v>268200</v>
      </c>
      <c r="Y225" s="287">
        <v>157579.47</v>
      </c>
      <c r="Z225" s="287">
        <v>143259.47</v>
      </c>
      <c r="AA225" s="261">
        <f t="shared" si="313"/>
        <v>110620.53</v>
      </c>
      <c r="AC225" s="292">
        <f t="shared" si="268"/>
        <v>357040</v>
      </c>
      <c r="AD225" s="292">
        <f t="shared" si="268"/>
        <v>400000</v>
      </c>
      <c r="AE225" s="292">
        <f t="shared" si="268"/>
        <v>757040</v>
      </c>
      <c r="AF225" s="292">
        <f t="shared" si="268"/>
        <v>547026.71</v>
      </c>
      <c r="AG225" s="292">
        <f t="shared" si="268"/>
        <v>453703.43999999994</v>
      </c>
      <c r="AH225" s="292">
        <f t="shared" si="268"/>
        <v>210013.29</v>
      </c>
      <c r="AI225" s="66"/>
      <c r="AJ225" s="292">
        <f t="shared" si="243"/>
        <v>0</v>
      </c>
      <c r="AK225" s="292">
        <f t="shared" si="243"/>
        <v>0</v>
      </c>
      <c r="AL225" s="292">
        <f t="shared" si="243"/>
        <v>0</v>
      </c>
      <c r="AM225" s="292">
        <f t="shared" si="239"/>
        <v>0</v>
      </c>
      <c r="AN225" s="292">
        <f t="shared" si="239"/>
        <v>0</v>
      </c>
      <c r="AO225" s="292">
        <f t="shared" si="239"/>
        <v>0</v>
      </c>
    </row>
    <row r="226" spans="1:41" ht="30" x14ac:dyDescent="0.25">
      <c r="A226" s="75"/>
      <c r="B226" s="77"/>
      <c r="C226" s="76"/>
      <c r="D226" s="85">
        <v>37503</v>
      </c>
      <c r="E226" s="84" t="s">
        <v>590</v>
      </c>
      <c r="F226" s="184">
        <f t="shared" si="284"/>
        <v>5000</v>
      </c>
      <c r="G226" s="184">
        <f t="shared" si="284"/>
        <v>0</v>
      </c>
      <c r="H226" s="184">
        <f t="shared" si="285"/>
        <v>5000</v>
      </c>
      <c r="I226" s="184">
        <f t="shared" si="286"/>
        <v>0</v>
      </c>
      <c r="J226" s="184">
        <f t="shared" si="286"/>
        <v>0</v>
      </c>
      <c r="K226" s="316">
        <f t="shared" si="287"/>
        <v>5000</v>
      </c>
      <c r="O226" s="184">
        <v>5000</v>
      </c>
      <c r="P226" s="184"/>
      <c r="Q226" s="184">
        <f t="shared" si="326"/>
        <v>5000</v>
      </c>
      <c r="R226" s="184"/>
      <c r="S226" s="184"/>
      <c r="T226" s="270">
        <f>Q226-R226</f>
        <v>5000</v>
      </c>
      <c r="V226" s="287"/>
      <c r="W226" s="287"/>
      <c r="X226" s="261"/>
      <c r="Y226" s="287"/>
      <c r="Z226" s="287"/>
      <c r="AA226" s="261"/>
      <c r="AC226" s="292">
        <f t="shared" si="268"/>
        <v>5000</v>
      </c>
      <c r="AD226" s="292">
        <f t="shared" si="268"/>
        <v>0</v>
      </c>
      <c r="AE226" s="292">
        <f t="shared" si="268"/>
        <v>5000</v>
      </c>
      <c r="AF226" s="292">
        <f t="shared" si="268"/>
        <v>0</v>
      </c>
      <c r="AG226" s="292">
        <f t="shared" si="268"/>
        <v>0</v>
      </c>
      <c r="AH226" s="292">
        <f t="shared" si="268"/>
        <v>5000</v>
      </c>
      <c r="AI226" s="66"/>
      <c r="AJ226" s="292">
        <f t="shared" si="243"/>
        <v>0</v>
      </c>
      <c r="AK226" s="292">
        <f t="shared" si="243"/>
        <v>0</v>
      </c>
      <c r="AL226" s="292">
        <f t="shared" si="243"/>
        <v>0</v>
      </c>
      <c r="AM226" s="292">
        <f t="shared" si="239"/>
        <v>0</v>
      </c>
      <c r="AN226" s="292">
        <f t="shared" si="239"/>
        <v>0</v>
      </c>
      <c r="AO226" s="292">
        <f t="shared" si="239"/>
        <v>0</v>
      </c>
    </row>
    <row r="227" spans="1:41" x14ac:dyDescent="0.25">
      <c r="A227" s="75"/>
      <c r="B227" s="76"/>
      <c r="C227" s="105">
        <v>37600</v>
      </c>
      <c r="D227" s="177" t="s">
        <v>425</v>
      </c>
      <c r="E227" s="178"/>
      <c r="F227" s="142">
        <f>SUM(F228:F229)</f>
        <v>11500</v>
      </c>
      <c r="G227" s="142">
        <f t="shared" ref="G227:J227" si="327">SUM(G228:G229)</f>
        <v>0</v>
      </c>
      <c r="H227" s="142">
        <f t="shared" si="327"/>
        <v>11500</v>
      </c>
      <c r="I227" s="142">
        <f t="shared" si="327"/>
        <v>0</v>
      </c>
      <c r="J227" s="142">
        <f t="shared" si="327"/>
        <v>0</v>
      </c>
      <c r="K227" s="272">
        <f t="shared" si="287"/>
        <v>11500</v>
      </c>
      <c r="O227" s="142">
        <f>SUM(O228:O229)</f>
        <v>11500</v>
      </c>
      <c r="P227" s="142">
        <f t="shared" ref="P227:T227" si="328">SUM(P228:P229)</f>
        <v>0</v>
      </c>
      <c r="Q227" s="142">
        <f t="shared" si="328"/>
        <v>11500</v>
      </c>
      <c r="R227" s="142">
        <f t="shared" si="328"/>
        <v>0</v>
      </c>
      <c r="S227" s="142">
        <f t="shared" si="328"/>
        <v>0</v>
      </c>
      <c r="T227" s="142">
        <f t="shared" si="328"/>
        <v>11500</v>
      </c>
      <c r="V227" s="286">
        <f t="shared" ref="V227:AA227" si="329">SUM(V228:V229)</f>
        <v>0</v>
      </c>
      <c r="W227" s="286">
        <f t="shared" si="329"/>
        <v>0</v>
      </c>
      <c r="X227" s="286">
        <f t="shared" si="329"/>
        <v>0</v>
      </c>
      <c r="Y227" s="286">
        <f t="shared" si="329"/>
        <v>0</v>
      </c>
      <c r="Z227" s="286">
        <f t="shared" si="329"/>
        <v>0</v>
      </c>
      <c r="AA227" s="286">
        <f t="shared" si="329"/>
        <v>0</v>
      </c>
      <c r="AC227" s="292">
        <f t="shared" si="268"/>
        <v>11500</v>
      </c>
      <c r="AD227" s="292">
        <f t="shared" si="268"/>
        <v>0</v>
      </c>
      <c r="AE227" s="292">
        <f t="shared" si="268"/>
        <v>11500</v>
      </c>
      <c r="AF227" s="292">
        <f t="shared" si="268"/>
        <v>0</v>
      </c>
      <c r="AG227" s="292">
        <f t="shared" si="268"/>
        <v>0</v>
      </c>
      <c r="AH227" s="292">
        <f t="shared" si="268"/>
        <v>11500</v>
      </c>
      <c r="AI227" s="66"/>
      <c r="AJ227" s="292">
        <f t="shared" si="243"/>
        <v>0</v>
      </c>
      <c r="AK227" s="292">
        <f t="shared" si="243"/>
        <v>0</v>
      </c>
      <c r="AL227" s="292">
        <f t="shared" si="243"/>
        <v>0</v>
      </c>
      <c r="AM227" s="292">
        <f t="shared" si="239"/>
        <v>0</v>
      </c>
      <c r="AN227" s="292">
        <f t="shared" si="239"/>
        <v>0</v>
      </c>
      <c r="AO227" s="292">
        <f t="shared" si="239"/>
        <v>0</v>
      </c>
    </row>
    <row r="228" spans="1:41" x14ac:dyDescent="0.25">
      <c r="A228" s="75"/>
      <c r="B228" s="77"/>
      <c r="C228" s="76"/>
      <c r="D228" s="78">
        <v>37601</v>
      </c>
      <c r="E228" s="79" t="s">
        <v>425</v>
      </c>
      <c r="F228" s="184">
        <f t="shared" si="284"/>
        <v>3250</v>
      </c>
      <c r="G228" s="184">
        <f t="shared" si="284"/>
        <v>0</v>
      </c>
      <c r="H228" s="184">
        <f t="shared" si="285"/>
        <v>3250</v>
      </c>
      <c r="I228" s="184">
        <f t="shared" si="286"/>
        <v>0</v>
      </c>
      <c r="J228" s="184">
        <f t="shared" si="286"/>
        <v>0</v>
      </c>
      <c r="K228" s="316">
        <f t="shared" si="287"/>
        <v>3250</v>
      </c>
      <c r="O228" s="184">
        <v>3250</v>
      </c>
      <c r="P228" s="184"/>
      <c r="Q228" s="184">
        <f>O228+P228</f>
        <v>3250</v>
      </c>
      <c r="R228" s="184"/>
      <c r="S228" s="184"/>
      <c r="T228" s="270">
        <f>Q228-R228</f>
        <v>3250</v>
      </c>
      <c r="V228" s="287"/>
      <c r="W228" s="287"/>
      <c r="X228" s="261">
        <f t="shared" si="312"/>
        <v>0</v>
      </c>
      <c r="Y228" s="287"/>
      <c r="Z228" s="287"/>
      <c r="AA228" s="261">
        <f t="shared" si="313"/>
        <v>0</v>
      </c>
      <c r="AC228" s="292">
        <f t="shared" si="268"/>
        <v>3250</v>
      </c>
      <c r="AD228" s="292">
        <f t="shared" si="268"/>
        <v>0</v>
      </c>
      <c r="AE228" s="292">
        <f t="shared" si="268"/>
        <v>3250</v>
      </c>
      <c r="AF228" s="292">
        <f t="shared" ref="AF228:AH291" si="330">R228+Y228</f>
        <v>0</v>
      </c>
      <c r="AG228" s="292">
        <f t="shared" si="330"/>
        <v>0</v>
      </c>
      <c r="AH228" s="292">
        <f t="shared" si="330"/>
        <v>3250</v>
      </c>
      <c r="AI228" s="66"/>
      <c r="AJ228" s="292">
        <f t="shared" si="243"/>
        <v>0</v>
      </c>
      <c r="AK228" s="292">
        <f t="shared" si="243"/>
        <v>0</v>
      </c>
      <c r="AL228" s="292">
        <f t="shared" si="243"/>
        <v>0</v>
      </c>
      <c r="AM228" s="292">
        <f t="shared" si="239"/>
        <v>0</v>
      </c>
      <c r="AN228" s="292">
        <f t="shared" si="239"/>
        <v>0</v>
      </c>
      <c r="AO228" s="292">
        <f t="shared" si="239"/>
        <v>0</v>
      </c>
    </row>
    <row r="229" spans="1:41" x14ac:dyDescent="0.25">
      <c r="A229" s="75"/>
      <c r="B229" s="77"/>
      <c r="C229" s="76"/>
      <c r="D229" s="85">
        <v>37602</v>
      </c>
      <c r="E229" s="84" t="s">
        <v>426</v>
      </c>
      <c r="F229" s="184">
        <f t="shared" si="284"/>
        <v>8250</v>
      </c>
      <c r="G229" s="184">
        <f t="shared" si="284"/>
        <v>0</v>
      </c>
      <c r="H229" s="184">
        <f t="shared" si="285"/>
        <v>8250</v>
      </c>
      <c r="I229" s="184">
        <f t="shared" si="286"/>
        <v>0</v>
      </c>
      <c r="J229" s="184">
        <f t="shared" si="286"/>
        <v>0</v>
      </c>
      <c r="K229" s="316">
        <f t="shared" si="287"/>
        <v>8250</v>
      </c>
      <c r="O229" s="184">
        <v>8250</v>
      </c>
      <c r="P229" s="184"/>
      <c r="Q229" s="184">
        <f>O229+P229</f>
        <v>8250</v>
      </c>
      <c r="R229" s="184"/>
      <c r="S229" s="184"/>
      <c r="T229" s="270">
        <f>Q229-R229</f>
        <v>8250</v>
      </c>
      <c r="V229" s="287"/>
      <c r="W229" s="287"/>
      <c r="X229" s="261">
        <f t="shared" si="312"/>
        <v>0</v>
      </c>
      <c r="Y229" s="287"/>
      <c r="Z229" s="287"/>
      <c r="AA229" s="261">
        <f t="shared" si="313"/>
        <v>0</v>
      </c>
      <c r="AC229" s="292">
        <f t="shared" ref="AC229:AH292" si="331">O229+V229</f>
        <v>8250</v>
      </c>
      <c r="AD229" s="292">
        <f t="shared" si="331"/>
        <v>0</v>
      </c>
      <c r="AE229" s="292">
        <f t="shared" si="331"/>
        <v>8250</v>
      </c>
      <c r="AF229" s="292">
        <f t="shared" si="330"/>
        <v>0</v>
      </c>
      <c r="AG229" s="292">
        <f t="shared" si="330"/>
        <v>0</v>
      </c>
      <c r="AH229" s="292">
        <f t="shared" si="330"/>
        <v>8250</v>
      </c>
      <c r="AI229" s="66"/>
      <c r="AJ229" s="292">
        <f t="shared" si="243"/>
        <v>0</v>
      </c>
      <c r="AK229" s="292">
        <f t="shared" si="243"/>
        <v>0</v>
      </c>
      <c r="AL229" s="292">
        <f t="shared" si="243"/>
        <v>0</v>
      </c>
      <c r="AM229" s="292">
        <f t="shared" si="243"/>
        <v>0</v>
      </c>
      <c r="AN229" s="292">
        <f t="shared" si="243"/>
        <v>0</v>
      </c>
      <c r="AO229" s="292">
        <f t="shared" si="243"/>
        <v>0</v>
      </c>
    </row>
    <row r="230" spans="1:41" x14ac:dyDescent="0.25">
      <c r="A230" s="75"/>
      <c r="B230" s="76"/>
      <c r="C230" s="105">
        <v>37900</v>
      </c>
      <c r="D230" s="177" t="s">
        <v>427</v>
      </c>
      <c r="E230" s="178"/>
      <c r="F230" s="142">
        <f>SUM(F231:F233)</f>
        <v>735257</v>
      </c>
      <c r="G230" s="142">
        <f t="shared" ref="G230:J230" si="332">SUM(G231:G233)</f>
        <v>86000</v>
      </c>
      <c r="H230" s="142">
        <f t="shared" si="332"/>
        <v>821257</v>
      </c>
      <c r="I230" s="142">
        <f t="shared" si="332"/>
        <v>558984.87</v>
      </c>
      <c r="J230" s="142">
        <f t="shared" si="332"/>
        <v>556163.87</v>
      </c>
      <c r="K230" s="272">
        <f t="shared" si="287"/>
        <v>262272.13</v>
      </c>
      <c r="O230" s="142">
        <f>SUM(O231:O233)</f>
        <v>297753</v>
      </c>
      <c r="P230" s="142">
        <f t="shared" ref="P230:T230" si="333">SUM(P231:P233)</f>
        <v>86000</v>
      </c>
      <c r="Q230" s="142">
        <f t="shared" si="333"/>
        <v>383753</v>
      </c>
      <c r="R230" s="142">
        <f t="shared" si="333"/>
        <v>306656</v>
      </c>
      <c r="S230" s="142">
        <f t="shared" si="333"/>
        <v>303835</v>
      </c>
      <c r="T230" s="142">
        <f t="shared" si="333"/>
        <v>77097</v>
      </c>
      <c r="V230" s="286">
        <f t="shared" ref="V230:AA230" si="334">SUM(V232:V233)</f>
        <v>437504</v>
      </c>
      <c r="W230" s="286">
        <f t="shared" si="334"/>
        <v>0</v>
      </c>
      <c r="X230" s="286">
        <f t="shared" si="334"/>
        <v>437504</v>
      </c>
      <c r="Y230" s="286">
        <f t="shared" si="334"/>
        <v>252328.87</v>
      </c>
      <c r="Z230" s="286">
        <f t="shared" si="334"/>
        <v>252328.87</v>
      </c>
      <c r="AA230" s="286">
        <f t="shared" si="334"/>
        <v>185175.13</v>
      </c>
      <c r="AC230" s="292">
        <f t="shared" si="331"/>
        <v>735257</v>
      </c>
      <c r="AD230" s="292">
        <f t="shared" si="331"/>
        <v>86000</v>
      </c>
      <c r="AE230" s="292">
        <f t="shared" si="331"/>
        <v>821257</v>
      </c>
      <c r="AF230" s="292">
        <f t="shared" si="330"/>
        <v>558984.87</v>
      </c>
      <c r="AG230" s="292">
        <f t="shared" si="330"/>
        <v>556163.87</v>
      </c>
      <c r="AH230" s="292">
        <f t="shared" si="330"/>
        <v>262272.13</v>
      </c>
      <c r="AI230" s="66"/>
      <c r="AJ230" s="292">
        <f t="shared" ref="AJ230:AO293" si="335">F230-AC230</f>
        <v>0</v>
      </c>
      <c r="AK230" s="292">
        <f t="shared" si="335"/>
        <v>0</v>
      </c>
      <c r="AL230" s="292">
        <f t="shared" si="335"/>
        <v>0</v>
      </c>
      <c r="AM230" s="292">
        <f t="shared" si="335"/>
        <v>0</v>
      </c>
      <c r="AN230" s="292">
        <f t="shared" si="335"/>
        <v>0</v>
      </c>
      <c r="AO230" s="292">
        <f t="shared" si="335"/>
        <v>0</v>
      </c>
    </row>
    <row r="231" spans="1:41" ht="30" x14ac:dyDescent="0.25">
      <c r="A231" s="75"/>
      <c r="B231" s="77"/>
      <c r="C231" s="76"/>
      <c r="D231" s="78">
        <v>37901</v>
      </c>
      <c r="E231" s="79" t="s">
        <v>591</v>
      </c>
      <c r="F231" s="184">
        <f t="shared" si="284"/>
        <v>1000</v>
      </c>
      <c r="G231" s="184">
        <f t="shared" si="284"/>
        <v>0</v>
      </c>
      <c r="H231" s="184">
        <f t="shared" si="285"/>
        <v>1000</v>
      </c>
      <c r="I231" s="184">
        <f t="shared" si="286"/>
        <v>0</v>
      </c>
      <c r="J231" s="184">
        <f t="shared" si="286"/>
        <v>0</v>
      </c>
      <c r="K231" s="316">
        <f t="shared" si="287"/>
        <v>1000</v>
      </c>
      <c r="O231" s="184">
        <v>1000</v>
      </c>
      <c r="P231" s="184"/>
      <c r="Q231" s="184">
        <f>O231+P231</f>
        <v>1000</v>
      </c>
      <c r="R231" s="184"/>
      <c r="S231" s="184"/>
      <c r="T231" s="270">
        <f>Q231-R231</f>
        <v>1000</v>
      </c>
      <c r="V231" s="287"/>
      <c r="W231" s="287"/>
      <c r="X231" s="261"/>
      <c r="Y231" s="287"/>
      <c r="Z231" s="287"/>
      <c r="AA231" s="261"/>
      <c r="AC231" s="292">
        <f t="shared" si="331"/>
        <v>1000</v>
      </c>
      <c r="AD231" s="292">
        <f t="shared" si="331"/>
        <v>0</v>
      </c>
      <c r="AE231" s="292">
        <f t="shared" si="331"/>
        <v>1000</v>
      </c>
      <c r="AF231" s="292">
        <f t="shared" si="330"/>
        <v>0</v>
      </c>
      <c r="AG231" s="292">
        <f t="shared" si="330"/>
        <v>0</v>
      </c>
      <c r="AH231" s="292">
        <f t="shared" si="330"/>
        <v>1000</v>
      </c>
      <c r="AI231" s="66"/>
      <c r="AJ231" s="292">
        <f t="shared" si="335"/>
        <v>0</v>
      </c>
      <c r="AK231" s="292">
        <f t="shared" si="335"/>
        <v>0</v>
      </c>
      <c r="AL231" s="292">
        <f t="shared" si="335"/>
        <v>0</v>
      </c>
      <c r="AM231" s="292">
        <f t="shared" si="335"/>
        <v>0</v>
      </c>
      <c r="AN231" s="292">
        <f t="shared" si="335"/>
        <v>0</v>
      </c>
      <c r="AO231" s="292">
        <f t="shared" si="335"/>
        <v>0</v>
      </c>
    </row>
    <row r="232" spans="1:41" x14ac:dyDescent="0.25">
      <c r="A232" s="75"/>
      <c r="B232" s="77"/>
      <c r="C232" s="76"/>
      <c r="D232" s="78">
        <v>37902</v>
      </c>
      <c r="E232" s="79" t="s">
        <v>428</v>
      </c>
      <c r="F232" s="184">
        <f t="shared" si="284"/>
        <v>272757</v>
      </c>
      <c r="G232" s="184">
        <f t="shared" si="284"/>
        <v>86000</v>
      </c>
      <c r="H232" s="184">
        <f t="shared" si="285"/>
        <v>358757</v>
      </c>
      <c r="I232" s="184">
        <f t="shared" si="286"/>
        <v>295864</v>
      </c>
      <c r="J232" s="184">
        <f t="shared" si="286"/>
        <v>293043</v>
      </c>
      <c r="K232" s="316">
        <f t="shared" si="287"/>
        <v>62893</v>
      </c>
      <c r="O232" s="184">
        <v>240253</v>
      </c>
      <c r="P232" s="184">
        <v>86000</v>
      </c>
      <c r="Q232" s="184">
        <f>O232+P232</f>
        <v>326253</v>
      </c>
      <c r="R232" s="184">
        <v>265957</v>
      </c>
      <c r="S232" s="184">
        <v>263136</v>
      </c>
      <c r="T232" s="270">
        <f>Q232-R232</f>
        <v>60296</v>
      </c>
      <c r="V232" s="287">
        <v>32504</v>
      </c>
      <c r="W232" s="287">
        <v>0</v>
      </c>
      <c r="X232" s="261">
        <f t="shared" si="312"/>
        <v>32504</v>
      </c>
      <c r="Y232" s="287">
        <v>29907</v>
      </c>
      <c r="Z232" s="287">
        <v>29907</v>
      </c>
      <c r="AA232" s="261">
        <f t="shared" si="313"/>
        <v>2597</v>
      </c>
      <c r="AC232" s="292">
        <f t="shared" si="331"/>
        <v>272757</v>
      </c>
      <c r="AD232" s="292">
        <f t="shared" si="331"/>
        <v>86000</v>
      </c>
      <c r="AE232" s="292">
        <f t="shared" si="331"/>
        <v>358757</v>
      </c>
      <c r="AF232" s="292">
        <f t="shared" si="330"/>
        <v>295864</v>
      </c>
      <c r="AG232" s="292">
        <f t="shared" si="330"/>
        <v>293043</v>
      </c>
      <c r="AH232" s="292">
        <f t="shared" si="330"/>
        <v>62893</v>
      </c>
      <c r="AI232" s="66"/>
      <c r="AJ232" s="292">
        <f t="shared" si="335"/>
        <v>0</v>
      </c>
      <c r="AK232" s="292">
        <f t="shared" si="335"/>
        <v>0</v>
      </c>
      <c r="AL232" s="292">
        <f t="shared" si="335"/>
        <v>0</v>
      </c>
      <c r="AM232" s="292">
        <f t="shared" si="335"/>
        <v>0</v>
      </c>
      <c r="AN232" s="292">
        <f t="shared" si="335"/>
        <v>0</v>
      </c>
      <c r="AO232" s="292">
        <f t="shared" si="335"/>
        <v>0</v>
      </c>
    </row>
    <row r="233" spans="1:41" x14ac:dyDescent="0.25">
      <c r="A233" s="75"/>
      <c r="B233" s="77"/>
      <c r="C233" s="76"/>
      <c r="D233" s="78">
        <v>37903</v>
      </c>
      <c r="E233" s="79" t="s">
        <v>429</v>
      </c>
      <c r="F233" s="184">
        <f t="shared" si="284"/>
        <v>461500</v>
      </c>
      <c r="G233" s="184">
        <f t="shared" si="284"/>
        <v>0</v>
      </c>
      <c r="H233" s="184">
        <f t="shared" si="285"/>
        <v>461500</v>
      </c>
      <c r="I233" s="184">
        <f t="shared" si="286"/>
        <v>263120.87</v>
      </c>
      <c r="J233" s="184">
        <f t="shared" si="286"/>
        <v>263120.87</v>
      </c>
      <c r="K233" s="316">
        <f t="shared" si="287"/>
        <v>198379.13</v>
      </c>
      <c r="O233" s="184">
        <v>56500</v>
      </c>
      <c r="P233" s="184"/>
      <c r="Q233" s="184">
        <f>O233+P233</f>
        <v>56500</v>
      </c>
      <c r="R233" s="184">
        <v>40699</v>
      </c>
      <c r="S233" s="184">
        <v>40699</v>
      </c>
      <c r="T233" s="270">
        <f>Q233-R233</f>
        <v>15801</v>
      </c>
      <c r="V233" s="287">
        <v>405000</v>
      </c>
      <c r="W233" s="287">
        <v>0</v>
      </c>
      <c r="X233" s="261">
        <f t="shared" si="312"/>
        <v>405000</v>
      </c>
      <c r="Y233" s="287">
        <v>222421.87</v>
      </c>
      <c r="Z233" s="287">
        <v>222421.87</v>
      </c>
      <c r="AA233" s="261">
        <f t="shared" si="313"/>
        <v>182578.13</v>
      </c>
      <c r="AC233" s="292">
        <f t="shared" si="331"/>
        <v>461500</v>
      </c>
      <c r="AD233" s="292">
        <f t="shared" si="331"/>
        <v>0</v>
      </c>
      <c r="AE233" s="292">
        <f t="shared" si="331"/>
        <v>461500</v>
      </c>
      <c r="AF233" s="292">
        <f t="shared" si="330"/>
        <v>263120.87</v>
      </c>
      <c r="AG233" s="292">
        <f t="shared" si="330"/>
        <v>263120.87</v>
      </c>
      <c r="AH233" s="292">
        <f t="shared" si="330"/>
        <v>198379.13</v>
      </c>
      <c r="AI233" s="66"/>
      <c r="AJ233" s="292">
        <f t="shared" si="335"/>
        <v>0</v>
      </c>
      <c r="AK233" s="292">
        <f t="shared" si="335"/>
        <v>0</v>
      </c>
      <c r="AL233" s="292">
        <f t="shared" si="335"/>
        <v>0</v>
      </c>
      <c r="AM233" s="292">
        <f t="shared" si="335"/>
        <v>0</v>
      </c>
      <c r="AN233" s="292">
        <f t="shared" si="335"/>
        <v>0</v>
      </c>
      <c r="AO233" s="292">
        <f t="shared" si="335"/>
        <v>0</v>
      </c>
    </row>
    <row r="234" spans="1:41" x14ac:dyDescent="0.25">
      <c r="A234" s="75"/>
      <c r="B234" s="179">
        <v>38000</v>
      </c>
      <c r="C234" s="180" t="s">
        <v>430</v>
      </c>
      <c r="D234" s="181"/>
      <c r="E234" s="182"/>
      <c r="F234" s="141">
        <f>SUM(F235,F237)</f>
        <v>885000</v>
      </c>
      <c r="G234" s="141">
        <f t="shared" ref="G234:J234" si="336">SUM(G235,G237)</f>
        <v>595000</v>
      </c>
      <c r="H234" s="141">
        <f t="shared" si="336"/>
        <v>1480000</v>
      </c>
      <c r="I234" s="141">
        <f t="shared" si="336"/>
        <v>1441923.1</v>
      </c>
      <c r="J234" s="141">
        <f t="shared" si="336"/>
        <v>1396958.96</v>
      </c>
      <c r="K234" s="271">
        <f t="shared" si="287"/>
        <v>38076.899999999907</v>
      </c>
      <c r="O234" s="141">
        <f>SUM(O235,O237)</f>
        <v>820000</v>
      </c>
      <c r="P234" s="141">
        <f t="shared" ref="P234:T234" si="337">SUM(P235,P237)</f>
        <v>595000</v>
      </c>
      <c r="Q234" s="141">
        <f t="shared" si="337"/>
        <v>1415000</v>
      </c>
      <c r="R234" s="141">
        <f t="shared" si="337"/>
        <v>1390480.29</v>
      </c>
      <c r="S234" s="141">
        <f t="shared" si="337"/>
        <v>1345516.15</v>
      </c>
      <c r="T234" s="141">
        <f t="shared" si="337"/>
        <v>24519.709999999977</v>
      </c>
      <c r="V234" s="285">
        <f t="shared" ref="V234:AA234" si="338">SUM(V237)</f>
        <v>65000</v>
      </c>
      <c r="W234" s="285">
        <f t="shared" si="338"/>
        <v>0</v>
      </c>
      <c r="X234" s="285">
        <f t="shared" si="338"/>
        <v>65000</v>
      </c>
      <c r="Y234" s="285">
        <f t="shared" si="338"/>
        <v>51442.81</v>
      </c>
      <c r="Z234" s="285">
        <f t="shared" si="338"/>
        <v>51442.81</v>
      </c>
      <c r="AA234" s="285">
        <f t="shared" si="338"/>
        <v>13557.189999999999</v>
      </c>
      <c r="AC234" s="292">
        <f t="shared" si="331"/>
        <v>885000</v>
      </c>
      <c r="AD234" s="292">
        <f t="shared" si="331"/>
        <v>595000</v>
      </c>
      <c r="AE234" s="292">
        <f t="shared" si="331"/>
        <v>1480000</v>
      </c>
      <c r="AF234" s="292">
        <f t="shared" si="330"/>
        <v>1441923.1</v>
      </c>
      <c r="AG234" s="292">
        <f t="shared" si="330"/>
        <v>1396958.96</v>
      </c>
      <c r="AH234" s="292">
        <f t="shared" si="330"/>
        <v>38076.89999999998</v>
      </c>
      <c r="AI234" s="66"/>
      <c r="AJ234" s="292">
        <f t="shared" si="335"/>
        <v>0</v>
      </c>
      <c r="AK234" s="292">
        <f t="shared" si="335"/>
        <v>0</v>
      </c>
      <c r="AL234" s="292">
        <f t="shared" si="335"/>
        <v>0</v>
      </c>
      <c r="AM234" s="292">
        <f t="shared" si="335"/>
        <v>0</v>
      </c>
      <c r="AN234" s="292">
        <f t="shared" si="335"/>
        <v>0</v>
      </c>
      <c r="AO234" s="292">
        <f t="shared" si="335"/>
        <v>-7.2759576141834259E-11</v>
      </c>
    </row>
    <row r="235" spans="1:41" x14ac:dyDescent="0.25">
      <c r="A235" s="75"/>
      <c r="B235" s="76"/>
      <c r="C235" s="105">
        <v>38200</v>
      </c>
      <c r="D235" s="177" t="s">
        <v>583</v>
      </c>
      <c r="E235" s="178"/>
      <c r="F235" s="142">
        <f>SUM(F236)</f>
        <v>420000</v>
      </c>
      <c r="G235" s="142">
        <f t="shared" ref="G235:J235" si="339">SUM(G236)</f>
        <v>220000</v>
      </c>
      <c r="H235" s="142">
        <f t="shared" si="339"/>
        <v>640000</v>
      </c>
      <c r="I235" s="142">
        <f t="shared" si="339"/>
        <v>632822.22</v>
      </c>
      <c r="J235" s="142">
        <f t="shared" si="339"/>
        <v>703669.4</v>
      </c>
      <c r="K235" s="272">
        <f t="shared" si="287"/>
        <v>7177.7800000000279</v>
      </c>
      <c r="O235" s="142">
        <f>SUM(O236)</f>
        <v>420000</v>
      </c>
      <c r="P235" s="142">
        <f t="shared" ref="P235:T235" si="340">SUM(P236)</f>
        <v>220000</v>
      </c>
      <c r="Q235" s="142">
        <f t="shared" si="340"/>
        <v>640000</v>
      </c>
      <c r="R235" s="142">
        <f t="shared" si="340"/>
        <v>632822.22</v>
      </c>
      <c r="S235" s="142">
        <f t="shared" si="340"/>
        <v>703669.4</v>
      </c>
      <c r="T235" s="142">
        <f t="shared" si="340"/>
        <v>7177.7800000000279</v>
      </c>
      <c r="V235" s="287"/>
      <c r="W235" s="287"/>
      <c r="X235" s="261"/>
      <c r="Y235" s="287"/>
      <c r="Z235" s="287"/>
      <c r="AA235" s="261"/>
      <c r="AC235" s="292">
        <f t="shared" si="331"/>
        <v>420000</v>
      </c>
      <c r="AD235" s="292">
        <f t="shared" si="331"/>
        <v>220000</v>
      </c>
      <c r="AE235" s="292">
        <f t="shared" si="331"/>
        <v>640000</v>
      </c>
      <c r="AF235" s="292">
        <f t="shared" si="330"/>
        <v>632822.22</v>
      </c>
      <c r="AG235" s="292">
        <f t="shared" si="330"/>
        <v>703669.4</v>
      </c>
      <c r="AH235" s="292">
        <f t="shared" si="330"/>
        <v>7177.7800000000279</v>
      </c>
      <c r="AI235" s="66"/>
      <c r="AJ235" s="292">
        <f t="shared" si="335"/>
        <v>0</v>
      </c>
      <c r="AK235" s="292">
        <f t="shared" si="335"/>
        <v>0</v>
      </c>
      <c r="AL235" s="292">
        <f t="shared" si="335"/>
        <v>0</v>
      </c>
      <c r="AM235" s="292">
        <f t="shared" si="335"/>
        <v>0</v>
      </c>
      <c r="AN235" s="292">
        <f t="shared" si="335"/>
        <v>0</v>
      </c>
      <c r="AO235" s="292">
        <f t="shared" si="335"/>
        <v>0</v>
      </c>
    </row>
    <row r="236" spans="1:41" x14ac:dyDescent="0.25">
      <c r="A236" s="75"/>
      <c r="B236" s="77"/>
      <c r="C236" s="76"/>
      <c r="D236" s="78">
        <v>38201</v>
      </c>
      <c r="E236" s="79" t="s">
        <v>583</v>
      </c>
      <c r="F236" s="184">
        <f t="shared" si="284"/>
        <v>420000</v>
      </c>
      <c r="G236" s="184">
        <f t="shared" si="284"/>
        <v>220000</v>
      </c>
      <c r="H236" s="184">
        <f t="shared" si="285"/>
        <v>640000</v>
      </c>
      <c r="I236" s="184">
        <f t="shared" si="286"/>
        <v>632822.22</v>
      </c>
      <c r="J236" s="184">
        <f t="shared" si="286"/>
        <v>703669.4</v>
      </c>
      <c r="K236" s="316">
        <f t="shared" si="287"/>
        <v>7177.7800000000279</v>
      </c>
      <c r="O236" s="184">
        <v>420000</v>
      </c>
      <c r="P236" s="184">
        <v>220000</v>
      </c>
      <c r="Q236" s="184">
        <f>O236+P236</f>
        <v>640000</v>
      </c>
      <c r="R236" s="184">
        <v>632822.22</v>
      </c>
      <c r="S236" s="184">
        <v>703669.4</v>
      </c>
      <c r="T236" s="270">
        <f>Q236-R236</f>
        <v>7177.7800000000279</v>
      </c>
      <c r="V236" s="287"/>
      <c r="W236" s="287"/>
      <c r="X236" s="261"/>
      <c r="Y236" s="287"/>
      <c r="Z236" s="287"/>
      <c r="AA236" s="261"/>
      <c r="AC236" s="292">
        <f t="shared" si="331"/>
        <v>420000</v>
      </c>
      <c r="AD236" s="292">
        <f t="shared" si="331"/>
        <v>220000</v>
      </c>
      <c r="AE236" s="292">
        <f t="shared" si="331"/>
        <v>640000</v>
      </c>
      <c r="AF236" s="292">
        <f t="shared" si="330"/>
        <v>632822.22</v>
      </c>
      <c r="AG236" s="292">
        <f t="shared" si="330"/>
        <v>703669.4</v>
      </c>
      <c r="AH236" s="292">
        <f t="shared" si="330"/>
        <v>7177.7800000000279</v>
      </c>
      <c r="AI236" s="66"/>
      <c r="AJ236" s="292">
        <f t="shared" si="335"/>
        <v>0</v>
      </c>
      <c r="AK236" s="292">
        <f t="shared" si="335"/>
        <v>0</v>
      </c>
      <c r="AL236" s="292">
        <f t="shared" si="335"/>
        <v>0</v>
      </c>
      <c r="AM236" s="292">
        <f t="shared" si="335"/>
        <v>0</v>
      </c>
      <c r="AN236" s="292">
        <f t="shared" si="335"/>
        <v>0</v>
      </c>
      <c r="AO236" s="292">
        <f t="shared" si="335"/>
        <v>0</v>
      </c>
    </row>
    <row r="237" spans="1:41" x14ac:dyDescent="0.25">
      <c r="A237" s="75"/>
      <c r="B237" s="76"/>
      <c r="C237" s="105">
        <v>38500</v>
      </c>
      <c r="D237" s="177" t="s">
        <v>431</v>
      </c>
      <c r="E237" s="178"/>
      <c r="F237" s="142">
        <f>SUM(F238:F239)</f>
        <v>465000</v>
      </c>
      <c r="G237" s="142">
        <f t="shared" ref="G237:J237" si="341">SUM(G238:G239)</f>
        <v>375000</v>
      </c>
      <c r="H237" s="142">
        <f t="shared" si="341"/>
        <v>840000</v>
      </c>
      <c r="I237" s="142">
        <f t="shared" si="341"/>
        <v>809100.88000000012</v>
      </c>
      <c r="J237" s="142">
        <f t="shared" si="341"/>
        <v>693289.56</v>
      </c>
      <c r="K237" s="272">
        <f t="shared" si="287"/>
        <v>30899.119999999879</v>
      </c>
      <c r="O237" s="142">
        <f>SUM(O238:O238)</f>
        <v>400000</v>
      </c>
      <c r="P237" s="142">
        <f t="shared" ref="P237:T237" si="342">SUM(P238:P239)</f>
        <v>375000</v>
      </c>
      <c r="Q237" s="142">
        <f t="shared" si="342"/>
        <v>775000</v>
      </c>
      <c r="R237" s="142">
        <f t="shared" si="342"/>
        <v>757658.07000000007</v>
      </c>
      <c r="S237" s="142">
        <f t="shared" si="342"/>
        <v>641846.75</v>
      </c>
      <c r="T237" s="272">
        <f t="shared" si="342"/>
        <v>17341.929999999949</v>
      </c>
      <c r="V237" s="286">
        <f t="shared" ref="V237:AA237" si="343">SUM(V238:V239)</f>
        <v>65000</v>
      </c>
      <c r="W237" s="286">
        <f t="shared" si="343"/>
        <v>0</v>
      </c>
      <c r="X237" s="286">
        <f t="shared" si="343"/>
        <v>65000</v>
      </c>
      <c r="Y237" s="286">
        <f t="shared" si="343"/>
        <v>51442.81</v>
      </c>
      <c r="Z237" s="286">
        <f t="shared" si="343"/>
        <v>51442.81</v>
      </c>
      <c r="AA237" s="286">
        <f t="shared" si="343"/>
        <v>13557.189999999999</v>
      </c>
      <c r="AC237" s="292">
        <f t="shared" si="331"/>
        <v>465000</v>
      </c>
      <c r="AD237" s="292">
        <f t="shared" si="331"/>
        <v>375000</v>
      </c>
      <c r="AE237" s="292">
        <f t="shared" si="331"/>
        <v>840000</v>
      </c>
      <c r="AF237" s="292">
        <f t="shared" si="330"/>
        <v>809100.88000000012</v>
      </c>
      <c r="AG237" s="292">
        <f t="shared" si="330"/>
        <v>693289.56</v>
      </c>
      <c r="AH237" s="292">
        <f t="shared" si="330"/>
        <v>30899.119999999948</v>
      </c>
      <c r="AI237" s="66"/>
      <c r="AJ237" s="292">
        <f t="shared" si="335"/>
        <v>0</v>
      </c>
      <c r="AK237" s="292">
        <f t="shared" si="335"/>
        <v>0</v>
      </c>
      <c r="AL237" s="292">
        <f t="shared" si="335"/>
        <v>0</v>
      </c>
      <c r="AM237" s="292">
        <f t="shared" si="335"/>
        <v>0</v>
      </c>
      <c r="AN237" s="292">
        <f t="shared" si="335"/>
        <v>0</v>
      </c>
      <c r="AO237" s="292">
        <f t="shared" si="335"/>
        <v>-6.9121597334742546E-11</v>
      </c>
    </row>
    <row r="238" spans="1:41" x14ac:dyDescent="0.25">
      <c r="A238" s="75"/>
      <c r="B238" s="77"/>
      <c r="C238" s="76"/>
      <c r="D238" s="78">
        <v>38501</v>
      </c>
      <c r="E238" s="79" t="s">
        <v>432</v>
      </c>
      <c r="F238" s="184">
        <f t="shared" si="284"/>
        <v>450000</v>
      </c>
      <c r="G238" s="184">
        <f t="shared" si="284"/>
        <v>335000</v>
      </c>
      <c r="H238" s="184">
        <f t="shared" si="285"/>
        <v>785000</v>
      </c>
      <c r="I238" s="184">
        <f t="shared" si="286"/>
        <v>757516.44000000006</v>
      </c>
      <c r="J238" s="184">
        <f t="shared" si="286"/>
        <v>662457.32000000007</v>
      </c>
      <c r="K238" s="316">
        <f t="shared" si="287"/>
        <v>27483.559999999939</v>
      </c>
      <c r="O238" s="184">
        <v>400000</v>
      </c>
      <c r="P238" s="184">
        <v>335000</v>
      </c>
      <c r="Q238" s="184">
        <f>O238+P238</f>
        <v>735000</v>
      </c>
      <c r="R238" s="184">
        <v>719876.43</v>
      </c>
      <c r="S238" s="288">
        <v>624817.31000000006</v>
      </c>
      <c r="T238" s="270">
        <f>Q238-R238</f>
        <v>15123.569999999949</v>
      </c>
      <c r="V238" s="287">
        <v>50000</v>
      </c>
      <c r="W238" s="287">
        <v>0</v>
      </c>
      <c r="X238" s="261">
        <f t="shared" si="312"/>
        <v>50000</v>
      </c>
      <c r="Y238" s="287">
        <v>37640.01</v>
      </c>
      <c r="Z238" s="287">
        <v>37640.01</v>
      </c>
      <c r="AA238" s="261">
        <f t="shared" si="313"/>
        <v>12359.989999999998</v>
      </c>
      <c r="AC238" s="292">
        <f t="shared" si="331"/>
        <v>450000</v>
      </c>
      <c r="AD238" s="292">
        <f t="shared" si="331"/>
        <v>335000</v>
      </c>
      <c r="AE238" s="292">
        <f t="shared" si="331"/>
        <v>785000</v>
      </c>
      <c r="AF238" s="292">
        <f t="shared" si="330"/>
        <v>757516.44000000006</v>
      </c>
      <c r="AG238" s="292">
        <f t="shared" si="330"/>
        <v>662457.32000000007</v>
      </c>
      <c r="AH238" s="292">
        <f t="shared" si="330"/>
        <v>27483.559999999947</v>
      </c>
      <c r="AI238" s="66"/>
      <c r="AJ238" s="292">
        <f t="shared" si="335"/>
        <v>0</v>
      </c>
      <c r="AK238" s="292">
        <f t="shared" si="335"/>
        <v>0</v>
      </c>
      <c r="AL238" s="292">
        <f t="shared" si="335"/>
        <v>0</v>
      </c>
      <c r="AM238" s="292">
        <f t="shared" si="335"/>
        <v>0</v>
      </c>
      <c r="AN238" s="292">
        <f t="shared" si="335"/>
        <v>0</v>
      </c>
      <c r="AO238" s="292">
        <f t="shared" si="335"/>
        <v>0</v>
      </c>
    </row>
    <row r="239" spans="1:41" x14ac:dyDescent="0.25">
      <c r="A239" s="75"/>
      <c r="B239" s="77"/>
      <c r="C239" s="76"/>
      <c r="D239" s="78">
        <v>38503</v>
      </c>
      <c r="E239" s="79" t="s">
        <v>431</v>
      </c>
      <c r="F239" s="184">
        <f t="shared" si="284"/>
        <v>15000</v>
      </c>
      <c r="G239" s="184">
        <f t="shared" si="284"/>
        <v>40000</v>
      </c>
      <c r="H239" s="184">
        <f t="shared" si="285"/>
        <v>55000</v>
      </c>
      <c r="I239" s="184">
        <f t="shared" si="286"/>
        <v>51584.44</v>
      </c>
      <c r="J239" s="184">
        <f t="shared" si="286"/>
        <v>30832.239999999998</v>
      </c>
      <c r="K239" s="316">
        <f t="shared" si="287"/>
        <v>3415.5599999999977</v>
      </c>
      <c r="O239" s="184"/>
      <c r="P239" s="184">
        <v>40000</v>
      </c>
      <c r="Q239" s="184">
        <f>O239+P239</f>
        <v>40000</v>
      </c>
      <c r="R239" s="184">
        <v>37781.64</v>
      </c>
      <c r="S239" s="184">
        <v>17029.439999999999</v>
      </c>
      <c r="T239" s="270">
        <f>Q239-R239</f>
        <v>2218.3600000000006</v>
      </c>
      <c r="V239" s="287">
        <v>15000</v>
      </c>
      <c r="W239" s="287">
        <v>0</v>
      </c>
      <c r="X239" s="261">
        <f t="shared" si="312"/>
        <v>15000</v>
      </c>
      <c r="Y239" s="287">
        <v>13802.8</v>
      </c>
      <c r="Z239" s="287">
        <v>13802.8</v>
      </c>
      <c r="AA239" s="261">
        <f t="shared" si="313"/>
        <v>1197.2000000000007</v>
      </c>
      <c r="AC239" s="292">
        <f t="shared" si="331"/>
        <v>15000</v>
      </c>
      <c r="AD239" s="292">
        <f t="shared" si="331"/>
        <v>40000</v>
      </c>
      <c r="AE239" s="292">
        <f t="shared" si="331"/>
        <v>55000</v>
      </c>
      <c r="AF239" s="292">
        <f t="shared" si="330"/>
        <v>51584.44</v>
      </c>
      <c r="AG239" s="292">
        <f t="shared" si="330"/>
        <v>30832.239999999998</v>
      </c>
      <c r="AH239" s="292">
        <f t="shared" si="330"/>
        <v>3415.5600000000013</v>
      </c>
      <c r="AI239" s="66"/>
      <c r="AJ239" s="292">
        <f t="shared" si="335"/>
        <v>0</v>
      </c>
      <c r="AK239" s="292">
        <f t="shared" si="335"/>
        <v>0</v>
      </c>
      <c r="AL239" s="292">
        <f t="shared" si="335"/>
        <v>0</v>
      </c>
      <c r="AM239" s="292">
        <f t="shared" si="335"/>
        <v>0</v>
      </c>
      <c r="AN239" s="292">
        <f t="shared" si="335"/>
        <v>0</v>
      </c>
      <c r="AO239" s="292">
        <f t="shared" si="335"/>
        <v>-3.637978807091713E-12</v>
      </c>
    </row>
    <row r="240" spans="1:41" x14ac:dyDescent="0.25">
      <c r="A240" s="75"/>
      <c r="B240" s="179">
        <v>39000</v>
      </c>
      <c r="C240" s="180" t="s">
        <v>433</v>
      </c>
      <c r="D240" s="181"/>
      <c r="E240" s="182"/>
      <c r="F240" s="141">
        <f>SUM(F241,F243)</f>
        <v>10000</v>
      </c>
      <c r="G240" s="141">
        <f t="shared" ref="G240:J240" si="344">SUM(G241,G243)</f>
        <v>0</v>
      </c>
      <c r="H240" s="141">
        <f t="shared" si="344"/>
        <v>10000</v>
      </c>
      <c r="I240" s="141">
        <f t="shared" si="344"/>
        <v>0</v>
      </c>
      <c r="J240" s="141">
        <f t="shared" si="344"/>
        <v>0</v>
      </c>
      <c r="K240" s="271">
        <f t="shared" si="287"/>
        <v>10000</v>
      </c>
      <c r="O240" s="141">
        <f>SUM(O241,O243)</f>
        <v>10000</v>
      </c>
      <c r="P240" s="141">
        <f t="shared" ref="P240:T240" si="345">SUM(P241,P243)</f>
        <v>0</v>
      </c>
      <c r="Q240" s="141">
        <f t="shared" si="345"/>
        <v>10000</v>
      </c>
      <c r="R240" s="141">
        <f t="shared" si="345"/>
        <v>0</v>
      </c>
      <c r="S240" s="141">
        <f t="shared" si="345"/>
        <v>0</v>
      </c>
      <c r="T240" s="141">
        <f t="shared" si="345"/>
        <v>10000</v>
      </c>
      <c r="V240" s="285">
        <f t="shared" ref="V240:AA240" si="346">SUM(V241,V243)</f>
        <v>0</v>
      </c>
      <c r="W240" s="285">
        <f t="shared" si="346"/>
        <v>0</v>
      </c>
      <c r="X240" s="285">
        <f t="shared" si="346"/>
        <v>0</v>
      </c>
      <c r="Y240" s="285">
        <f t="shared" si="346"/>
        <v>0</v>
      </c>
      <c r="Z240" s="285">
        <f t="shared" si="346"/>
        <v>0</v>
      </c>
      <c r="AA240" s="285">
        <f t="shared" si="346"/>
        <v>0</v>
      </c>
      <c r="AC240" s="292">
        <f t="shared" si="331"/>
        <v>10000</v>
      </c>
      <c r="AD240" s="292">
        <f t="shared" si="331"/>
        <v>0</v>
      </c>
      <c r="AE240" s="292">
        <f t="shared" si="331"/>
        <v>10000</v>
      </c>
      <c r="AF240" s="292">
        <f t="shared" si="330"/>
        <v>0</v>
      </c>
      <c r="AG240" s="292">
        <f t="shared" si="330"/>
        <v>0</v>
      </c>
      <c r="AH240" s="292">
        <f t="shared" si="330"/>
        <v>10000</v>
      </c>
      <c r="AI240" s="66"/>
      <c r="AJ240" s="292">
        <f t="shared" si="335"/>
        <v>0</v>
      </c>
      <c r="AK240" s="292">
        <f t="shared" si="335"/>
        <v>0</v>
      </c>
      <c r="AL240" s="292">
        <f t="shared" si="335"/>
        <v>0</v>
      </c>
      <c r="AM240" s="292">
        <f t="shared" si="335"/>
        <v>0</v>
      </c>
      <c r="AN240" s="292">
        <f t="shared" si="335"/>
        <v>0</v>
      </c>
      <c r="AO240" s="292">
        <f t="shared" si="335"/>
        <v>0</v>
      </c>
    </row>
    <row r="241" spans="1:41" x14ac:dyDescent="0.25">
      <c r="A241" s="75"/>
      <c r="B241" s="76"/>
      <c r="C241" s="105">
        <v>39200</v>
      </c>
      <c r="D241" s="177" t="s">
        <v>434</v>
      </c>
      <c r="E241" s="178"/>
      <c r="F241" s="142">
        <f>SUM(F242)</f>
        <v>5000</v>
      </c>
      <c r="G241" s="142">
        <f t="shared" ref="G241:J241" si="347">SUM(G242)</f>
        <v>0</v>
      </c>
      <c r="H241" s="142">
        <f t="shared" si="347"/>
        <v>5000</v>
      </c>
      <c r="I241" s="142">
        <f t="shared" si="347"/>
        <v>0</v>
      </c>
      <c r="J241" s="142">
        <f t="shared" si="347"/>
        <v>0</v>
      </c>
      <c r="K241" s="272">
        <f t="shared" si="287"/>
        <v>5000</v>
      </c>
      <c r="O241" s="142">
        <f>SUM(O242)</f>
        <v>5000</v>
      </c>
      <c r="P241" s="142">
        <f t="shared" ref="P241:T241" si="348">SUM(P242)</f>
        <v>0</v>
      </c>
      <c r="Q241" s="142">
        <f t="shared" si="348"/>
        <v>5000</v>
      </c>
      <c r="R241" s="142">
        <f t="shared" si="348"/>
        <v>0</v>
      </c>
      <c r="S241" s="142">
        <f t="shared" si="348"/>
        <v>0</v>
      </c>
      <c r="T241" s="142">
        <f t="shared" si="348"/>
        <v>5000</v>
      </c>
      <c r="V241" s="286">
        <f t="shared" ref="V241:AA241" si="349">SUM(V242)</f>
        <v>0</v>
      </c>
      <c r="W241" s="286">
        <f t="shared" si="349"/>
        <v>0</v>
      </c>
      <c r="X241" s="286">
        <f t="shared" si="349"/>
        <v>0</v>
      </c>
      <c r="Y241" s="286">
        <f t="shared" si="349"/>
        <v>0</v>
      </c>
      <c r="Z241" s="286">
        <f t="shared" si="349"/>
        <v>0</v>
      </c>
      <c r="AA241" s="286">
        <f t="shared" si="349"/>
        <v>0</v>
      </c>
      <c r="AC241" s="292">
        <f t="shared" si="331"/>
        <v>5000</v>
      </c>
      <c r="AD241" s="292">
        <f t="shared" si="331"/>
        <v>0</v>
      </c>
      <c r="AE241" s="292">
        <f t="shared" si="331"/>
        <v>5000</v>
      </c>
      <c r="AF241" s="292">
        <f t="shared" si="330"/>
        <v>0</v>
      </c>
      <c r="AG241" s="292">
        <f t="shared" si="330"/>
        <v>0</v>
      </c>
      <c r="AH241" s="292">
        <f t="shared" si="330"/>
        <v>5000</v>
      </c>
      <c r="AI241" s="66"/>
      <c r="AJ241" s="292">
        <f t="shared" si="335"/>
        <v>0</v>
      </c>
      <c r="AK241" s="292">
        <f t="shared" si="335"/>
        <v>0</v>
      </c>
      <c r="AL241" s="292">
        <f t="shared" si="335"/>
        <v>0</v>
      </c>
      <c r="AM241" s="292">
        <f t="shared" si="335"/>
        <v>0</v>
      </c>
      <c r="AN241" s="292">
        <f t="shared" si="335"/>
        <v>0</v>
      </c>
      <c r="AO241" s="292">
        <f t="shared" si="335"/>
        <v>0</v>
      </c>
    </row>
    <row r="242" spans="1:41" x14ac:dyDescent="0.25">
      <c r="A242" s="75"/>
      <c r="B242" s="77"/>
      <c r="C242" s="76"/>
      <c r="D242" s="78">
        <v>39201</v>
      </c>
      <c r="E242" s="79" t="s">
        <v>434</v>
      </c>
      <c r="F242" s="184">
        <f t="shared" si="284"/>
        <v>5000</v>
      </c>
      <c r="G242" s="184">
        <f t="shared" si="284"/>
        <v>0</v>
      </c>
      <c r="H242" s="184">
        <f t="shared" si="285"/>
        <v>5000</v>
      </c>
      <c r="I242" s="184">
        <f t="shared" si="286"/>
        <v>0</v>
      </c>
      <c r="J242" s="184">
        <f t="shared" si="286"/>
        <v>0</v>
      </c>
      <c r="K242" s="316">
        <f t="shared" si="287"/>
        <v>5000</v>
      </c>
      <c r="O242" s="184">
        <v>5000</v>
      </c>
      <c r="P242" s="184"/>
      <c r="Q242" s="184">
        <f>O242+P242</f>
        <v>5000</v>
      </c>
      <c r="R242" s="184"/>
      <c r="S242" s="184"/>
      <c r="T242" s="270">
        <f>Q242-R242</f>
        <v>5000</v>
      </c>
      <c r="V242" s="287"/>
      <c r="W242" s="287"/>
      <c r="X242" s="261">
        <f t="shared" si="312"/>
        <v>0</v>
      </c>
      <c r="Y242" s="287"/>
      <c r="Z242" s="287"/>
      <c r="AA242" s="261">
        <f t="shared" si="313"/>
        <v>0</v>
      </c>
      <c r="AC242" s="292">
        <f t="shared" si="331"/>
        <v>5000</v>
      </c>
      <c r="AD242" s="292">
        <f t="shared" si="331"/>
        <v>0</v>
      </c>
      <c r="AE242" s="292">
        <f t="shared" si="331"/>
        <v>5000</v>
      </c>
      <c r="AF242" s="292">
        <f t="shared" si="330"/>
        <v>0</v>
      </c>
      <c r="AG242" s="292">
        <f t="shared" si="330"/>
        <v>0</v>
      </c>
      <c r="AH242" s="292">
        <f t="shared" si="330"/>
        <v>5000</v>
      </c>
      <c r="AI242" s="66"/>
      <c r="AJ242" s="292">
        <f t="shared" si="335"/>
        <v>0</v>
      </c>
      <c r="AK242" s="292">
        <f t="shared" si="335"/>
        <v>0</v>
      </c>
      <c r="AL242" s="292">
        <f t="shared" si="335"/>
        <v>0</v>
      </c>
      <c r="AM242" s="292">
        <f t="shared" si="335"/>
        <v>0</v>
      </c>
      <c r="AN242" s="292">
        <f t="shared" si="335"/>
        <v>0</v>
      </c>
      <c r="AO242" s="292">
        <f t="shared" si="335"/>
        <v>0</v>
      </c>
    </row>
    <row r="243" spans="1:41" x14ac:dyDescent="0.25">
      <c r="A243" s="75"/>
      <c r="B243" s="76"/>
      <c r="C243" s="105">
        <v>39600</v>
      </c>
      <c r="D243" s="177" t="s">
        <v>524</v>
      </c>
      <c r="E243" s="178"/>
      <c r="F243" s="142">
        <f>SUM(F244)</f>
        <v>5000</v>
      </c>
      <c r="G243" s="142">
        <f t="shared" ref="G243:J243" si="350">SUM(G244)</f>
        <v>0</v>
      </c>
      <c r="H243" s="142">
        <f t="shared" si="350"/>
        <v>5000</v>
      </c>
      <c r="I243" s="142">
        <f t="shared" si="350"/>
        <v>0</v>
      </c>
      <c r="J243" s="142">
        <f t="shared" si="350"/>
        <v>0</v>
      </c>
      <c r="K243" s="272">
        <f t="shared" si="287"/>
        <v>5000</v>
      </c>
      <c r="O243" s="142">
        <f>SUM(O244)</f>
        <v>5000</v>
      </c>
      <c r="P243" s="142">
        <f t="shared" ref="P243:T243" si="351">SUM(P244)</f>
        <v>0</v>
      </c>
      <c r="Q243" s="142">
        <f t="shared" si="351"/>
        <v>5000</v>
      </c>
      <c r="R243" s="142">
        <f t="shared" si="351"/>
        <v>0</v>
      </c>
      <c r="S243" s="142">
        <f t="shared" si="351"/>
        <v>0</v>
      </c>
      <c r="T243" s="142">
        <f t="shared" si="351"/>
        <v>5000</v>
      </c>
      <c r="V243" s="286">
        <f t="shared" ref="V243:AA243" si="352">SUM(V244)</f>
        <v>0</v>
      </c>
      <c r="W243" s="286">
        <f t="shared" si="352"/>
        <v>0</v>
      </c>
      <c r="X243" s="286">
        <f t="shared" si="352"/>
        <v>0</v>
      </c>
      <c r="Y243" s="286">
        <f t="shared" si="352"/>
        <v>0</v>
      </c>
      <c r="Z243" s="286">
        <f t="shared" si="352"/>
        <v>0</v>
      </c>
      <c r="AA243" s="286">
        <f t="shared" si="352"/>
        <v>0</v>
      </c>
      <c r="AC243" s="292">
        <f t="shared" si="331"/>
        <v>5000</v>
      </c>
      <c r="AD243" s="292">
        <f t="shared" si="331"/>
        <v>0</v>
      </c>
      <c r="AE243" s="292">
        <f t="shared" si="331"/>
        <v>5000</v>
      </c>
      <c r="AF243" s="292">
        <f t="shared" si="330"/>
        <v>0</v>
      </c>
      <c r="AG243" s="292">
        <f t="shared" si="330"/>
        <v>0</v>
      </c>
      <c r="AH243" s="292">
        <f t="shared" si="330"/>
        <v>5000</v>
      </c>
      <c r="AI243" s="66"/>
      <c r="AJ243" s="292">
        <f t="shared" si="335"/>
        <v>0</v>
      </c>
      <c r="AK243" s="292">
        <f t="shared" si="335"/>
        <v>0</v>
      </c>
      <c r="AL243" s="292">
        <f t="shared" si="335"/>
        <v>0</v>
      </c>
      <c r="AM243" s="292">
        <f t="shared" si="335"/>
        <v>0</v>
      </c>
      <c r="AN243" s="292">
        <f t="shared" si="335"/>
        <v>0</v>
      </c>
      <c r="AO243" s="292">
        <f t="shared" si="335"/>
        <v>0</v>
      </c>
    </row>
    <row r="244" spans="1:41" x14ac:dyDescent="0.25">
      <c r="A244" s="75"/>
      <c r="B244" s="77"/>
      <c r="C244" s="76"/>
      <c r="D244" s="78">
        <v>39601</v>
      </c>
      <c r="E244" s="79" t="s">
        <v>524</v>
      </c>
      <c r="F244" s="184">
        <f t="shared" si="284"/>
        <v>5000</v>
      </c>
      <c r="G244" s="184">
        <f t="shared" si="284"/>
        <v>0</v>
      </c>
      <c r="H244" s="184">
        <f t="shared" si="285"/>
        <v>5000</v>
      </c>
      <c r="I244" s="184">
        <f t="shared" si="286"/>
        <v>0</v>
      </c>
      <c r="J244" s="184">
        <f t="shared" si="286"/>
        <v>0</v>
      </c>
      <c r="K244" s="316">
        <f t="shared" si="287"/>
        <v>5000</v>
      </c>
      <c r="O244" s="184">
        <v>5000</v>
      </c>
      <c r="P244" s="184"/>
      <c r="Q244" s="184">
        <f>O244+P244</f>
        <v>5000</v>
      </c>
      <c r="R244" s="184"/>
      <c r="S244" s="184"/>
      <c r="T244" s="270">
        <f>Q244-R244</f>
        <v>5000</v>
      </c>
      <c r="V244" s="287"/>
      <c r="W244" s="287"/>
      <c r="X244" s="261">
        <f t="shared" si="312"/>
        <v>0</v>
      </c>
      <c r="Y244" s="287"/>
      <c r="Z244" s="287"/>
      <c r="AA244" s="261">
        <f t="shared" si="313"/>
        <v>0</v>
      </c>
      <c r="AC244" s="292">
        <f t="shared" si="331"/>
        <v>5000</v>
      </c>
      <c r="AD244" s="292">
        <f t="shared" si="331"/>
        <v>0</v>
      </c>
      <c r="AE244" s="292">
        <f t="shared" si="331"/>
        <v>5000</v>
      </c>
      <c r="AF244" s="292">
        <f t="shared" si="330"/>
        <v>0</v>
      </c>
      <c r="AG244" s="292">
        <f t="shared" si="330"/>
        <v>0</v>
      </c>
      <c r="AH244" s="292">
        <f t="shared" si="330"/>
        <v>5000</v>
      </c>
      <c r="AI244" s="66"/>
      <c r="AJ244" s="292">
        <f t="shared" si="335"/>
        <v>0</v>
      </c>
      <c r="AK244" s="292">
        <f t="shared" si="335"/>
        <v>0</v>
      </c>
      <c r="AL244" s="292">
        <f t="shared" si="335"/>
        <v>0</v>
      </c>
      <c r="AM244" s="292">
        <f t="shared" si="335"/>
        <v>0</v>
      </c>
      <c r="AN244" s="292">
        <f t="shared" si="335"/>
        <v>0</v>
      </c>
      <c r="AO244" s="292">
        <f t="shared" si="335"/>
        <v>0</v>
      </c>
    </row>
    <row r="245" spans="1:41" x14ac:dyDescent="0.25">
      <c r="A245" s="75"/>
      <c r="B245" s="77"/>
      <c r="C245" s="76"/>
      <c r="D245" s="78"/>
      <c r="E245" s="79"/>
      <c r="F245" s="184"/>
      <c r="G245" s="184"/>
      <c r="H245" s="184"/>
      <c r="I245" s="184"/>
      <c r="J245" s="184"/>
      <c r="K245" s="316"/>
      <c r="O245" s="140"/>
      <c r="P245" s="140"/>
      <c r="Q245" s="140"/>
      <c r="R245" s="140"/>
      <c r="S245" s="140"/>
      <c r="T245" s="270"/>
      <c r="V245" s="261"/>
      <c r="W245" s="261"/>
      <c r="X245" s="261"/>
      <c r="Y245" s="261"/>
      <c r="Z245" s="261"/>
      <c r="AA245" s="261"/>
      <c r="AC245" s="292">
        <f t="shared" si="331"/>
        <v>0</v>
      </c>
      <c r="AD245" s="292">
        <f t="shared" si="331"/>
        <v>0</v>
      </c>
      <c r="AE245" s="292">
        <f t="shared" si="331"/>
        <v>0</v>
      </c>
      <c r="AF245" s="292">
        <f t="shared" si="330"/>
        <v>0</v>
      </c>
      <c r="AG245" s="292">
        <f t="shared" si="330"/>
        <v>0</v>
      </c>
      <c r="AH245" s="292">
        <f t="shared" si="330"/>
        <v>0</v>
      </c>
      <c r="AI245" s="66"/>
      <c r="AJ245" s="292">
        <f t="shared" si="335"/>
        <v>0</v>
      </c>
      <c r="AK245" s="292">
        <f t="shared" si="335"/>
        <v>0</v>
      </c>
      <c r="AL245" s="292">
        <f t="shared" si="335"/>
        <v>0</v>
      </c>
      <c r="AM245" s="292">
        <f t="shared" si="335"/>
        <v>0</v>
      </c>
      <c r="AN245" s="292">
        <f t="shared" si="335"/>
        <v>0</v>
      </c>
      <c r="AO245" s="292">
        <f t="shared" si="335"/>
        <v>0</v>
      </c>
    </row>
    <row r="246" spans="1:41" x14ac:dyDescent="0.25">
      <c r="A246" s="67">
        <v>40000</v>
      </c>
      <c r="B246" s="68" t="s">
        <v>435</v>
      </c>
      <c r="C246" s="69"/>
      <c r="D246" s="69"/>
      <c r="E246" s="70"/>
      <c r="F246" s="184">
        <f>SUM(F247,F250)</f>
        <v>60000</v>
      </c>
      <c r="G246" s="184">
        <f t="shared" ref="G246:J246" si="353">SUM(G247,G250)</f>
        <v>7535896.9900000002</v>
      </c>
      <c r="H246" s="184">
        <f t="shared" si="353"/>
        <v>7595896.9900000002</v>
      </c>
      <c r="I246" s="184">
        <f t="shared" si="353"/>
        <v>81250</v>
      </c>
      <c r="J246" s="184">
        <f t="shared" si="353"/>
        <v>81250</v>
      </c>
      <c r="K246" s="316">
        <f t="shared" si="287"/>
        <v>7514646.9900000002</v>
      </c>
      <c r="O246" s="140">
        <f>SUM(O247,O250)</f>
        <v>60000</v>
      </c>
      <c r="P246" s="140">
        <f t="shared" ref="P246:T246" si="354">SUM(P247,P250)</f>
        <v>7535896.9900000002</v>
      </c>
      <c r="Q246" s="140">
        <f t="shared" si="354"/>
        <v>7595896.9900000002</v>
      </c>
      <c r="R246" s="140">
        <f t="shared" si="354"/>
        <v>81250</v>
      </c>
      <c r="S246" s="140">
        <f t="shared" si="354"/>
        <v>81250</v>
      </c>
      <c r="T246" s="140">
        <f t="shared" si="354"/>
        <v>7514646.9900000002</v>
      </c>
      <c r="V246" s="261">
        <f>SUM(V250)</f>
        <v>0</v>
      </c>
      <c r="W246" s="261">
        <f t="shared" ref="W246:AA246" si="355">SUM(W250)</f>
        <v>0</v>
      </c>
      <c r="X246" s="261">
        <f t="shared" si="355"/>
        <v>0</v>
      </c>
      <c r="Y246" s="261">
        <f t="shared" si="355"/>
        <v>0</v>
      </c>
      <c r="Z246" s="261">
        <f t="shared" si="355"/>
        <v>0</v>
      </c>
      <c r="AA246" s="261">
        <f t="shared" si="355"/>
        <v>0</v>
      </c>
      <c r="AC246" s="292">
        <f t="shared" si="331"/>
        <v>60000</v>
      </c>
      <c r="AD246" s="292">
        <f t="shared" si="331"/>
        <v>7535896.9900000002</v>
      </c>
      <c r="AE246" s="292">
        <f t="shared" si="331"/>
        <v>7595896.9900000002</v>
      </c>
      <c r="AF246" s="292">
        <f t="shared" si="330"/>
        <v>81250</v>
      </c>
      <c r="AG246" s="292">
        <f t="shared" si="330"/>
        <v>81250</v>
      </c>
      <c r="AH246" s="292">
        <f t="shared" si="330"/>
        <v>7514646.9900000002</v>
      </c>
      <c r="AI246" s="66"/>
      <c r="AJ246" s="292">
        <f t="shared" si="335"/>
        <v>0</v>
      </c>
      <c r="AK246" s="292">
        <f t="shared" si="335"/>
        <v>0</v>
      </c>
      <c r="AL246" s="292">
        <f t="shared" si="335"/>
        <v>0</v>
      </c>
      <c r="AM246" s="292">
        <f t="shared" si="335"/>
        <v>0</v>
      </c>
      <c r="AN246" s="292">
        <f t="shared" si="335"/>
        <v>0</v>
      </c>
      <c r="AO246" s="292">
        <f t="shared" si="335"/>
        <v>0</v>
      </c>
    </row>
    <row r="247" spans="1:41" x14ac:dyDescent="0.25">
      <c r="A247" s="75"/>
      <c r="B247" s="179">
        <v>41000</v>
      </c>
      <c r="C247" s="180" t="s">
        <v>610</v>
      </c>
      <c r="D247" s="181"/>
      <c r="E247" s="182"/>
      <c r="F247" s="141">
        <f>SUM(F248)</f>
        <v>0</v>
      </c>
      <c r="G247" s="141">
        <f t="shared" ref="G247:J248" si="356">SUM(G248)</f>
        <v>7510896.9900000002</v>
      </c>
      <c r="H247" s="141">
        <f t="shared" si="356"/>
        <v>7510896.9900000002</v>
      </c>
      <c r="I247" s="141">
        <f t="shared" si="356"/>
        <v>0</v>
      </c>
      <c r="J247" s="141">
        <f t="shared" si="356"/>
        <v>0</v>
      </c>
      <c r="K247" s="271">
        <f t="shared" si="287"/>
        <v>7510896.9900000002</v>
      </c>
      <c r="O247" s="141">
        <f>SUM(O248)</f>
        <v>0</v>
      </c>
      <c r="P247" s="141">
        <f t="shared" ref="P247:T248" si="357">SUM(P248)</f>
        <v>7510896.9900000002</v>
      </c>
      <c r="Q247" s="141">
        <f t="shared" si="357"/>
        <v>7510896.9900000002</v>
      </c>
      <c r="R247" s="141">
        <f t="shared" si="357"/>
        <v>0</v>
      </c>
      <c r="S247" s="141">
        <f t="shared" si="357"/>
        <v>0</v>
      </c>
      <c r="T247" s="141">
        <f t="shared" si="357"/>
        <v>7510896.9900000002</v>
      </c>
      <c r="V247" s="261"/>
      <c r="W247" s="261"/>
      <c r="X247" s="261"/>
      <c r="Y247" s="261"/>
      <c r="Z247" s="261"/>
      <c r="AA247" s="261"/>
      <c r="AC247" s="292">
        <f t="shared" si="331"/>
        <v>0</v>
      </c>
      <c r="AD247" s="292">
        <f t="shared" si="331"/>
        <v>7510896.9900000002</v>
      </c>
      <c r="AE247" s="292">
        <f t="shared" si="331"/>
        <v>7510896.9900000002</v>
      </c>
      <c r="AF247" s="292">
        <f t="shared" si="330"/>
        <v>0</v>
      </c>
      <c r="AG247" s="292">
        <f t="shared" si="330"/>
        <v>0</v>
      </c>
      <c r="AH247" s="292">
        <f t="shared" si="330"/>
        <v>7510896.9900000002</v>
      </c>
      <c r="AI247" s="66"/>
      <c r="AJ247" s="292">
        <f t="shared" si="335"/>
        <v>0</v>
      </c>
      <c r="AK247" s="292">
        <f t="shared" si="335"/>
        <v>0</v>
      </c>
      <c r="AL247" s="292">
        <f t="shared" si="335"/>
        <v>0</v>
      </c>
      <c r="AM247" s="292">
        <f t="shared" si="335"/>
        <v>0</v>
      </c>
      <c r="AN247" s="292">
        <f t="shared" si="335"/>
        <v>0</v>
      </c>
      <c r="AO247" s="292">
        <f t="shared" si="335"/>
        <v>0</v>
      </c>
    </row>
    <row r="248" spans="1:41" x14ac:dyDescent="0.25">
      <c r="A248" s="75"/>
      <c r="B248" s="76"/>
      <c r="C248" s="105">
        <v>41500</v>
      </c>
      <c r="D248" s="177" t="s">
        <v>611</v>
      </c>
      <c r="E248" s="178"/>
      <c r="F248" s="142">
        <f>SUM(F249)</f>
        <v>0</v>
      </c>
      <c r="G248" s="142">
        <f t="shared" si="356"/>
        <v>7510896.9900000002</v>
      </c>
      <c r="H248" s="142">
        <f t="shared" si="356"/>
        <v>7510896.9900000002</v>
      </c>
      <c r="I248" s="142">
        <f t="shared" si="356"/>
        <v>0</v>
      </c>
      <c r="J248" s="142">
        <f t="shared" si="356"/>
        <v>0</v>
      </c>
      <c r="K248" s="272">
        <f t="shared" si="287"/>
        <v>7510896.9900000002</v>
      </c>
      <c r="O248" s="142">
        <f>SUM(O249)</f>
        <v>0</v>
      </c>
      <c r="P248" s="142">
        <f t="shared" si="357"/>
        <v>7510896.9900000002</v>
      </c>
      <c r="Q248" s="142">
        <f t="shared" si="357"/>
        <v>7510896.9900000002</v>
      </c>
      <c r="R248" s="142">
        <f t="shared" si="357"/>
        <v>0</v>
      </c>
      <c r="S248" s="142">
        <f t="shared" si="357"/>
        <v>0</v>
      </c>
      <c r="T248" s="142">
        <f t="shared" si="357"/>
        <v>7510896.9900000002</v>
      </c>
      <c r="V248" s="261"/>
      <c r="W248" s="261"/>
      <c r="X248" s="261"/>
      <c r="Y248" s="261"/>
      <c r="Z248" s="261"/>
      <c r="AA248" s="261"/>
      <c r="AC248" s="292">
        <f t="shared" si="331"/>
        <v>0</v>
      </c>
      <c r="AD248" s="292">
        <f t="shared" si="331"/>
        <v>7510896.9900000002</v>
      </c>
      <c r="AE248" s="292">
        <f t="shared" si="331"/>
        <v>7510896.9900000002</v>
      </c>
      <c r="AF248" s="292">
        <f t="shared" si="330"/>
        <v>0</v>
      </c>
      <c r="AG248" s="292">
        <f t="shared" si="330"/>
        <v>0</v>
      </c>
      <c r="AH248" s="292">
        <f t="shared" si="330"/>
        <v>7510896.9900000002</v>
      </c>
      <c r="AI248" s="66"/>
      <c r="AJ248" s="292">
        <f t="shared" si="335"/>
        <v>0</v>
      </c>
      <c r="AK248" s="292">
        <f t="shared" si="335"/>
        <v>0</v>
      </c>
      <c r="AL248" s="292">
        <f t="shared" si="335"/>
        <v>0</v>
      </c>
      <c r="AM248" s="292">
        <f t="shared" si="335"/>
        <v>0</v>
      </c>
      <c r="AN248" s="292">
        <f t="shared" si="335"/>
        <v>0</v>
      </c>
      <c r="AO248" s="292">
        <f t="shared" si="335"/>
        <v>0</v>
      </c>
    </row>
    <row r="249" spans="1:41" ht="30" x14ac:dyDescent="0.25">
      <c r="A249" s="75"/>
      <c r="B249" s="77"/>
      <c r="C249" s="76"/>
      <c r="D249" s="78">
        <v>41501</v>
      </c>
      <c r="E249" s="79" t="s">
        <v>612</v>
      </c>
      <c r="F249" s="184">
        <f t="shared" si="284"/>
        <v>0</v>
      </c>
      <c r="G249" s="184">
        <f t="shared" si="284"/>
        <v>7510896.9900000002</v>
      </c>
      <c r="H249" s="184">
        <f t="shared" si="285"/>
        <v>7510896.9900000002</v>
      </c>
      <c r="I249" s="184">
        <f t="shared" si="286"/>
        <v>0</v>
      </c>
      <c r="J249" s="184">
        <f t="shared" si="286"/>
        <v>0</v>
      </c>
      <c r="K249" s="316">
        <f t="shared" si="287"/>
        <v>7510896.9900000002</v>
      </c>
      <c r="O249" s="184"/>
      <c r="P249" s="184">
        <v>7510896.9900000002</v>
      </c>
      <c r="Q249" s="184">
        <f>O249+P249</f>
        <v>7510896.9900000002</v>
      </c>
      <c r="R249" s="184"/>
      <c r="S249" s="184"/>
      <c r="T249" s="270">
        <f>Q249-R249</f>
        <v>7510896.9900000002</v>
      </c>
      <c r="V249" s="261"/>
      <c r="W249" s="261"/>
      <c r="X249" s="261"/>
      <c r="Y249" s="261"/>
      <c r="Z249" s="261"/>
      <c r="AA249" s="261"/>
      <c r="AC249" s="292">
        <f t="shared" si="331"/>
        <v>0</v>
      </c>
      <c r="AD249" s="292">
        <f t="shared" si="331"/>
        <v>7510896.9900000002</v>
      </c>
      <c r="AE249" s="292">
        <f t="shared" si="331"/>
        <v>7510896.9900000002</v>
      </c>
      <c r="AF249" s="292">
        <f t="shared" si="330"/>
        <v>0</v>
      </c>
      <c r="AG249" s="292">
        <f t="shared" si="330"/>
        <v>0</v>
      </c>
      <c r="AH249" s="292">
        <f t="shared" si="330"/>
        <v>7510896.9900000002</v>
      </c>
      <c r="AI249" s="66"/>
      <c r="AJ249" s="292">
        <f t="shared" si="335"/>
        <v>0</v>
      </c>
      <c r="AK249" s="292">
        <f t="shared" si="335"/>
        <v>0</v>
      </c>
      <c r="AL249" s="292">
        <f t="shared" si="335"/>
        <v>0</v>
      </c>
      <c r="AM249" s="292">
        <f t="shared" si="335"/>
        <v>0</v>
      </c>
      <c r="AN249" s="292">
        <f t="shared" si="335"/>
        <v>0</v>
      </c>
      <c r="AO249" s="292">
        <f t="shared" si="335"/>
        <v>0</v>
      </c>
    </row>
    <row r="250" spans="1:41" x14ac:dyDescent="0.25">
      <c r="A250" s="75"/>
      <c r="B250" s="179">
        <v>44000</v>
      </c>
      <c r="C250" s="180" t="s">
        <v>436</v>
      </c>
      <c r="D250" s="181"/>
      <c r="E250" s="182"/>
      <c r="F250" s="141">
        <f>SUM(F251)</f>
        <v>60000</v>
      </c>
      <c r="G250" s="141">
        <f t="shared" ref="G250:J251" si="358">SUM(G251)</f>
        <v>25000</v>
      </c>
      <c r="H250" s="141">
        <f t="shared" si="358"/>
        <v>85000</v>
      </c>
      <c r="I250" s="141">
        <f t="shared" si="358"/>
        <v>81250</v>
      </c>
      <c r="J250" s="141">
        <f t="shared" si="358"/>
        <v>81250</v>
      </c>
      <c r="K250" s="271">
        <f t="shared" si="287"/>
        <v>3750</v>
      </c>
      <c r="O250" s="141">
        <f t="shared" ref="O250:T251" si="359">SUM(O251)</f>
        <v>60000</v>
      </c>
      <c r="P250" s="141">
        <f t="shared" si="359"/>
        <v>25000</v>
      </c>
      <c r="Q250" s="141">
        <f t="shared" si="359"/>
        <v>85000</v>
      </c>
      <c r="R250" s="141">
        <f t="shared" si="359"/>
        <v>81250</v>
      </c>
      <c r="S250" s="141">
        <f t="shared" si="359"/>
        <v>81250</v>
      </c>
      <c r="T250" s="271">
        <f t="shared" si="359"/>
        <v>3750</v>
      </c>
      <c r="V250" s="285">
        <f t="shared" ref="V250:AA251" si="360">SUM(V251)</f>
        <v>0</v>
      </c>
      <c r="W250" s="285">
        <f t="shared" si="360"/>
        <v>0</v>
      </c>
      <c r="X250" s="285">
        <f t="shared" si="360"/>
        <v>0</v>
      </c>
      <c r="Y250" s="285">
        <f t="shared" si="360"/>
        <v>0</v>
      </c>
      <c r="Z250" s="285">
        <f t="shared" si="360"/>
        <v>0</v>
      </c>
      <c r="AA250" s="285">
        <f t="shared" si="360"/>
        <v>0</v>
      </c>
      <c r="AC250" s="292">
        <f t="shared" si="331"/>
        <v>60000</v>
      </c>
      <c r="AD250" s="292">
        <f t="shared" si="331"/>
        <v>25000</v>
      </c>
      <c r="AE250" s="292">
        <f t="shared" si="331"/>
        <v>85000</v>
      </c>
      <c r="AF250" s="292">
        <f t="shared" si="330"/>
        <v>81250</v>
      </c>
      <c r="AG250" s="292">
        <f t="shared" si="330"/>
        <v>81250</v>
      </c>
      <c r="AH250" s="292">
        <f t="shared" si="330"/>
        <v>3750</v>
      </c>
      <c r="AI250" s="66"/>
      <c r="AJ250" s="292">
        <f t="shared" si="335"/>
        <v>0</v>
      </c>
      <c r="AK250" s="292">
        <f t="shared" si="335"/>
        <v>0</v>
      </c>
      <c r="AL250" s="292">
        <f t="shared" si="335"/>
        <v>0</v>
      </c>
      <c r="AM250" s="292">
        <f t="shared" si="335"/>
        <v>0</v>
      </c>
      <c r="AN250" s="292">
        <f t="shared" si="335"/>
        <v>0</v>
      </c>
      <c r="AO250" s="292">
        <f t="shared" si="335"/>
        <v>0</v>
      </c>
    </row>
    <row r="251" spans="1:41" x14ac:dyDescent="0.25">
      <c r="A251" s="75"/>
      <c r="B251" s="76"/>
      <c r="C251" s="105">
        <v>44500</v>
      </c>
      <c r="D251" s="177" t="s">
        <v>437</v>
      </c>
      <c r="E251" s="178"/>
      <c r="F251" s="142">
        <f>SUM(F252)</f>
        <v>60000</v>
      </c>
      <c r="G251" s="142">
        <f t="shared" si="358"/>
        <v>25000</v>
      </c>
      <c r="H251" s="142">
        <f t="shared" si="358"/>
        <v>85000</v>
      </c>
      <c r="I251" s="142">
        <f t="shared" si="358"/>
        <v>81250</v>
      </c>
      <c r="J251" s="142">
        <f t="shared" si="358"/>
        <v>81250</v>
      </c>
      <c r="K251" s="272">
        <f t="shared" si="287"/>
        <v>3750</v>
      </c>
      <c r="O251" s="142">
        <f t="shared" si="359"/>
        <v>60000</v>
      </c>
      <c r="P251" s="142">
        <f t="shared" si="359"/>
        <v>25000</v>
      </c>
      <c r="Q251" s="142">
        <f t="shared" si="359"/>
        <v>85000</v>
      </c>
      <c r="R251" s="142">
        <f t="shared" si="359"/>
        <v>81250</v>
      </c>
      <c r="S251" s="142">
        <f t="shared" si="359"/>
        <v>81250</v>
      </c>
      <c r="T251" s="272">
        <f t="shared" si="359"/>
        <v>3750</v>
      </c>
      <c r="V251" s="286">
        <f t="shared" si="360"/>
        <v>0</v>
      </c>
      <c r="W251" s="286">
        <f t="shared" si="360"/>
        <v>0</v>
      </c>
      <c r="X251" s="286">
        <f t="shared" si="360"/>
        <v>0</v>
      </c>
      <c r="Y251" s="286">
        <f t="shared" si="360"/>
        <v>0</v>
      </c>
      <c r="Z251" s="286">
        <f t="shared" si="360"/>
        <v>0</v>
      </c>
      <c r="AA251" s="286">
        <f t="shared" si="360"/>
        <v>0</v>
      </c>
      <c r="AC251" s="292">
        <f t="shared" si="331"/>
        <v>60000</v>
      </c>
      <c r="AD251" s="292">
        <f t="shared" si="331"/>
        <v>25000</v>
      </c>
      <c r="AE251" s="292">
        <f t="shared" si="331"/>
        <v>85000</v>
      </c>
      <c r="AF251" s="292">
        <f t="shared" si="330"/>
        <v>81250</v>
      </c>
      <c r="AG251" s="292">
        <f t="shared" si="330"/>
        <v>81250</v>
      </c>
      <c r="AH251" s="292">
        <f t="shared" si="330"/>
        <v>3750</v>
      </c>
      <c r="AI251" s="66"/>
      <c r="AJ251" s="292">
        <f t="shared" si="335"/>
        <v>0</v>
      </c>
      <c r="AK251" s="292">
        <f t="shared" si="335"/>
        <v>0</v>
      </c>
      <c r="AL251" s="292">
        <f t="shared" si="335"/>
        <v>0</v>
      </c>
      <c r="AM251" s="292">
        <f t="shared" si="335"/>
        <v>0</v>
      </c>
      <c r="AN251" s="292">
        <f t="shared" si="335"/>
        <v>0</v>
      </c>
      <c r="AO251" s="292">
        <f t="shared" si="335"/>
        <v>0</v>
      </c>
    </row>
    <row r="252" spans="1:41" x14ac:dyDescent="0.25">
      <c r="A252" s="75"/>
      <c r="B252" s="77"/>
      <c r="C252" s="76"/>
      <c r="D252" s="78">
        <v>44502</v>
      </c>
      <c r="E252" s="79" t="s">
        <v>438</v>
      </c>
      <c r="F252" s="184">
        <f t="shared" si="284"/>
        <v>60000</v>
      </c>
      <c r="G252" s="184">
        <f t="shared" si="284"/>
        <v>25000</v>
      </c>
      <c r="H252" s="184">
        <f t="shared" si="285"/>
        <v>85000</v>
      </c>
      <c r="I252" s="184">
        <f t="shared" si="286"/>
        <v>81250</v>
      </c>
      <c r="J252" s="184">
        <f t="shared" si="286"/>
        <v>81250</v>
      </c>
      <c r="K252" s="316">
        <f t="shared" si="287"/>
        <v>3750</v>
      </c>
      <c r="O252" s="184">
        <v>60000</v>
      </c>
      <c r="P252" s="184">
        <v>25000</v>
      </c>
      <c r="Q252" s="184">
        <f>O252+P252</f>
        <v>85000</v>
      </c>
      <c r="R252" s="184">
        <v>81250</v>
      </c>
      <c r="S252" s="184">
        <v>81250</v>
      </c>
      <c r="T252" s="270">
        <f>Q252-R252</f>
        <v>3750</v>
      </c>
      <c r="V252" s="287"/>
      <c r="W252" s="287"/>
      <c r="X252" s="261">
        <f t="shared" si="312"/>
        <v>0</v>
      </c>
      <c r="Y252" s="287"/>
      <c r="Z252" s="287"/>
      <c r="AA252" s="261">
        <f t="shared" si="313"/>
        <v>0</v>
      </c>
      <c r="AC252" s="292">
        <f t="shared" si="331"/>
        <v>60000</v>
      </c>
      <c r="AD252" s="292">
        <f t="shared" si="331"/>
        <v>25000</v>
      </c>
      <c r="AE252" s="292">
        <f t="shared" si="331"/>
        <v>85000</v>
      </c>
      <c r="AF252" s="292">
        <f t="shared" si="330"/>
        <v>81250</v>
      </c>
      <c r="AG252" s="292">
        <f t="shared" si="330"/>
        <v>81250</v>
      </c>
      <c r="AH252" s="292">
        <f t="shared" si="330"/>
        <v>3750</v>
      </c>
      <c r="AI252" s="66"/>
      <c r="AJ252" s="292">
        <f t="shared" si="335"/>
        <v>0</v>
      </c>
      <c r="AK252" s="292">
        <f t="shared" si="335"/>
        <v>0</v>
      </c>
      <c r="AL252" s="292">
        <f t="shared" si="335"/>
        <v>0</v>
      </c>
      <c r="AM252" s="292">
        <f t="shared" si="335"/>
        <v>0</v>
      </c>
      <c r="AN252" s="292">
        <f t="shared" si="335"/>
        <v>0</v>
      </c>
      <c r="AO252" s="292">
        <f t="shared" si="335"/>
        <v>0</v>
      </c>
    </row>
    <row r="253" spans="1:41" x14ac:dyDescent="0.25">
      <c r="A253" s="75"/>
      <c r="B253" s="77"/>
      <c r="C253" s="76"/>
      <c r="D253" s="78"/>
      <c r="E253" s="79"/>
      <c r="F253" s="184"/>
      <c r="G253" s="184"/>
      <c r="H253" s="184"/>
      <c r="I253" s="184"/>
      <c r="J253" s="184"/>
      <c r="K253" s="316"/>
      <c r="O253" s="184"/>
      <c r="P253" s="184">
        <f>P254-[1]COG_PARTIDA_ESPECIFICA!$G$268</f>
        <v>0</v>
      </c>
      <c r="Q253" s="184"/>
      <c r="R253" s="184"/>
      <c r="S253" s="184"/>
      <c r="T253" s="270"/>
      <c r="V253" s="287"/>
      <c r="W253" s="287"/>
      <c r="X253" s="261"/>
      <c r="Y253" s="287"/>
      <c r="Z253" s="287"/>
      <c r="AA253" s="261"/>
      <c r="AC253" s="292">
        <f t="shared" si="331"/>
        <v>0</v>
      </c>
      <c r="AD253" s="292">
        <f t="shared" si="331"/>
        <v>0</v>
      </c>
      <c r="AE253" s="292">
        <f t="shared" si="331"/>
        <v>0</v>
      </c>
      <c r="AF253" s="292">
        <f t="shared" si="330"/>
        <v>0</v>
      </c>
      <c r="AG253" s="292">
        <f t="shared" si="330"/>
        <v>0</v>
      </c>
      <c r="AH253" s="292">
        <f t="shared" si="330"/>
        <v>0</v>
      </c>
      <c r="AI253" s="66"/>
      <c r="AJ253" s="292">
        <f t="shared" si="335"/>
        <v>0</v>
      </c>
      <c r="AK253" s="292">
        <f t="shared" si="335"/>
        <v>0</v>
      </c>
      <c r="AL253" s="292">
        <f t="shared" si="335"/>
        <v>0</v>
      </c>
      <c r="AM253" s="292">
        <f t="shared" si="335"/>
        <v>0</v>
      </c>
      <c r="AN253" s="292">
        <f t="shared" si="335"/>
        <v>0</v>
      </c>
      <c r="AO253" s="292">
        <f t="shared" si="335"/>
        <v>0</v>
      </c>
    </row>
    <row r="254" spans="1:41" x14ac:dyDescent="0.25">
      <c r="A254" s="67">
        <v>50000</v>
      </c>
      <c r="B254" s="68" t="s">
        <v>439</v>
      </c>
      <c r="C254" s="69"/>
      <c r="D254" s="69"/>
      <c r="E254" s="70"/>
      <c r="F254" s="184">
        <f t="shared" si="284"/>
        <v>17637557</v>
      </c>
      <c r="G254" s="184">
        <f t="shared" si="284"/>
        <v>4579180.16</v>
      </c>
      <c r="H254" s="184">
        <f t="shared" si="285"/>
        <v>22216737.16</v>
      </c>
      <c r="I254" s="184">
        <f t="shared" si="286"/>
        <v>21684516.259999998</v>
      </c>
      <c r="J254" s="184">
        <f t="shared" si="286"/>
        <v>16292227.23</v>
      </c>
      <c r="K254" s="316">
        <f t="shared" si="287"/>
        <v>532220.90000000224</v>
      </c>
      <c r="O254" s="140">
        <f>SUM(O255,O266,O273,O277,O280,O291)</f>
        <v>10459557</v>
      </c>
      <c r="P254" s="140">
        <f t="shared" ref="P254:T254" si="361">SUM(P255,P266,P273,P277,P280,P291)</f>
        <v>4537554.16</v>
      </c>
      <c r="Q254" s="140">
        <f t="shared" si="361"/>
        <v>14997111.16</v>
      </c>
      <c r="R254" s="140">
        <f t="shared" si="361"/>
        <v>14740932.08</v>
      </c>
      <c r="S254" s="140">
        <f t="shared" si="361"/>
        <v>9784170.120000001</v>
      </c>
      <c r="T254" s="140">
        <f t="shared" si="361"/>
        <v>256179.08000000013</v>
      </c>
      <c r="V254" s="261">
        <f t="shared" ref="V254:AA254" si="362">SUM(V255,V266,V273,V277,V280)</f>
        <v>7178000</v>
      </c>
      <c r="W254" s="261">
        <f t="shared" si="362"/>
        <v>41626</v>
      </c>
      <c r="X254" s="261">
        <f t="shared" si="362"/>
        <v>7219626</v>
      </c>
      <c r="Y254" s="261">
        <f t="shared" si="362"/>
        <v>6943584.1799999997</v>
      </c>
      <c r="Z254" s="261">
        <f t="shared" si="362"/>
        <v>6508057.1100000003</v>
      </c>
      <c r="AA254" s="261">
        <f t="shared" si="362"/>
        <v>276041.81999999977</v>
      </c>
      <c r="AC254" s="292">
        <f t="shared" si="331"/>
        <v>17637557</v>
      </c>
      <c r="AD254" s="292">
        <f t="shared" si="331"/>
        <v>4579180.16</v>
      </c>
      <c r="AE254" s="292">
        <f t="shared" si="331"/>
        <v>22216737.16</v>
      </c>
      <c r="AF254" s="292">
        <f t="shared" si="330"/>
        <v>21684516.259999998</v>
      </c>
      <c r="AG254" s="292">
        <f t="shared" si="330"/>
        <v>16292227.23</v>
      </c>
      <c r="AH254" s="292">
        <f t="shared" si="330"/>
        <v>532220.89999999991</v>
      </c>
      <c r="AI254" s="66"/>
      <c r="AJ254" s="292">
        <f t="shared" si="335"/>
        <v>0</v>
      </c>
      <c r="AK254" s="292">
        <f t="shared" si="335"/>
        <v>0</v>
      </c>
      <c r="AL254" s="292">
        <f t="shared" si="335"/>
        <v>0</v>
      </c>
      <c r="AM254" s="292">
        <f t="shared" si="335"/>
        <v>0</v>
      </c>
      <c r="AN254" s="292">
        <f t="shared" si="335"/>
        <v>0</v>
      </c>
      <c r="AO254" s="292">
        <f t="shared" si="335"/>
        <v>2.3283064365386963E-9</v>
      </c>
    </row>
    <row r="255" spans="1:41" x14ac:dyDescent="0.25">
      <c r="A255" s="75"/>
      <c r="B255" s="179">
        <v>51000</v>
      </c>
      <c r="C255" s="180" t="s">
        <v>440</v>
      </c>
      <c r="D255" s="181"/>
      <c r="E255" s="182"/>
      <c r="F255" s="141">
        <f>SUM(F256,F258,F260,F264)</f>
        <v>8320802</v>
      </c>
      <c r="G255" s="141">
        <f t="shared" ref="G255:J255" si="363">SUM(G256,G258,G260,G264)</f>
        <v>2372496</v>
      </c>
      <c r="H255" s="141">
        <f t="shared" si="363"/>
        <v>10693298</v>
      </c>
      <c r="I255" s="141">
        <f t="shared" si="363"/>
        <v>10317798.810000001</v>
      </c>
      <c r="J255" s="141">
        <f t="shared" si="363"/>
        <v>7609523.6699999999</v>
      </c>
      <c r="K255" s="271">
        <f t="shared" si="287"/>
        <v>375499.18999999948</v>
      </c>
      <c r="O255" s="141">
        <f>SUM(O256,O258,O260,O264)</f>
        <v>1144802</v>
      </c>
      <c r="P255" s="141">
        <f t="shared" ref="P255:T255" si="364">SUM(P256,P258,P260,P264)</f>
        <v>2637914</v>
      </c>
      <c r="Q255" s="141">
        <f t="shared" si="364"/>
        <v>3782716</v>
      </c>
      <c r="R255" s="141">
        <f t="shared" si="364"/>
        <v>3595016.8100000005</v>
      </c>
      <c r="S255" s="141">
        <f t="shared" si="364"/>
        <v>1199328.77</v>
      </c>
      <c r="T255" s="141">
        <f t="shared" si="364"/>
        <v>187699.18999999997</v>
      </c>
      <c r="V255" s="285">
        <f t="shared" ref="V255:AA255" si="365">SUM(V256,V260,V264)</f>
        <v>7176000</v>
      </c>
      <c r="W255" s="285">
        <f>SUM(W256,W260,W264)</f>
        <v>-265418</v>
      </c>
      <c r="X255" s="285">
        <f t="shared" si="365"/>
        <v>6910582</v>
      </c>
      <c r="Y255" s="285">
        <f t="shared" si="365"/>
        <v>6722782</v>
      </c>
      <c r="Z255" s="285">
        <f t="shared" si="365"/>
        <v>6410194.9000000004</v>
      </c>
      <c r="AA255" s="285">
        <f t="shared" si="365"/>
        <v>187799.99999999977</v>
      </c>
      <c r="AC255" s="292">
        <f t="shared" si="331"/>
        <v>8320802</v>
      </c>
      <c r="AD255" s="292">
        <f t="shared" si="331"/>
        <v>2372496</v>
      </c>
      <c r="AE255" s="292">
        <f t="shared" si="331"/>
        <v>10693298</v>
      </c>
      <c r="AF255" s="292">
        <f t="shared" si="330"/>
        <v>10317798.810000001</v>
      </c>
      <c r="AG255" s="292">
        <f t="shared" si="330"/>
        <v>7609523.6699999999</v>
      </c>
      <c r="AH255" s="292">
        <f t="shared" si="330"/>
        <v>375499.18999999971</v>
      </c>
      <c r="AI255" s="66"/>
      <c r="AJ255" s="292">
        <f t="shared" si="335"/>
        <v>0</v>
      </c>
      <c r="AK255" s="292">
        <f t="shared" si="335"/>
        <v>0</v>
      </c>
      <c r="AL255" s="292">
        <f t="shared" si="335"/>
        <v>0</v>
      </c>
      <c r="AM255" s="292">
        <f t="shared" si="335"/>
        <v>0</v>
      </c>
      <c r="AN255" s="292">
        <f t="shared" si="335"/>
        <v>0</v>
      </c>
      <c r="AO255" s="292">
        <f t="shared" si="335"/>
        <v>0</v>
      </c>
    </row>
    <row r="256" spans="1:41" x14ac:dyDescent="0.25">
      <c r="A256" s="75"/>
      <c r="B256" s="76"/>
      <c r="C256" s="105">
        <v>51100</v>
      </c>
      <c r="D256" s="177" t="s">
        <v>441</v>
      </c>
      <c r="E256" s="178"/>
      <c r="F256" s="142">
        <f>SUM(F257)</f>
        <v>2547528</v>
      </c>
      <c r="G256" s="142">
        <f t="shared" ref="G256:J256" si="366">SUM(G257)</f>
        <v>623560</v>
      </c>
      <c r="H256" s="142">
        <f t="shared" si="366"/>
        <v>3171088</v>
      </c>
      <c r="I256" s="142">
        <f t="shared" si="366"/>
        <v>3170175.23</v>
      </c>
      <c r="J256" s="142">
        <f t="shared" si="366"/>
        <v>2511407.63</v>
      </c>
      <c r="K256" s="272">
        <f t="shared" si="287"/>
        <v>912.77000000001863</v>
      </c>
      <c r="O256" s="142">
        <f t="shared" ref="O256:T256" si="367">SUM(O257)</f>
        <v>951528</v>
      </c>
      <c r="P256" s="142">
        <f t="shared" si="367"/>
        <v>123560</v>
      </c>
      <c r="Q256" s="142">
        <f t="shared" si="367"/>
        <v>1075088</v>
      </c>
      <c r="R256" s="142">
        <f t="shared" si="367"/>
        <v>1074848.99</v>
      </c>
      <c r="S256" s="142">
        <f t="shared" si="367"/>
        <v>610248.11</v>
      </c>
      <c r="T256" s="272">
        <f t="shared" si="367"/>
        <v>239.01000000000931</v>
      </c>
      <c r="V256" s="286">
        <f t="shared" ref="V256:AA256" si="368">SUM(V257)</f>
        <v>1596000</v>
      </c>
      <c r="W256" s="286">
        <f t="shared" si="368"/>
        <v>500000</v>
      </c>
      <c r="X256" s="286">
        <f t="shared" si="368"/>
        <v>2096000</v>
      </c>
      <c r="Y256" s="286">
        <f t="shared" si="368"/>
        <v>2095326.24</v>
      </c>
      <c r="Z256" s="286">
        <f t="shared" si="368"/>
        <v>1901159.52</v>
      </c>
      <c r="AA256" s="286">
        <f t="shared" si="368"/>
        <v>673.76000000000931</v>
      </c>
      <c r="AC256" s="292">
        <f t="shared" si="331"/>
        <v>2547528</v>
      </c>
      <c r="AD256" s="292">
        <f t="shared" si="331"/>
        <v>623560</v>
      </c>
      <c r="AE256" s="292">
        <f t="shared" si="331"/>
        <v>3171088</v>
      </c>
      <c r="AF256" s="292">
        <f t="shared" si="330"/>
        <v>3170175.23</v>
      </c>
      <c r="AG256" s="292">
        <f t="shared" si="330"/>
        <v>2511407.63</v>
      </c>
      <c r="AH256" s="292">
        <f t="shared" si="330"/>
        <v>912.77000000001863</v>
      </c>
      <c r="AI256" s="66"/>
      <c r="AJ256" s="292">
        <f t="shared" si="335"/>
        <v>0</v>
      </c>
      <c r="AK256" s="292">
        <f t="shared" si="335"/>
        <v>0</v>
      </c>
      <c r="AL256" s="292">
        <f t="shared" si="335"/>
        <v>0</v>
      </c>
      <c r="AM256" s="292">
        <f t="shared" si="335"/>
        <v>0</v>
      </c>
      <c r="AN256" s="292">
        <f t="shared" si="335"/>
        <v>0</v>
      </c>
      <c r="AO256" s="292">
        <f t="shared" si="335"/>
        <v>0</v>
      </c>
    </row>
    <row r="257" spans="1:41" x14ac:dyDescent="0.25">
      <c r="A257" s="75"/>
      <c r="B257" s="77"/>
      <c r="C257" s="76"/>
      <c r="D257" s="78">
        <v>51101</v>
      </c>
      <c r="E257" s="79" t="s">
        <v>441</v>
      </c>
      <c r="F257" s="184">
        <f t="shared" si="284"/>
        <v>2547528</v>
      </c>
      <c r="G257" s="184">
        <f t="shared" si="284"/>
        <v>623560</v>
      </c>
      <c r="H257" s="184">
        <f t="shared" si="285"/>
        <v>3171088</v>
      </c>
      <c r="I257" s="184">
        <f t="shared" si="286"/>
        <v>3170175.23</v>
      </c>
      <c r="J257" s="184">
        <f t="shared" si="286"/>
        <v>2511407.63</v>
      </c>
      <c r="K257" s="316">
        <f t="shared" si="287"/>
        <v>912.77000000001863</v>
      </c>
      <c r="O257" s="184">
        <v>951528</v>
      </c>
      <c r="P257" s="184">
        <v>123560</v>
      </c>
      <c r="Q257" s="184">
        <f>O257+P257</f>
        <v>1075088</v>
      </c>
      <c r="R257" s="184">
        <v>1074848.99</v>
      </c>
      <c r="S257" s="184">
        <v>610248.11</v>
      </c>
      <c r="T257" s="270">
        <f>Q257-R257</f>
        <v>239.01000000000931</v>
      </c>
      <c r="V257" s="287">
        <v>1596000</v>
      </c>
      <c r="W257" s="287">
        <v>500000</v>
      </c>
      <c r="X257" s="261">
        <f t="shared" si="312"/>
        <v>2096000</v>
      </c>
      <c r="Y257" s="287">
        <v>2095326.24</v>
      </c>
      <c r="Z257" s="287">
        <v>1901159.52</v>
      </c>
      <c r="AA257" s="261">
        <f t="shared" si="313"/>
        <v>673.76000000000931</v>
      </c>
      <c r="AC257" s="292">
        <f t="shared" si="331"/>
        <v>2547528</v>
      </c>
      <c r="AD257" s="292">
        <f t="shared" si="331"/>
        <v>623560</v>
      </c>
      <c r="AE257" s="292">
        <f t="shared" si="331"/>
        <v>3171088</v>
      </c>
      <c r="AF257" s="292">
        <f t="shared" si="330"/>
        <v>3170175.23</v>
      </c>
      <c r="AG257" s="292">
        <f t="shared" si="330"/>
        <v>2511407.63</v>
      </c>
      <c r="AH257" s="292">
        <f t="shared" si="330"/>
        <v>912.77000000001863</v>
      </c>
      <c r="AI257" s="66"/>
      <c r="AJ257" s="292">
        <f t="shared" si="335"/>
        <v>0</v>
      </c>
      <c r="AK257" s="292">
        <f t="shared" si="335"/>
        <v>0</v>
      </c>
      <c r="AL257" s="292">
        <f t="shared" si="335"/>
        <v>0</v>
      </c>
      <c r="AM257" s="292">
        <f t="shared" si="335"/>
        <v>0</v>
      </c>
      <c r="AN257" s="292">
        <f t="shared" si="335"/>
        <v>0</v>
      </c>
      <c r="AO257" s="292">
        <f t="shared" si="335"/>
        <v>0</v>
      </c>
    </row>
    <row r="258" spans="1:41" x14ac:dyDescent="0.25">
      <c r="A258" s="75"/>
      <c r="B258" s="76"/>
      <c r="C258" s="105" t="s">
        <v>603</v>
      </c>
      <c r="D258" s="177"/>
      <c r="E258" s="178"/>
      <c r="F258" s="142">
        <f>SUM(F259)</f>
        <v>0</v>
      </c>
      <c r="G258" s="142">
        <f t="shared" ref="G258:J258" si="369">SUM(G259)</f>
        <v>50000</v>
      </c>
      <c r="H258" s="142">
        <f t="shared" si="369"/>
        <v>50000</v>
      </c>
      <c r="I258" s="142">
        <f t="shared" si="369"/>
        <v>0</v>
      </c>
      <c r="J258" s="142">
        <f t="shared" si="369"/>
        <v>0</v>
      </c>
      <c r="K258" s="272">
        <f t="shared" si="287"/>
        <v>50000</v>
      </c>
      <c r="O258" s="142">
        <f>SUM(O259)</f>
        <v>0</v>
      </c>
      <c r="P258" s="142">
        <f t="shared" ref="P258:T258" si="370">SUM(P259)</f>
        <v>50000</v>
      </c>
      <c r="Q258" s="142">
        <f t="shared" si="370"/>
        <v>50000</v>
      </c>
      <c r="R258" s="142">
        <f t="shared" si="370"/>
        <v>0</v>
      </c>
      <c r="S258" s="142">
        <f t="shared" si="370"/>
        <v>0</v>
      </c>
      <c r="T258" s="142">
        <f t="shared" si="370"/>
        <v>50000</v>
      </c>
      <c r="V258" s="287"/>
      <c r="W258" s="287"/>
      <c r="X258" s="261"/>
      <c r="Y258" s="287"/>
      <c r="Z258" s="287"/>
      <c r="AA258" s="261"/>
      <c r="AC258" s="292">
        <f t="shared" si="331"/>
        <v>0</v>
      </c>
      <c r="AD258" s="292">
        <f t="shared" si="331"/>
        <v>50000</v>
      </c>
      <c r="AE258" s="292">
        <f t="shared" si="331"/>
        <v>50000</v>
      </c>
      <c r="AF258" s="292">
        <f t="shared" si="330"/>
        <v>0</v>
      </c>
      <c r="AG258" s="292">
        <f t="shared" si="330"/>
        <v>0</v>
      </c>
      <c r="AH258" s="292">
        <f t="shared" si="330"/>
        <v>50000</v>
      </c>
      <c r="AI258" s="66"/>
      <c r="AJ258" s="292">
        <f t="shared" si="335"/>
        <v>0</v>
      </c>
      <c r="AK258" s="292">
        <f t="shared" si="335"/>
        <v>0</v>
      </c>
      <c r="AL258" s="292">
        <f t="shared" si="335"/>
        <v>0</v>
      </c>
      <c r="AM258" s="292">
        <f t="shared" si="335"/>
        <v>0</v>
      </c>
      <c r="AN258" s="292">
        <f t="shared" si="335"/>
        <v>0</v>
      </c>
      <c r="AO258" s="292">
        <f t="shared" si="335"/>
        <v>0</v>
      </c>
    </row>
    <row r="259" spans="1:41" x14ac:dyDescent="0.25">
      <c r="A259" s="75"/>
      <c r="B259" s="77"/>
      <c r="C259" s="76"/>
      <c r="D259" s="85">
        <v>51201</v>
      </c>
      <c r="E259" s="84" t="s">
        <v>604</v>
      </c>
      <c r="F259" s="184">
        <f t="shared" ref="F259:G303" si="371">O259+V259</f>
        <v>0</v>
      </c>
      <c r="G259" s="184">
        <f t="shared" si="371"/>
        <v>50000</v>
      </c>
      <c r="H259" s="184">
        <f t="shared" ref="H259:H303" si="372">F259+G259</f>
        <v>50000</v>
      </c>
      <c r="I259" s="184">
        <f t="shared" ref="I259:J303" si="373">R259+Y259</f>
        <v>0</v>
      </c>
      <c r="J259" s="184">
        <f t="shared" si="373"/>
        <v>0</v>
      </c>
      <c r="K259" s="316">
        <f t="shared" ref="K259:K304" si="374">H259-I259</f>
        <v>50000</v>
      </c>
      <c r="O259" s="184"/>
      <c r="P259" s="184">
        <v>50000</v>
      </c>
      <c r="Q259" s="184">
        <f>O259+P259</f>
        <v>50000</v>
      </c>
      <c r="R259" s="184"/>
      <c r="S259" s="184"/>
      <c r="T259" s="270">
        <f>Q259-R259</f>
        <v>50000</v>
      </c>
      <c r="V259" s="287"/>
      <c r="W259" s="287"/>
      <c r="X259" s="261"/>
      <c r="Y259" s="287"/>
      <c r="Z259" s="287"/>
      <c r="AA259" s="261"/>
      <c r="AC259" s="292">
        <f t="shared" si="331"/>
        <v>0</v>
      </c>
      <c r="AD259" s="292">
        <f t="shared" si="331"/>
        <v>50000</v>
      </c>
      <c r="AE259" s="292">
        <f t="shared" si="331"/>
        <v>50000</v>
      </c>
      <c r="AF259" s="292">
        <f t="shared" si="330"/>
        <v>0</v>
      </c>
      <c r="AG259" s="292">
        <f t="shared" si="330"/>
        <v>0</v>
      </c>
      <c r="AH259" s="292">
        <f t="shared" si="330"/>
        <v>50000</v>
      </c>
      <c r="AI259" s="66"/>
      <c r="AJ259" s="292">
        <f t="shared" si="335"/>
        <v>0</v>
      </c>
      <c r="AK259" s="292">
        <f t="shared" si="335"/>
        <v>0</v>
      </c>
      <c r="AL259" s="292">
        <f t="shared" si="335"/>
        <v>0</v>
      </c>
      <c r="AM259" s="292">
        <f t="shared" si="335"/>
        <v>0</v>
      </c>
      <c r="AN259" s="292">
        <f t="shared" si="335"/>
        <v>0</v>
      </c>
      <c r="AO259" s="292">
        <f t="shared" si="335"/>
        <v>0</v>
      </c>
    </row>
    <row r="260" spans="1:41" x14ac:dyDescent="0.25">
      <c r="A260" s="75"/>
      <c r="B260" s="76"/>
      <c r="C260" s="105">
        <v>51500</v>
      </c>
      <c r="D260" s="177" t="s">
        <v>442</v>
      </c>
      <c r="E260" s="178"/>
      <c r="F260" s="142">
        <f>SUM(F261:F263)</f>
        <v>5674318</v>
      </c>
      <c r="G260" s="142">
        <f t="shared" ref="G260:J260" si="375">SUM(G261:G263)</f>
        <v>1500083</v>
      </c>
      <c r="H260" s="142">
        <f t="shared" si="375"/>
        <v>7174401</v>
      </c>
      <c r="I260" s="142">
        <f t="shared" si="375"/>
        <v>6882865.6200000001</v>
      </c>
      <c r="J260" s="142">
        <f t="shared" si="375"/>
        <v>4836356.08</v>
      </c>
      <c r="K260" s="272">
        <f t="shared" si="374"/>
        <v>291535.37999999989</v>
      </c>
      <c r="O260" s="142">
        <f>SUM(O261:O263)</f>
        <v>124318</v>
      </c>
      <c r="P260" s="142">
        <f t="shared" ref="P260:T260" si="376">SUM(P261:P263)</f>
        <v>2301401</v>
      </c>
      <c r="Q260" s="142">
        <f t="shared" si="376"/>
        <v>2425719</v>
      </c>
      <c r="R260" s="142">
        <f t="shared" si="376"/>
        <v>2288733.87</v>
      </c>
      <c r="S260" s="142">
        <f t="shared" si="376"/>
        <v>360644.70999999996</v>
      </c>
      <c r="T260" s="272">
        <f t="shared" si="376"/>
        <v>136985.12999999998</v>
      </c>
      <c r="V260" s="286">
        <f t="shared" ref="V260:AA260" si="377">SUM(V261:V263)</f>
        <v>5550000</v>
      </c>
      <c r="W260" s="286">
        <f t="shared" si="377"/>
        <v>-801318</v>
      </c>
      <c r="X260" s="286">
        <f t="shared" si="377"/>
        <v>4748682</v>
      </c>
      <c r="Y260" s="286">
        <f t="shared" si="377"/>
        <v>4594131.75</v>
      </c>
      <c r="Z260" s="286">
        <f t="shared" si="377"/>
        <v>4475711.37</v>
      </c>
      <c r="AA260" s="286">
        <f t="shared" si="377"/>
        <v>154550.24999999977</v>
      </c>
      <c r="AC260" s="292">
        <f t="shared" si="331"/>
        <v>5674318</v>
      </c>
      <c r="AD260" s="292">
        <f t="shared" si="331"/>
        <v>1500083</v>
      </c>
      <c r="AE260" s="292">
        <f t="shared" si="331"/>
        <v>7174401</v>
      </c>
      <c r="AF260" s="292">
        <f t="shared" si="330"/>
        <v>6882865.6200000001</v>
      </c>
      <c r="AG260" s="292">
        <f t="shared" si="330"/>
        <v>4836356.08</v>
      </c>
      <c r="AH260" s="292">
        <f t="shared" si="330"/>
        <v>291535.37999999977</v>
      </c>
      <c r="AI260" s="66"/>
      <c r="AJ260" s="292">
        <f t="shared" si="335"/>
        <v>0</v>
      </c>
      <c r="AK260" s="292">
        <f t="shared" si="335"/>
        <v>0</v>
      </c>
      <c r="AL260" s="292">
        <f t="shared" si="335"/>
        <v>0</v>
      </c>
      <c r="AM260" s="292">
        <f t="shared" si="335"/>
        <v>0</v>
      </c>
      <c r="AN260" s="292">
        <f t="shared" si="335"/>
        <v>0</v>
      </c>
      <c r="AO260" s="292">
        <f t="shared" si="335"/>
        <v>0</v>
      </c>
    </row>
    <row r="261" spans="1:41" ht="30" x14ac:dyDescent="0.25">
      <c r="A261" s="75"/>
      <c r="B261" s="77"/>
      <c r="C261" s="76"/>
      <c r="D261" s="78">
        <v>51501</v>
      </c>
      <c r="E261" s="79" t="s">
        <v>525</v>
      </c>
      <c r="F261" s="184">
        <f t="shared" si="371"/>
        <v>2874318</v>
      </c>
      <c r="G261" s="184">
        <f t="shared" si="371"/>
        <v>2268828</v>
      </c>
      <c r="H261" s="184">
        <f t="shared" si="372"/>
        <v>5143146</v>
      </c>
      <c r="I261" s="184">
        <f t="shared" si="373"/>
        <v>5008124.49</v>
      </c>
      <c r="J261" s="184">
        <f t="shared" si="373"/>
        <v>3080035.33</v>
      </c>
      <c r="K261" s="316">
        <f t="shared" si="374"/>
        <v>135021.50999999978</v>
      </c>
      <c r="O261" s="184">
        <v>124318</v>
      </c>
      <c r="P261" s="184">
        <v>2268828</v>
      </c>
      <c r="Q261" s="184">
        <f>O261+P261</f>
        <v>2393146</v>
      </c>
      <c r="R261" s="184">
        <v>2260898.77</v>
      </c>
      <c r="S261" s="184">
        <v>332809.61</v>
      </c>
      <c r="T261" s="270">
        <f>Q261-R261</f>
        <v>132247.22999999998</v>
      </c>
      <c r="V261" s="287">
        <v>2750000</v>
      </c>
      <c r="W261" s="287"/>
      <c r="X261" s="261">
        <f t="shared" si="312"/>
        <v>2750000</v>
      </c>
      <c r="Y261" s="287">
        <v>2747225.72</v>
      </c>
      <c r="Z261" s="287">
        <v>2747225.72</v>
      </c>
      <c r="AA261" s="261">
        <f t="shared" si="313"/>
        <v>2774.2799999997951</v>
      </c>
      <c r="AC261" s="292">
        <f t="shared" si="331"/>
        <v>2874318</v>
      </c>
      <c r="AD261" s="292">
        <f t="shared" si="331"/>
        <v>2268828</v>
      </c>
      <c r="AE261" s="292">
        <f t="shared" si="331"/>
        <v>5143146</v>
      </c>
      <c r="AF261" s="292">
        <f t="shared" si="330"/>
        <v>5008124.49</v>
      </c>
      <c r="AG261" s="292">
        <f t="shared" si="330"/>
        <v>3080035.33</v>
      </c>
      <c r="AH261" s="292">
        <f t="shared" si="330"/>
        <v>135021.50999999978</v>
      </c>
      <c r="AI261" s="66"/>
      <c r="AJ261" s="292">
        <f t="shared" si="335"/>
        <v>0</v>
      </c>
      <c r="AK261" s="292">
        <f t="shared" si="335"/>
        <v>0</v>
      </c>
      <c r="AL261" s="292">
        <f t="shared" si="335"/>
        <v>0</v>
      </c>
      <c r="AM261" s="292">
        <f t="shared" si="335"/>
        <v>0</v>
      </c>
      <c r="AN261" s="292">
        <f t="shared" si="335"/>
        <v>0</v>
      </c>
      <c r="AO261" s="292">
        <f t="shared" si="335"/>
        <v>0</v>
      </c>
    </row>
    <row r="262" spans="1:41" x14ac:dyDescent="0.25">
      <c r="A262" s="75"/>
      <c r="B262" s="77"/>
      <c r="C262" s="76"/>
      <c r="D262" s="78">
        <v>51502</v>
      </c>
      <c r="E262" s="79" t="s">
        <v>443</v>
      </c>
      <c r="F262" s="184">
        <f t="shared" si="371"/>
        <v>2592000</v>
      </c>
      <c r="G262" s="184">
        <f t="shared" si="371"/>
        <v>-732018</v>
      </c>
      <c r="H262" s="184">
        <f t="shared" si="372"/>
        <v>1859982</v>
      </c>
      <c r="I262" s="184">
        <f t="shared" si="373"/>
        <v>1710048.78</v>
      </c>
      <c r="J262" s="184">
        <f t="shared" si="373"/>
        <v>1593786.24</v>
      </c>
      <c r="K262" s="316">
        <f t="shared" si="374"/>
        <v>149933.21999999997</v>
      </c>
      <c r="O262" s="184"/>
      <c r="P262" s="184"/>
      <c r="Q262" s="184">
        <f>O262+P262</f>
        <v>0</v>
      </c>
      <c r="R262" s="184"/>
      <c r="S262" s="184"/>
      <c r="T262" s="270">
        <f>Q262-R262</f>
        <v>0</v>
      </c>
      <c r="V262" s="287">
        <v>2592000</v>
      </c>
      <c r="W262" s="287">
        <v>-732018</v>
      </c>
      <c r="X262" s="261">
        <f t="shared" si="312"/>
        <v>1859982</v>
      </c>
      <c r="Y262" s="287">
        <v>1710048.78</v>
      </c>
      <c r="Z262" s="287">
        <v>1593786.24</v>
      </c>
      <c r="AA262" s="261">
        <f t="shared" si="313"/>
        <v>149933.21999999997</v>
      </c>
      <c r="AC262" s="292">
        <f t="shared" si="331"/>
        <v>2592000</v>
      </c>
      <c r="AD262" s="292">
        <f t="shared" si="331"/>
        <v>-732018</v>
      </c>
      <c r="AE262" s="292">
        <f t="shared" si="331"/>
        <v>1859982</v>
      </c>
      <c r="AF262" s="292">
        <f t="shared" si="330"/>
        <v>1710048.78</v>
      </c>
      <c r="AG262" s="292">
        <f t="shared" si="330"/>
        <v>1593786.24</v>
      </c>
      <c r="AH262" s="292">
        <f t="shared" si="330"/>
        <v>149933.21999999997</v>
      </c>
      <c r="AI262" s="66"/>
      <c r="AJ262" s="292">
        <f t="shared" si="335"/>
        <v>0</v>
      </c>
      <c r="AK262" s="292">
        <f t="shared" si="335"/>
        <v>0</v>
      </c>
      <c r="AL262" s="292">
        <f t="shared" si="335"/>
        <v>0</v>
      </c>
      <c r="AM262" s="292">
        <f t="shared" si="335"/>
        <v>0</v>
      </c>
      <c r="AN262" s="292">
        <f t="shared" si="335"/>
        <v>0</v>
      </c>
      <c r="AO262" s="292">
        <f t="shared" si="335"/>
        <v>0</v>
      </c>
    </row>
    <row r="263" spans="1:41" x14ac:dyDescent="0.25">
      <c r="A263" s="75"/>
      <c r="B263" s="77"/>
      <c r="C263" s="76"/>
      <c r="D263" s="78">
        <v>51503</v>
      </c>
      <c r="E263" s="79" t="s">
        <v>444</v>
      </c>
      <c r="F263" s="184">
        <f t="shared" si="371"/>
        <v>208000</v>
      </c>
      <c r="G263" s="184">
        <f t="shared" si="371"/>
        <v>-36727</v>
      </c>
      <c r="H263" s="184">
        <f t="shared" si="372"/>
        <v>171273</v>
      </c>
      <c r="I263" s="184">
        <f t="shared" si="373"/>
        <v>164692.35</v>
      </c>
      <c r="J263" s="184">
        <f t="shared" si="373"/>
        <v>162534.51</v>
      </c>
      <c r="K263" s="316">
        <f t="shared" si="374"/>
        <v>6580.6499999999942</v>
      </c>
      <c r="O263" s="184"/>
      <c r="P263" s="184">
        <v>32573</v>
      </c>
      <c r="Q263" s="184">
        <f>O263+P263</f>
        <v>32573</v>
      </c>
      <c r="R263" s="184">
        <v>27835.1</v>
      </c>
      <c r="S263" s="184">
        <v>27835.1</v>
      </c>
      <c r="T263" s="270">
        <f>Q263-R263</f>
        <v>4737.9000000000015</v>
      </c>
      <c r="V263" s="287">
        <v>208000</v>
      </c>
      <c r="W263" s="287">
        <v>-69300</v>
      </c>
      <c r="X263" s="261">
        <f t="shared" si="312"/>
        <v>138700</v>
      </c>
      <c r="Y263" s="287">
        <v>136857.25</v>
      </c>
      <c r="Z263" s="287">
        <v>134699.41</v>
      </c>
      <c r="AA263" s="261">
        <f t="shared" si="313"/>
        <v>1842.75</v>
      </c>
      <c r="AC263" s="292">
        <f t="shared" si="331"/>
        <v>208000</v>
      </c>
      <c r="AD263" s="292">
        <f t="shared" si="331"/>
        <v>-36727</v>
      </c>
      <c r="AE263" s="292">
        <f t="shared" si="331"/>
        <v>171273</v>
      </c>
      <c r="AF263" s="292">
        <f t="shared" si="330"/>
        <v>164692.35</v>
      </c>
      <c r="AG263" s="292">
        <f t="shared" si="330"/>
        <v>162534.51</v>
      </c>
      <c r="AH263" s="292">
        <f t="shared" si="330"/>
        <v>6580.6500000000015</v>
      </c>
      <c r="AI263" s="66"/>
      <c r="AJ263" s="292">
        <f t="shared" si="335"/>
        <v>0</v>
      </c>
      <c r="AK263" s="292">
        <f t="shared" si="335"/>
        <v>0</v>
      </c>
      <c r="AL263" s="292">
        <f t="shared" si="335"/>
        <v>0</v>
      </c>
      <c r="AM263" s="292">
        <f t="shared" si="335"/>
        <v>0</v>
      </c>
      <c r="AN263" s="292">
        <f t="shared" si="335"/>
        <v>0</v>
      </c>
      <c r="AO263" s="292">
        <f t="shared" si="335"/>
        <v>-7.2759576141834259E-12</v>
      </c>
    </row>
    <row r="264" spans="1:41" x14ac:dyDescent="0.25">
      <c r="A264" s="75"/>
      <c r="B264" s="76"/>
      <c r="C264" s="105">
        <v>51900</v>
      </c>
      <c r="D264" s="177" t="s">
        <v>554</v>
      </c>
      <c r="E264" s="178"/>
      <c r="F264" s="142">
        <f>SUM(F265)</f>
        <v>98956</v>
      </c>
      <c r="G264" s="142">
        <f t="shared" ref="G264:J264" si="378">SUM(G265)</f>
        <v>198853</v>
      </c>
      <c r="H264" s="142">
        <f t="shared" si="378"/>
        <v>297809</v>
      </c>
      <c r="I264" s="142">
        <f t="shared" si="378"/>
        <v>264757.96000000002</v>
      </c>
      <c r="J264" s="142">
        <f t="shared" si="378"/>
        <v>261759.96000000002</v>
      </c>
      <c r="K264" s="272">
        <f t="shared" si="374"/>
        <v>33051.039999999979</v>
      </c>
      <c r="O264" s="142">
        <f t="shared" ref="O264:T264" si="379">SUM(O265)</f>
        <v>68956</v>
      </c>
      <c r="P264" s="142">
        <f t="shared" si="379"/>
        <v>162953</v>
      </c>
      <c r="Q264" s="142">
        <f t="shared" si="379"/>
        <v>231909</v>
      </c>
      <c r="R264" s="142">
        <f t="shared" si="379"/>
        <v>231433.95</v>
      </c>
      <c r="S264" s="142">
        <f t="shared" si="379"/>
        <v>228435.95</v>
      </c>
      <c r="T264" s="272">
        <f t="shared" si="379"/>
        <v>475.04999999998836</v>
      </c>
      <c r="V264" s="286">
        <f t="shared" ref="V264:AA264" si="380">SUM(V265)</f>
        <v>30000</v>
      </c>
      <c r="W264" s="286">
        <f t="shared" si="380"/>
        <v>35900</v>
      </c>
      <c r="X264" s="286">
        <f t="shared" si="380"/>
        <v>65900</v>
      </c>
      <c r="Y264" s="286">
        <f t="shared" si="380"/>
        <v>33324.01</v>
      </c>
      <c r="Z264" s="286">
        <f t="shared" si="380"/>
        <v>33324.01</v>
      </c>
      <c r="AA264" s="286">
        <f t="shared" si="380"/>
        <v>32575.989999999998</v>
      </c>
      <c r="AC264" s="292">
        <f t="shared" si="331"/>
        <v>98956</v>
      </c>
      <c r="AD264" s="292">
        <f t="shared" si="331"/>
        <v>198853</v>
      </c>
      <c r="AE264" s="292">
        <f t="shared" si="331"/>
        <v>297809</v>
      </c>
      <c r="AF264" s="292">
        <f t="shared" si="330"/>
        <v>264757.96000000002</v>
      </c>
      <c r="AG264" s="292">
        <f t="shared" si="330"/>
        <v>261759.96000000002</v>
      </c>
      <c r="AH264" s="292">
        <f t="shared" si="330"/>
        <v>33051.039999999986</v>
      </c>
      <c r="AI264" s="66"/>
      <c r="AJ264" s="292">
        <f t="shared" si="335"/>
        <v>0</v>
      </c>
      <c r="AK264" s="292">
        <f t="shared" si="335"/>
        <v>0</v>
      </c>
      <c r="AL264" s="292">
        <f t="shared" si="335"/>
        <v>0</v>
      </c>
      <c r="AM264" s="292">
        <f t="shared" si="335"/>
        <v>0</v>
      </c>
      <c r="AN264" s="292">
        <f t="shared" si="335"/>
        <v>0</v>
      </c>
      <c r="AO264" s="292">
        <f t="shared" si="335"/>
        <v>0</v>
      </c>
    </row>
    <row r="265" spans="1:41" ht="30" x14ac:dyDescent="0.25">
      <c r="A265" s="75"/>
      <c r="B265" s="77"/>
      <c r="C265" s="80"/>
      <c r="D265" s="83">
        <v>51901</v>
      </c>
      <c r="E265" s="84" t="s">
        <v>554</v>
      </c>
      <c r="F265" s="184">
        <f t="shared" si="371"/>
        <v>98956</v>
      </c>
      <c r="G265" s="184">
        <f t="shared" si="371"/>
        <v>198853</v>
      </c>
      <c r="H265" s="184">
        <f t="shared" si="372"/>
        <v>297809</v>
      </c>
      <c r="I265" s="184">
        <f t="shared" si="373"/>
        <v>264757.96000000002</v>
      </c>
      <c r="J265" s="184">
        <f t="shared" si="373"/>
        <v>261759.96000000002</v>
      </c>
      <c r="K265" s="316">
        <f t="shared" si="374"/>
        <v>33051.039999999979</v>
      </c>
      <c r="O265" s="184">
        <v>68956</v>
      </c>
      <c r="P265" s="184">
        <v>162953</v>
      </c>
      <c r="Q265" s="184">
        <f>O265+P265</f>
        <v>231909</v>
      </c>
      <c r="R265" s="184">
        <v>231433.95</v>
      </c>
      <c r="S265" s="184">
        <v>228435.95</v>
      </c>
      <c r="T265" s="270">
        <f>Q265-R265</f>
        <v>475.04999999998836</v>
      </c>
      <c r="V265" s="287">
        <v>30000</v>
      </c>
      <c r="W265" s="287">
        <v>35900</v>
      </c>
      <c r="X265" s="261">
        <f t="shared" si="312"/>
        <v>65900</v>
      </c>
      <c r="Y265" s="287">
        <v>33324.01</v>
      </c>
      <c r="Z265" s="287">
        <v>33324.01</v>
      </c>
      <c r="AA265" s="261">
        <f t="shared" si="313"/>
        <v>32575.989999999998</v>
      </c>
      <c r="AC265" s="292">
        <f t="shared" si="331"/>
        <v>98956</v>
      </c>
      <c r="AD265" s="292">
        <f t="shared" si="331"/>
        <v>198853</v>
      </c>
      <c r="AE265" s="292">
        <f t="shared" si="331"/>
        <v>297809</v>
      </c>
      <c r="AF265" s="292">
        <f t="shared" si="330"/>
        <v>264757.96000000002</v>
      </c>
      <c r="AG265" s="292">
        <f t="shared" si="330"/>
        <v>261759.96000000002</v>
      </c>
      <c r="AH265" s="292">
        <f t="shared" si="330"/>
        <v>33051.039999999986</v>
      </c>
      <c r="AI265" s="66"/>
      <c r="AJ265" s="292">
        <f t="shared" si="335"/>
        <v>0</v>
      </c>
      <c r="AK265" s="292">
        <f t="shared" si="335"/>
        <v>0</v>
      </c>
      <c r="AL265" s="292">
        <f t="shared" si="335"/>
        <v>0</v>
      </c>
      <c r="AM265" s="292">
        <f t="shared" si="335"/>
        <v>0</v>
      </c>
      <c r="AN265" s="292">
        <f t="shared" si="335"/>
        <v>0</v>
      </c>
      <c r="AO265" s="292">
        <f t="shared" si="335"/>
        <v>0</v>
      </c>
    </row>
    <row r="266" spans="1:41" x14ac:dyDescent="0.25">
      <c r="A266" s="75"/>
      <c r="B266" s="179">
        <v>52000</v>
      </c>
      <c r="C266" s="180" t="s">
        <v>445</v>
      </c>
      <c r="D266" s="181"/>
      <c r="E266" s="182"/>
      <c r="F266" s="141">
        <f>SUM(F267,F269,F271)</f>
        <v>28187</v>
      </c>
      <c r="G266" s="141">
        <f t="shared" ref="G266:J266" si="381">SUM(G267,G269,G271)</f>
        <v>129692</v>
      </c>
      <c r="H266" s="141">
        <f t="shared" si="381"/>
        <v>157879</v>
      </c>
      <c r="I266" s="141">
        <f t="shared" si="381"/>
        <v>137779.78</v>
      </c>
      <c r="J266" s="141">
        <f t="shared" si="381"/>
        <v>44151.12</v>
      </c>
      <c r="K266" s="271">
        <f t="shared" si="374"/>
        <v>20099.22</v>
      </c>
      <c r="O266" s="141">
        <f>SUM(O267,O269,O271)</f>
        <v>26187</v>
      </c>
      <c r="P266" s="141">
        <f t="shared" ref="P266:T266" si="382">SUM(P267,P269,P271)</f>
        <v>129692</v>
      </c>
      <c r="Q266" s="141">
        <f t="shared" si="382"/>
        <v>155879</v>
      </c>
      <c r="R266" s="141">
        <f t="shared" si="382"/>
        <v>137779.78</v>
      </c>
      <c r="S266" s="141">
        <f t="shared" si="382"/>
        <v>44151.12</v>
      </c>
      <c r="T266" s="141">
        <f t="shared" si="382"/>
        <v>18099.22</v>
      </c>
      <c r="V266" s="285">
        <f t="shared" ref="V266:AA266" si="383">SUM(V267,V269)</f>
        <v>2000</v>
      </c>
      <c r="W266" s="285">
        <f t="shared" si="383"/>
        <v>0</v>
      </c>
      <c r="X266" s="285">
        <f t="shared" si="383"/>
        <v>2000</v>
      </c>
      <c r="Y266" s="285">
        <f t="shared" si="383"/>
        <v>0</v>
      </c>
      <c r="Z266" s="285">
        <f t="shared" si="383"/>
        <v>0</v>
      </c>
      <c r="AA266" s="285">
        <f t="shared" si="383"/>
        <v>2000</v>
      </c>
      <c r="AC266" s="292">
        <f t="shared" si="331"/>
        <v>28187</v>
      </c>
      <c r="AD266" s="292">
        <f t="shared" si="331"/>
        <v>129692</v>
      </c>
      <c r="AE266" s="292">
        <f t="shared" si="331"/>
        <v>157879</v>
      </c>
      <c r="AF266" s="292">
        <f t="shared" si="330"/>
        <v>137779.78</v>
      </c>
      <c r="AG266" s="292">
        <f t="shared" si="330"/>
        <v>44151.12</v>
      </c>
      <c r="AH266" s="292">
        <f t="shared" si="330"/>
        <v>20099.22</v>
      </c>
      <c r="AI266" s="66"/>
      <c r="AJ266" s="292">
        <f t="shared" si="335"/>
        <v>0</v>
      </c>
      <c r="AK266" s="292">
        <f t="shared" si="335"/>
        <v>0</v>
      </c>
      <c r="AL266" s="292">
        <f t="shared" si="335"/>
        <v>0</v>
      </c>
      <c r="AM266" s="292">
        <f t="shared" si="335"/>
        <v>0</v>
      </c>
      <c r="AN266" s="292">
        <f t="shared" si="335"/>
        <v>0</v>
      </c>
      <c r="AO266" s="292">
        <f t="shared" si="335"/>
        <v>0</v>
      </c>
    </row>
    <row r="267" spans="1:41" x14ac:dyDescent="0.25">
      <c r="A267" s="75"/>
      <c r="B267" s="76"/>
      <c r="C267" s="105">
        <v>52100</v>
      </c>
      <c r="D267" s="177" t="s">
        <v>446</v>
      </c>
      <c r="E267" s="178"/>
      <c r="F267" s="142">
        <f>SUM(F268)</f>
        <v>26187</v>
      </c>
      <c r="G267" s="142">
        <f t="shared" ref="G267:J267" si="384">SUM(G268)</f>
        <v>117492</v>
      </c>
      <c r="H267" s="142">
        <f t="shared" si="384"/>
        <v>143679</v>
      </c>
      <c r="I267" s="142">
        <f t="shared" si="384"/>
        <v>137779.78</v>
      </c>
      <c r="J267" s="142">
        <f t="shared" si="384"/>
        <v>44151.12</v>
      </c>
      <c r="K267" s="272">
        <f t="shared" si="374"/>
        <v>5899.2200000000012</v>
      </c>
      <c r="O267" s="142">
        <f t="shared" ref="O267:T267" si="385">SUM(O268)</f>
        <v>26187</v>
      </c>
      <c r="P267" s="142">
        <f t="shared" si="385"/>
        <v>117492</v>
      </c>
      <c r="Q267" s="142">
        <f t="shared" si="385"/>
        <v>143679</v>
      </c>
      <c r="R267" s="142">
        <f t="shared" si="385"/>
        <v>137779.78</v>
      </c>
      <c r="S267" s="142">
        <f t="shared" si="385"/>
        <v>44151.12</v>
      </c>
      <c r="T267" s="272">
        <f t="shared" si="385"/>
        <v>5899.2200000000012</v>
      </c>
      <c r="V267" s="286">
        <f t="shared" ref="V267:AA267" si="386">SUM(V268)</f>
        <v>0</v>
      </c>
      <c r="W267" s="286">
        <f t="shared" si="386"/>
        <v>0</v>
      </c>
      <c r="X267" s="286">
        <f t="shared" si="386"/>
        <v>0</v>
      </c>
      <c r="Y267" s="286">
        <f t="shared" si="386"/>
        <v>0</v>
      </c>
      <c r="Z267" s="286">
        <f t="shared" si="386"/>
        <v>0</v>
      </c>
      <c r="AA267" s="286">
        <f t="shared" si="386"/>
        <v>0</v>
      </c>
      <c r="AC267" s="292">
        <f t="shared" si="331"/>
        <v>26187</v>
      </c>
      <c r="AD267" s="292">
        <f t="shared" si="331"/>
        <v>117492</v>
      </c>
      <c r="AE267" s="292">
        <f t="shared" si="331"/>
        <v>143679</v>
      </c>
      <c r="AF267" s="292">
        <f t="shared" si="330"/>
        <v>137779.78</v>
      </c>
      <c r="AG267" s="292">
        <f t="shared" si="330"/>
        <v>44151.12</v>
      </c>
      <c r="AH267" s="292">
        <f t="shared" si="330"/>
        <v>5899.2200000000012</v>
      </c>
      <c r="AI267" s="66"/>
      <c r="AJ267" s="292">
        <f t="shared" si="335"/>
        <v>0</v>
      </c>
      <c r="AK267" s="292">
        <f t="shared" si="335"/>
        <v>0</v>
      </c>
      <c r="AL267" s="292">
        <f t="shared" si="335"/>
        <v>0</v>
      </c>
      <c r="AM267" s="292">
        <f t="shared" si="335"/>
        <v>0</v>
      </c>
      <c r="AN267" s="292">
        <f t="shared" si="335"/>
        <v>0</v>
      </c>
      <c r="AO267" s="292">
        <f t="shared" si="335"/>
        <v>0</v>
      </c>
    </row>
    <row r="268" spans="1:41" x14ac:dyDescent="0.25">
      <c r="A268" s="75"/>
      <c r="B268" s="77"/>
      <c r="C268" s="80"/>
      <c r="D268" s="83">
        <v>52101</v>
      </c>
      <c r="E268" s="84" t="s">
        <v>446</v>
      </c>
      <c r="F268" s="184">
        <f t="shared" si="371"/>
        <v>26187</v>
      </c>
      <c r="G268" s="184">
        <f t="shared" si="371"/>
        <v>117492</v>
      </c>
      <c r="H268" s="184">
        <f t="shared" si="372"/>
        <v>143679</v>
      </c>
      <c r="I268" s="184">
        <f t="shared" si="373"/>
        <v>137779.78</v>
      </c>
      <c r="J268" s="184">
        <f t="shared" si="373"/>
        <v>44151.12</v>
      </c>
      <c r="K268" s="316">
        <f t="shared" si="374"/>
        <v>5899.2200000000012</v>
      </c>
      <c r="O268" s="184">
        <v>26187</v>
      </c>
      <c r="P268" s="184">
        <v>117492</v>
      </c>
      <c r="Q268" s="184">
        <f>O268+P268</f>
        <v>143679</v>
      </c>
      <c r="R268" s="184">
        <v>137779.78</v>
      </c>
      <c r="S268" s="184">
        <v>44151.12</v>
      </c>
      <c r="T268" s="270">
        <f>Q268-R268</f>
        <v>5899.2200000000012</v>
      </c>
      <c r="V268" s="287"/>
      <c r="W268" s="287"/>
      <c r="X268" s="261">
        <f t="shared" si="312"/>
        <v>0</v>
      </c>
      <c r="Y268" s="287"/>
      <c r="Z268" s="287"/>
      <c r="AA268" s="261">
        <f t="shared" si="313"/>
        <v>0</v>
      </c>
      <c r="AC268" s="292">
        <f t="shared" si="331"/>
        <v>26187</v>
      </c>
      <c r="AD268" s="292">
        <f t="shared" si="331"/>
        <v>117492</v>
      </c>
      <c r="AE268" s="292">
        <f t="shared" si="331"/>
        <v>143679</v>
      </c>
      <c r="AF268" s="292">
        <f t="shared" si="330"/>
        <v>137779.78</v>
      </c>
      <c r="AG268" s="292">
        <f t="shared" si="330"/>
        <v>44151.12</v>
      </c>
      <c r="AH268" s="292">
        <f t="shared" si="330"/>
        <v>5899.2200000000012</v>
      </c>
      <c r="AI268" s="66"/>
      <c r="AJ268" s="292">
        <f t="shared" si="335"/>
        <v>0</v>
      </c>
      <c r="AK268" s="292">
        <f t="shared" si="335"/>
        <v>0</v>
      </c>
      <c r="AL268" s="292">
        <f t="shared" si="335"/>
        <v>0</v>
      </c>
      <c r="AM268" s="292">
        <f t="shared" si="335"/>
        <v>0</v>
      </c>
      <c r="AN268" s="292">
        <f t="shared" si="335"/>
        <v>0</v>
      </c>
      <c r="AO268" s="292">
        <f t="shared" si="335"/>
        <v>0</v>
      </c>
    </row>
    <row r="269" spans="1:41" x14ac:dyDescent="0.25">
      <c r="A269" s="75"/>
      <c r="B269" s="76"/>
      <c r="C269" s="105">
        <v>52300</v>
      </c>
      <c r="D269" s="177" t="s">
        <v>555</v>
      </c>
      <c r="E269" s="178"/>
      <c r="F269" s="142">
        <f>SUM(F270)</f>
        <v>2000</v>
      </c>
      <c r="G269" s="142">
        <f t="shared" ref="G269:J269" si="387">SUM(G270)</f>
        <v>0</v>
      </c>
      <c r="H269" s="142">
        <f t="shared" si="387"/>
        <v>2000</v>
      </c>
      <c r="I269" s="142">
        <f t="shared" si="387"/>
        <v>0</v>
      </c>
      <c r="J269" s="142">
        <f t="shared" si="387"/>
        <v>0</v>
      </c>
      <c r="K269" s="272">
        <f t="shared" si="374"/>
        <v>2000</v>
      </c>
      <c r="O269" s="142">
        <f t="shared" ref="O269:T269" si="388">SUM(O270)</f>
        <v>0</v>
      </c>
      <c r="P269" s="142">
        <f t="shared" si="388"/>
        <v>0</v>
      </c>
      <c r="Q269" s="142">
        <f t="shared" si="388"/>
        <v>0</v>
      </c>
      <c r="R269" s="142">
        <f t="shared" si="388"/>
        <v>0</v>
      </c>
      <c r="S269" s="142">
        <f t="shared" si="388"/>
        <v>0</v>
      </c>
      <c r="T269" s="142">
        <f t="shared" si="388"/>
        <v>0</v>
      </c>
      <c r="V269" s="286">
        <f t="shared" ref="V269:AA269" si="389">SUM(V270)</f>
        <v>2000</v>
      </c>
      <c r="W269" s="286">
        <f t="shared" si="389"/>
        <v>0</v>
      </c>
      <c r="X269" s="286">
        <f t="shared" si="389"/>
        <v>2000</v>
      </c>
      <c r="Y269" s="286">
        <f t="shared" si="389"/>
        <v>0</v>
      </c>
      <c r="Z269" s="286">
        <f t="shared" si="389"/>
        <v>0</v>
      </c>
      <c r="AA269" s="286">
        <f t="shared" si="389"/>
        <v>2000</v>
      </c>
      <c r="AC269" s="292">
        <f t="shared" si="331"/>
        <v>2000</v>
      </c>
      <c r="AD269" s="292">
        <f t="shared" si="331"/>
        <v>0</v>
      </c>
      <c r="AE269" s="292">
        <f t="shared" si="331"/>
        <v>2000</v>
      </c>
      <c r="AF269" s="292">
        <f t="shared" si="330"/>
        <v>0</v>
      </c>
      <c r="AG269" s="292">
        <f t="shared" si="330"/>
        <v>0</v>
      </c>
      <c r="AH269" s="292">
        <f t="shared" si="330"/>
        <v>2000</v>
      </c>
      <c r="AI269" s="66"/>
      <c r="AJ269" s="292">
        <f t="shared" si="335"/>
        <v>0</v>
      </c>
      <c r="AK269" s="292">
        <f t="shared" si="335"/>
        <v>0</v>
      </c>
      <c r="AL269" s="292">
        <f t="shared" si="335"/>
        <v>0</v>
      </c>
      <c r="AM269" s="292">
        <f t="shared" si="335"/>
        <v>0</v>
      </c>
      <c r="AN269" s="292">
        <f t="shared" si="335"/>
        <v>0</v>
      </c>
      <c r="AO269" s="292">
        <f t="shared" si="335"/>
        <v>0</v>
      </c>
    </row>
    <row r="270" spans="1:41" x14ac:dyDescent="0.25">
      <c r="A270" s="75"/>
      <c r="B270" s="77"/>
      <c r="C270" s="80"/>
      <c r="D270" s="83">
        <v>52301</v>
      </c>
      <c r="E270" s="84" t="s">
        <v>555</v>
      </c>
      <c r="F270" s="184">
        <f t="shared" si="371"/>
        <v>2000</v>
      </c>
      <c r="G270" s="184">
        <f t="shared" si="371"/>
        <v>0</v>
      </c>
      <c r="H270" s="184">
        <f t="shared" si="372"/>
        <v>2000</v>
      </c>
      <c r="I270" s="184">
        <f t="shared" si="373"/>
        <v>0</v>
      </c>
      <c r="J270" s="184">
        <f t="shared" si="373"/>
        <v>0</v>
      </c>
      <c r="K270" s="316">
        <f t="shared" si="374"/>
        <v>2000</v>
      </c>
      <c r="O270" s="184"/>
      <c r="P270" s="184"/>
      <c r="Q270" s="184">
        <f>O270+P270</f>
        <v>0</v>
      </c>
      <c r="R270" s="184"/>
      <c r="S270" s="184"/>
      <c r="T270" s="270">
        <f>Q270-R270</f>
        <v>0</v>
      </c>
      <c r="V270" s="287">
        <v>2000</v>
      </c>
      <c r="W270" s="287"/>
      <c r="X270" s="261">
        <f t="shared" si="312"/>
        <v>2000</v>
      </c>
      <c r="Y270" s="287"/>
      <c r="Z270" s="287"/>
      <c r="AA270" s="261">
        <f t="shared" si="313"/>
        <v>2000</v>
      </c>
      <c r="AC270" s="292">
        <f t="shared" si="331"/>
        <v>2000</v>
      </c>
      <c r="AD270" s="292">
        <f t="shared" si="331"/>
        <v>0</v>
      </c>
      <c r="AE270" s="292">
        <f t="shared" si="331"/>
        <v>2000</v>
      </c>
      <c r="AF270" s="292">
        <f t="shared" si="330"/>
        <v>0</v>
      </c>
      <c r="AG270" s="292">
        <f t="shared" si="330"/>
        <v>0</v>
      </c>
      <c r="AH270" s="292">
        <f t="shared" si="330"/>
        <v>2000</v>
      </c>
      <c r="AI270" s="66"/>
      <c r="AJ270" s="292">
        <f t="shared" si="335"/>
        <v>0</v>
      </c>
      <c r="AK270" s="292">
        <f t="shared" si="335"/>
        <v>0</v>
      </c>
      <c r="AL270" s="292">
        <f t="shared" si="335"/>
        <v>0</v>
      </c>
      <c r="AM270" s="292">
        <f t="shared" si="335"/>
        <v>0</v>
      </c>
      <c r="AN270" s="292">
        <f t="shared" si="335"/>
        <v>0</v>
      </c>
      <c r="AO270" s="292">
        <f t="shared" si="335"/>
        <v>0</v>
      </c>
    </row>
    <row r="271" spans="1:41" x14ac:dyDescent="0.25">
      <c r="A271" s="75"/>
      <c r="B271" s="76"/>
      <c r="C271" s="105" t="s">
        <v>605</v>
      </c>
      <c r="D271" s="177"/>
      <c r="E271" s="178"/>
      <c r="F271" s="142">
        <f>SUM(F272)</f>
        <v>0</v>
      </c>
      <c r="G271" s="142">
        <f t="shared" ref="G271:J271" si="390">SUM(G272)</f>
        <v>12200</v>
      </c>
      <c r="H271" s="142">
        <f t="shared" si="390"/>
        <v>12200</v>
      </c>
      <c r="I271" s="142">
        <f t="shared" si="390"/>
        <v>0</v>
      </c>
      <c r="J271" s="142">
        <f t="shared" si="390"/>
        <v>0</v>
      </c>
      <c r="K271" s="272">
        <f t="shared" si="374"/>
        <v>12200</v>
      </c>
      <c r="O271" s="142">
        <f>SUM(O272)</f>
        <v>0</v>
      </c>
      <c r="P271" s="142">
        <f t="shared" ref="P271:T271" si="391">SUM(P272)</f>
        <v>12200</v>
      </c>
      <c r="Q271" s="142">
        <f t="shared" si="391"/>
        <v>12200</v>
      </c>
      <c r="R271" s="142">
        <f t="shared" si="391"/>
        <v>0</v>
      </c>
      <c r="S271" s="142">
        <f t="shared" si="391"/>
        <v>0</v>
      </c>
      <c r="T271" s="142">
        <f t="shared" si="391"/>
        <v>12200</v>
      </c>
      <c r="V271" s="287"/>
      <c r="W271" s="287"/>
      <c r="X271" s="261"/>
      <c r="Y271" s="287"/>
      <c r="Z271" s="287"/>
      <c r="AA271" s="261"/>
      <c r="AC271" s="292">
        <f t="shared" si="331"/>
        <v>0</v>
      </c>
      <c r="AD271" s="292">
        <f t="shared" si="331"/>
        <v>12200</v>
      </c>
      <c r="AE271" s="292">
        <f t="shared" si="331"/>
        <v>12200</v>
      </c>
      <c r="AF271" s="292">
        <f t="shared" si="330"/>
        <v>0</v>
      </c>
      <c r="AG271" s="292">
        <f t="shared" si="330"/>
        <v>0</v>
      </c>
      <c r="AH271" s="292">
        <f t="shared" si="330"/>
        <v>12200</v>
      </c>
      <c r="AI271" s="66"/>
      <c r="AJ271" s="292">
        <f t="shared" si="335"/>
        <v>0</v>
      </c>
      <c r="AK271" s="292">
        <f t="shared" si="335"/>
        <v>0</v>
      </c>
      <c r="AL271" s="292">
        <f t="shared" si="335"/>
        <v>0</v>
      </c>
      <c r="AM271" s="292">
        <f t="shared" si="335"/>
        <v>0</v>
      </c>
      <c r="AN271" s="292">
        <f t="shared" si="335"/>
        <v>0</v>
      </c>
      <c r="AO271" s="292">
        <f t="shared" si="335"/>
        <v>0</v>
      </c>
    </row>
    <row r="272" spans="1:41" ht="30" x14ac:dyDescent="0.25">
      <c r="A272" s="75"/>
      <c r="B272" s="77"/>
      <c r="C272" s="80"/>
      <c r="D272" s="83">
        <v>52901</v>
      </c>
      <c r="E272" s="84" t="s">
        <v>606</v>
      </c>
      <c r="F272" s="184">
        <f t="shared" si="371"/>
        <v>0</v>
      </c>
      <c r="G272" s="184">
        <f t="shared" si="371"/>
        <v>12200</v>
      </c>
      <c r="H272" s="184">
        <f t="shared" si="372"/>
        <v>12200</v>
      </c>
      <c r="I272" s="184">
        <f t="shared" si="373"/>
        <v>0</v>
      </c>
      <c r="J272" s="184">
        <f t="shared" si="373"/>
        <v>0</v>
      </c>
      <c r="K272" s="316">
        <f t="shared" si="374"/>
        <v>12200</v>
      </c>
      <c r="O272" s="184"/>
      <c r="P272" s="184">
        <v>12200</v>
      </c>
      <c r="Q272" s="184">
        <f>O272+P272</f>
        <v>12200</v>
      </c>
      <c r="R272" s="184"/>
      <c r="S272" s="184"/>
      <c r="T272" s="270">
        <f>Q272-R272</f>
        <v>12200</v>
      </c>
      <c r="V272" s="287"/>
      <c r="W272" s="287"/>
      <c r="X272" s="261"/>
      <c r="Y272" s="287"/>
      <c r="Z272" s="287"/>
      <c r="AA272" s="261"/>
      <c r="AC272" s="292">
        <f t="shared" si="331"/>
        <v>0</v>
      </c>
      <c r="AD272" s="292">
        <f t="shared" si="331"/>
        <v>12200</v>
      </c>
      <c r="AE272" s="292">
        <f t="shared" si="331"/>
        <v>12200</v>
      </c>
      <c r="AF272" s="292">
        <f t="shared" si="330"/>
        <v>0</v>
      </c>
      <c r="AG272" s="292">
        <f t="shared" si="330"/>
        <v>0</v>
      </c>
      <c r="AH272" s="292">
        <f t="shared" si="330"/>
        <v>12200</v>
      </c>
      <c r="AI272" s="66"/>
      <c r="AJ272" s="292">
        <f t="shared" si="335"/>
        <v>0</v>
      </c>
      <c r="AK272" s="292">
        <f t="shared" si="335"/>
        <v>0</v>
      </c>
      <c r="AL272" s="292">
        <f t="shared" si="335"/>
        <v>0</v>
      </c>
      <c r="AM272" s="292">
        <f t="shared" ref="AM272:AO335" si="392">I272-AF272</f>
        <v>0</v>
      </c>
      <c r="AN272" s="292">
        <f t="shared" si="392"/>
        <v>0</v>
      </c>
      <c r="AO272" s="292">
        <f t="shared" si="392"/>
        <v>0</v>
      </c>
    </row>
    <row r="273" spans="1:41" hidden="1" x14ac:dyDescent="0.25">
      <c r="A273" s="75"/>
      <c r="B273" s="179">
        <v>53000</v>
      </c>
      <c r="C273" s="180" t="s">
        <v>447</v>
      </c>
      <c r="D273" s="181"/>
      <c r="E273" s="182"/>
      <c r="F273" s="141">
        <f>SUM(F274)</f>
        <v>0</v>
      </c>
      <c r="G273" s="141">
        <f t="shared" ref="G273:J273" si="393">SUM(G274)</f>
        <v>0</v>
      </c>
      <c r="H273" s="141">
        <f t="shared" si="393"/>
        <v>0</v>
      </c>
      <c r="I273" s="141">
        <f t="shared" si="393"/>
        <v>0</v>
      </c>
      <c r="J273" s="141">
        <f t="shared" si="393"/>
        <v>0</v>
      </c>
      <c r="K273" s="271">
        <f t="shared" si="374"/>
        <v>0</v>
      </c>
      <c r="O273" s="141">
        <f t="shared" ref="O273:T273" si="394">SUM(O274)</f>
        <v>0</v>
      </c>
      <c r="P273" s="141">
        <f t="shared" si="394"/>
        <v>0</v>
      </c>
      <c r="Q273" s="141">
        <f t="shared" si="394"/>
        <v>0</v>
      </c>
      <c r="R273" s="141">
        <f t="shared" si="394"/>
        <v>0</v>
      </c>
      <c r="S273" s="141">
        <f t="shared" si="394"/>
        <v>0</v>
      </c>
      <c r="T273" s="271">
        <f t="shared" si="394"/>
        <v>0</v>
      </c>
      <c r="V273" s="285">
        <f t="shared" ref="V273:AA273" si="395">SUM(V274)</f>
        <v>0</v>
      </c>
      <c r="W273" s="285">
        <f t="shared" si="395"/>
        <v>0</v>
      </c>
      <c r="X273" s="285">
        <f t="shared" si="395"/>
        <v>0</v>
      </c>
      <c r="Y273" s="285">
        <f t="shared" si="395"/>
        <v>0</v>
      </c>
      <c r="Z273" s="285">
        <f t="shared" si="395"/>
        <v>0</v>
      </c>
      <c r="AA273" s="285">
        <f t="shared" si="395"/>
        <v>0</v>
      </c>
      <c r="AC273" s="292">
        <f t="shared" si="331"/>
        <v>0</v>
      </c>
      <c r="AD273" s="292">
        <f t="shared" si="331"/>
        <v>0</v>
      </c>
      <c r="AE273" s="292">
        <f t="shared" si="331"/>
        <v>0</v>
      </c>
      <c r="AF273" s="292">
        <f t="shared" si="330"/>
        <v>0</v>
      </c>
      <c r="AG273" s="292">
        <f t="shared" si="330"/>
        <v>0</v>
      </c>
      <c r="AH273" s="292">
        <f t="shared" si="330"/>
        <v>0</v>
      </c>
      <c r="AI273" s="66"/>
      <c r="AJ273" s="292">
        <f t="shared" ref="AJ273:AL336" si="396">F273-AC273</f>
        <v>0</v>
      </c>
      <c r="AK273" s="292">
        <f t="shared" si="396"/>
        <v>0</v>
      </c>
      <c r="AL273" s="292">
        <f t="shared" si="396"/>
        <v>0</v>
      </c>
      <c r="AM273" s="292">
        <f t="shared" si="392"/>
        <v>0</v>
      </c>
      <c r="AN273" s="292">
        <f t="shared" si="392"/>
        <v>0</v>
      </c>
      <c r="AO273" s="292">
        <f t="shared" si="392"/>
        <v>0</v>
      </c>
    </row>
    <row r="274" spans="1:41" hidden="1" x14ac:dyDescent="0.25">
      <c r="A274" s="75"/>
      <c r="B274" s="76"/>
      <c r="C274" s="105">
        <v>53200</v>
      </c>
      <c r="D274" s="177" t="s">
        <v>526</v>
      </c>
      <c r="E274" s="178"/>
      <c r="F274" s="142">
        <f>SUM(F275:F276)</f>
        <v>0</v>
      </c>
      <c r="G274" s="142">
        <f t="shared" ref="G274:J274" si="397">SUM(G275:G276)</f>
        <v>0</v>
      </c>
      <c r="H274" s="142">
        <f t="shared" si="397"/>
        <v>0</v>
      </c>
      <c r="I274" s="142">
        <f t="shared" si="397"/>
        <v>0</v>
      </c>
      <c r="J274" s="142">
        <f t="shared" si="397"/>
        <v>0</v>
      </c>
      <c r="K274" s="272">
        <f t="shared" si="374"/>
        <v>0</v>
      </c>
      <c r="O274" s="142">
        <f>SUM(O275:O275)</f>
        <v>0</v>
      </c>
      <c r="P274" s="142">
        <f t="shared" ref="P274:T274" si="398">SUM(P275:P276)</f>
        <v>0</v>
      </c>
      <c r="Q274" s="142">
        <f t="shared" si="398"/>
        <v>0</v>
      </c>
      <c r="R274" s="142">
        <f t="shared" si="398"/>
        <v>0</v>
      </c>
      <c r="S274" s="142">
        <f t="shared" si="398"/>
        <v>0</v>
      </c>
      <c r="T274" s="272">
        <f t="shared" si="398"/>
        <v>0</v>
      </c>
      <c r="V274" s="286">
        <f t="shared" ref="V274:AA274" si="399">SUM(V276)</f>
        <v>0</v>
      </c>
      <c r="W274" s="286">
        <f t="shared" si="399"/>
        <v>0</v>
      </c>
      <c r="X274" s="286">
        <f t="shared" si="399"/>
        <v>0</v>
      </c>
      <c r="Y274" s="286">
        <f t="shared" si="399"/>
        <v>0</v>
      </c>
      <c r="Z274" s="286">
        <f t="shared" si="399"/>
        <v>0</v>
      </c>
      <c r="AA274" s="286">
        <f t="shared" si="399"/>
        <v>0</v>
      </c>
      <c r="AC274" s="292">
        <f t="shared" si="331"/>
        <v>0</v>
      </c>
      <c r="AD274" s="292">
        <f t="shared" si="331"/>
        <v>0</v>
      </c>
      <c r="AE274" s="292">
        <f t="shared" si="331"/>
        <v>0</v>
      </c>
      <c r="AF274" s="292">
        <f t="shared" si="330"/>
        <v>0</v>
      </c>
      <c r="AG274" s="292">
        <f t="shared" si="330"/>
        <v>0</v>
      </c>
      <c r="AH274" s="292">
        <f t="shared" si="330"/>
        <v>0</v>
      </c>
      <c r="AI274" s="66"/>
      <c r="AJ274" s="292">
        <f t="shared" si="396"/>
        <v>0</v>
      </c>
      <c r="AK274" s="292">
        <f t="shared" si="396"/>
        <v>0</v>
      </c>
      <c r="AL274" s="292">
        <f t="shared" si="396"/>
        <v>0</v>
      </c>
      <c r="AM274" s="292">
        <f t="shared" si="392"/>
        <v>0</v>
      </c>
      <c r="AN274" s="292">
        <f t="shared" si="392"/>
        <v>0</v>
      </c>
      <c r="AO274" s="292">
        <f t="shared" si="392"/>
        <v>0</v>
      </c>
    </row>
    <row r="275" spans="1:41" hidden="1" x14ac:dyDescent="0.25">
      <c r="A275" s="75"/>
      <c r="B275" s="77"/>
      <c r="C275" s="80"/>
      <c r="D275" s="83">
        <v>53101</v>
      </c>
      <c r="E275" s="86" t="s">
        <v>531</v>
      </c>
      <c r="F275" s="184">
        <f t="shared" si="371"/>
        <v>0</v>
      </c>
      <c r="G275" s="184">
        <f t="shared" si="371"/>
        <v>0</v>
      </c>
      <c r="H275" s="184">
        <f t="shared" si="372"/>
        <v>0</v>
      </c>
      <c r="I275" s="184">
        <f t="shared" si="373"/>
        <v>0</v>
      </c>
      <c r="J275" s="184">
        <f t="shared" si="373"/>
        <v>0</v>
      </c>
      <c r="K275" s="316">
        <f t="shared" si="374"/>
        <v>0</v>
      </c>
      <c r="O275" s="184"/>
      <c r="P275" s="184"/>
      <c r="Q275" s="184">
        <f>O275+P275</f>
        <v>0</v>
      </c>
      <c r="R275" s="184"/>
      <c r="S275" s="184"/>
      <c r="T275" s="270">
        <f>Q275-R275</f>
        <v>0</v>
      </c>
      <c r="V275" s="287"/>
      <c r="W275" s="287"/>
      <c r="X275" s="261"/>
      <c r="Y275" s="287"/>
      <c r="Z275" s="287"/>
      <c r="AA275" s="261"/>
      <c r="AC275" s="292">
        <f t="shared" si="331"/>
        <v>0</v>
      </c>
      <c r="AD275" s="292">
        <f t="shared" si="331"/>
        <v>0</v>
      </c>
      <c r="AE275" s="292">
        <f t="shared" si="331"/>
        <v>0</v>
      </c>
      <c r="AF275" s="292">
        <f t="shared" si="330"/>
        <v>0</v>
      </c>
      <c r="AG275" s="292">
        <f t="shared" si="330"/>
        <v>0</v>
      </c>
      <c r="AH275" s="292">
        <f t="shared" si="330"/>
        <v>0</v>
      </c>
      <c r="AI275" s="66"/>
      <c r="AJ275" s="292">
        <f t="shared" si="396"/>
        <v>0</v>
      </c>
      <c r="AK275" s="292">
        <f t="shared" si="396"/>
        <v>0</v>
      </c>
      <c r="AL275" s="292">
        <f t="shared" si="396"/>
        <v>0</v>
      </c>
      <c r="AM275" s="292">
        <f t="shared" si="392"/>
        <v>0</v>
      </c>
      <c r="AN275" s="292">
        <f t="shared" si="392"/>
        <v>0</v>
      </c>
      <c r="AO275" s="292">
        <f t="shared" si="392"/>
        <v>0</v>
      </c>
    </row>
    <row r="276" spans="1:41" hidden="1" x14ac:dyDescent="0.25">
      <c r="A276" s="75"/>
      <c r="B276" s="77"/>
      <c r="C276" s="80"/>
      <c r="D276" s="83">
        <v>53201</v>
      </c>
      <c r="E276" s="86" t="s">
        <v>526</v>
      </c>
      <c r="F276" s="184">
        <f t="shared" si="371"/>
        <v>0</v>
      </c>
      <c r="G276" s="184">
        <f t="shared" si="371"/>
        <v>0</v>
      </c>
      <c r="H276" s="184">
        <f t="shared" si="372"/>
        <v>0</v>
      </c>
      <c r="I276" s="184">
        <f t="shared" si="373"/>
        <v>0</v>
      </c>
      <c r="J276" s="184">
        <f t="shared" si="373"/>
        <v>0</v>
      </c>
      <c r="K276" s="316">
        <f t="shared" si="374"/>
        <v>0</v>
      </c>
      <c r="O276" s="184"/>
      <c r="P276" s="184"/>
      <c r="Q276" s="184">
        <f>O276+P276</f>
        <v>0</v>
      </c>
      <c r="R276" s="184"/>
      <c r="S276" s="184"/>
      <c r="T276" s="270">
        <f>Q276-R276</f>
        <v>0</v>
      </c>
      <c r="V276" s="287"/>
      <c r="W276" s="287"/>
      <c r="X276" s="261">
        <f t="shared" si="312"/>
        <v>0</v>
      </c>
      <c r="Y276" s="287"/>
      <c r="Z276" s="287"/>
      <c r="AA276" s="261">
        <f t="shared" si="313"/>
        <v>0</v>
      </c>
      <c r="AC276" s="292">
        <f t="shared" si="331"/>
        <v>0</v>
      </c>
      <c r="AD276" s="292">
        <f t="shared" si="331"/>
        <v>0</v>
      </c>
      <c r="AE276" s="292">
        <f t="shared" si="331"/>
        <v>0</v>
      </c>
      <c r="AF276" s="292">
        <f t="shared" si="330"/>
        <v>0</v>
      </c>
      <c r="AG276" s="292">
        <f t="shared" si="330"/>
        <v>0</v>
      </c>
      <c r="AH276" s="292">
        <f t="shared" si="330"/>
        <v>0</v>
      </c>
      <c r="AI276" s="66"/>
      <c r="AJ276" s="292">
        <f t="shared" si="396"/>
        <v>0</v>
      </c>
      <c r="AK276" s="292">
        <f t="shared" si="396"/>
        <v>0</v>
      </c>
      <c r="AL276" s="292">
        <f t="shared" si="396"/>
        <v>0</v>
      </c>
      <c r="AM276" s="292">
        <f t="shared" si="392"/>
        <v>0</v>
      </c>
      <c r="AN276" s="292">
        <f t="shared" si="392"/>
        <v>0</v>
      </c>
      <c r="AO276" s="292">
        <f t="shared" si="392"/>
        <v>0</v>
      </c>
    </row>
    <row r="277" spans="1:41" x14ac:dyDescent="0.25">
      <c r="A277" s="75"/>
      <c r="B277" s="179">
        <v>54000</v>
      </c>
      <c r="C277" s="180" t="s">
        <v>527</v>
      </c>
      <c r="D277" s="181"/>
      <c r="E277" s="182"/>
      <c r="F277" s="141">
        <f t="shared" si="371"/>
        <v>7406100</v>
      </c>
      <c r="G277" s="141">
        <f t="shared" si="371"/>
        <v>130000</v>
      </c>
      <c r="H277" s="141">
        <f t="shared" si="372"/>
        <v>7536100</v>
      </c>
      <c r="I277" s="141">
        <f t="shared" si="373"/>
        <v>7516400.4199999999</v>
      </c>
      <c r="J277" s="141">
        <f t="shared" si="373"/>
        <v>7236500.4199999999</v>
      </c>
      <c r="K277" s="271">
        <f t="shared" si="374"/>
        <v>19699.580000000075</v>
      </c>
      <c r="O277" s="141">
        <f t="shared" ref="O277:T278" si="400">SUM(O278)</f>
        <v>7406100</v>
      </c>
      <c r="P277" s="141">
        <f t="shared" si="400"/>
        <v>130000</v>
      </c>
      <c r="Q277" s="141">
        <f t="shared" si="400"/>
        <v>7536100</v>
      </c>
      <c r="R277" s="141">
        <f t="shared" si="400"/>
        <v>7516400.4199999999</v>
      </c>
      <c r="S277" s="141">
        <f t="shared" si="400"/>
        <v>7236500.4199999999</v>
      </c>
      <c r="T277" s="141">
        <f t="shared" si="400"/>
        <v>19699.580000000075</v>
      </c>
      <c r="V277" s="285">
        <f t="shared" ref="V277:AA278" si="401">SUM(V278)</f>
        <v>0</v>
      </c>
      <c r="W277" s="285">
        <f t="shared" si="401"/>
        <v>0</v>
      </c>
      <c r="X277" s="285">
        <f t="shared" si="401"/>
        <v>0</v>
      </c>
      <c r="Y277" s="285">
        <f t="shared" si="401"/>
        <v>0</v>
      </c>
      <c r="Z277" s="285">
        <f t="shared" si="401"/>
        <v>0</v>
      </c>
      <c r="AA277" s="285">
        <f t="shared" si="401"/>
        <v>0</v>
      </c>
      <c r="AC277" s="292">
        <f t="shared" si="331"/>
        <v>7406100</v>
      </c>
      <c r="AD277" s="292">
        <f t="shared" si="331"/>
        <v>130000</v>
      </c>
      <c r="AE277" s="292">
        <f t="shared" si="331"/>
        <v>7536100</v>
      </c>
      <c r="AF277" s="292">
        <f t="shared" si="330"/>
        <v>7516400.4199999999</v>
      </c>
      <c r="AG277" s="292">
        <f t="shared" si="330"/>
        <v>7236500.4199999999</v>
      </c>
      <c r="AH277" s="292">
        <f t="shared" si="330"/>
        <v>19699.580000000075</v>
      </c>
      <c r="AI277" s="66"/>
      <c r="AJ277" s="292">
        <f t="shared" si="396"/>
        <v>0</v>
      </c>
      <c r="AK277" s="292">
        <f t="shared" si="396"/>
        <v>0</v>
      </c>
      <c r="AL277" s="292">
        <f t="shared" si="396"/>
        <v>0</v>
      </c>
      <c r="AM277" s="292">
        <f t="shared" si="392"/>
        <v>0</v>
      </c>
      <c r="AN277" s="292">
        <f t="shared" si="392"/>
        <v>0</v>
      </c>
      <c r="AO277" s="292">
        <f t="shared" si="392"/>
        <v>0</v>
      </c>
    </row>
    <row r="278" spans="1:41" x14ac:dyDescent="0.25">
      <c r="A278" s="75"/>
      <c r="B278" s="76"/>
      <c r="C278" s="105">
        <v>54100</v>
      </c>
      <c r="D278" s="177" t="s">
        <v>527</v>
      </c>
      <c r="E278" s="178"/>
      <c r="F278" s="142">
        <f t="shared" si="371"/>
        <v>7406100</v>
      </c>
      <c r="G278" s="142">
        <f t="shared" si="371"/>
        <v>130000</v>
      </c>
      <c r="H278" s="142">
        <f t="shared" si="372"/>
        <v>7536100</v>
      </c>
      <c r="I278" s="142">
        <f t="shared" si="373"/>
        <v>7516400.4199999999</v>
      </c>
      <c r="J278" s="142">
        <f t="shared" si="373"/>
        <v>7236500.4199999999</v>
      </c>
      <c r="K278" s="272">
        <f t="shared" si="374"/>
        <v>19699.580000000075</v>
      </c>
      <c r="O278" s="142">
        <f t="shared" si="400"/>
        <v>7406100</v>
      </c>
      <c r="P278" s="142">
        <f t="shared" si="400"/>
        <v>130000</v>
      </c>
      <c r="Q278" s="142">
        <f t="shared" si="400"/>
        <v>7536100</v>
      </c>
      <c r="R278" s="142">
        <f t="shared" si="400"/>
        <v>7516400.4199999999</v>
      </c>
      <c r="S278" s="142">
        <f t="shared" si="400"/>
        <v>7236500.4199999999</v>
      </c>
      <c r="T278" s="272">
        <f t="shared" si="400"/>
        <v>19699.580000000075</v>
      </c>
      <c r="V278" s="286">
        <f t="shared" si="401"/>
        <v>0</v>
      </c>
      <c r="W278" s="286">
        <f t="shared" si="401"/>
        <v>0</v>
      </c>
      <c r="X278" s="286">
        <f t="shared" si="401"/>
        <v>0</v>
      </c>
      <c r="Y278" s="286">
        <f t="shared" si="401"/>
        <v>0</v>
      </c>
      <c r="Z278" s="286">
        <f t="shared" si="401"/>
        <v>0</v>
      </c>
      <c r="AA278" s="286">
        <f t="shared" si="401"/>
        <v>0</v>
      </c>
      <c r="AC278" s="292">
        <f t="shared" si="331"/>
        <v>7406100</v>
      </c>
      <c r="AD278" s="292">
        <f t="shared" si="331"/>
        <v>130000</v>
      </c>
      <c r="AE278" s="292">
        <f t="shared" si="331"/>
        <v>7536100</v>
      </c>
      <c r="AF278" s="292">
        <f t="shared" si="330"/>
        <v>7516400.4199999999</v>
      </c>
      <c r="AG278" s="292">
        <f t="shared" si="330"/>
        <v>7236500.4199999999</v>
      </c>
      <c r="AH278" s="292">
        <f t="shared" si="330"/>
        <v>19699.580000000075</v>
      </c>
      <c r="AI278" s="66"/>
      <c r="AJ278" s="292">
        <f t="shared" si="396"/>
        <v>0</v>
      </c>
      <c r="AK278" s="292">
        <f t="shared" si="396"/>
        <v>0</v>
      </c>
      <c r="AL278" s="292">
        <f t="shared" si="396"/>
        <v>0</v>
      </c>
      <c r="AM278" s="292">
        <f t="shared" si="392"/>
        <v>0</v>
      </c>
      <c r="AN278" s="292">
        <f t="shared" si="392"/>
        <v>0</v>
      </c>
      <c r="AO278" s="292">
        <f t="shared" si="392"/>
        <v>0</v>
      </c>
    </row>
    <row r="279" spans="1:41" x14ac:dyDescent="0.25">
      <c r="A279" s="75"/>
      <c r="B279" s="77"/>
      <c r="C279" s="80"/>
      <c r="D279" s="83">
        <v>54101</v>
      </c>
      <c r="E279" s="84" t="s">
        <v>527</v>
      </c>
      <c r="F279" s="184">
        <f t="shared" si="371"/>
        <v>7406100</v>
      </c>
      <c r="G279" s="184">
        <f t="shared" si="371"/>
        <v>130000</v>
      </c>
      <c r="H279" s="184">
        <f t="shared" si="372"/>
        <v>7536100</v>
      </c>
      <c r="I279" s="184">
        <f t="shared" si="373"/>
        <v>7516400.4199999999</v>
      </c>
      <c r="J279" s="184">
        <f t="shared" si="373"/>
        <v>7236500.4199999999</v>
      </c>
      <c r="K279" s="316">
        <f t="shared" si="374"/>
        <v>19699.580000000075</v>
      </c>
      <c r="O279" s="184">
        <v>7406100</v>
      </c>
      <c r="P279" s="184">
        <v>130000</v>
      </c>
      <c r="Q279" s="184">
        <f>O279+P279</f>
        <v>7536100</v>
      </c>
      <c r="R279" s="184">
        <v>7516400.4199999999</v>
      </c>
      <c r="S279" s="184">
        <v>7236500.4199999999</v>
      </c>
      <c r="T279" s="270">
        <f>Q279-R279</f>
        <v>19699.580000000075</v>
      </c>
      <c r="V279" s="287"/>
      <c r="W279" s="287"/>
      <c r="X279" s="261">
        <f t="shared" si="312"/>
        <v>0</v>
      </c>
      <c r="Y279" s="287"/>
      <c r="Z279" s="287"/>
      <c r="AA279" s="261">
        <f t="shared" si="313"/>
        <v>0</v>
      </c>
      <c r="AC279" s="292">
        <f t="shared" si="331"/>
        <v>7406100</v>
      </c>
      <c r="AD279" s="292">
        <f t="shared" si="331"/>
        <v>130000</v>
      </c>
      <c r="AE279" s="292">
        <f t="shared" si="331"/>
        <v>7536100</v>
      </c>
      <c r="AF279" s="292">
        <f t="shared" si="330"/>
        <v>7516400.4199999999</v>
      </c>
      <c r="AG279" s="292">
        <f t="shared" si="330"/>
        <v>7236500.4199999999</v>
      </c>
      <c r="AH279" s="292">
        <f t="shared" si="330"/>
        <v>19699.580000000075</v>
      </c>
      <c r="AI279" s="66"/>
      <c r="AJ279" s="292">
        <f t="shared" si="396"/>
        <v>0</v>
      </c>
      <c r="AK279" s="292">
        <f t="shared" si="396"/>
        <v>0</v>
      </c>
      <c r="AL279" s="292">
        <f t="shared" si="396"/>
        <v>0</v>
      </c>
      <c r="AM279" s="292">
        <f t="shared" si="392"/>
        <v>0</v>
      </c>
      <c r="AN279" s="292">
        <f t="shared" si="392"/>
        <v>0</v>
      </c>
      <c r="AO279" s="292">
        <f t="shared" si="392"/>
        <v>0</v>
      </c>
    </row>
    <row r="280" spans="1:41" x14ac:dyDescent="0.25">
      <c r="A280" s="75"/>
      <c r="B280" s="179">
        <v>56000</v>
      </c>
      <c r="C280" s="180" t="s">
        <v>448</v>
      </c>
      <c r="D280" s="181"/>
      <c r="E280" s="182"/>
      <c r="F280" s="141">
        <f>SUM(F281,F283,F285,F287,F289)</f>
        <v>1882468</v>
      </c>
      <c r="G280" s="141">
        <f t="shared" si="371"/>
        <v>746992.16</v>
      </c>
      <c r="H280" s="141">
        <f t="shared" si="372"/>
        <v>2629460.16</v>
      </c>
      <c r="I280" s="141">
        <f t="shared" si="373"/>
        <v>2512633.25</v>
      </c>
      <c r="J280" s="141">
        <f t="shared" si="373"/>
        <v>1402052.0199999998</v>
      </c>
      <c r="K280" s="271">
        <f t="shared" si="374"/>
        <v>116826.91000000015</v>
      </c>
      <c r="O280" s="141">
        <f>SUM(O281,O283,O285,O287,O289)</f>
        <v>1882468</v>
      </c>
      <c r="P280" s="141">
        <f t="shared" ref="P280:T280" si="402">SUM(P281,P283,P285,P287,P289)</f>
        <v>439948.16000000003</v>
      </c>
      <c r="Q280" s="141">
        <f t="shared" si="402"/>
        <v>2322416.16</v>
      </c>
      <c r="R280" s="141">
        <f t="shared" si="402"/>
        <v>2291831.0699999998</v>
      </c>
      <c r="S280" s="141">
        <f t="shared" si="402"/>
        <v>1304189.8099999998</v>
      </c>
      <c r="T280" s="141">
        <f t="shared" si="402"/>
        <v>30585.090000000084</v>
      </c>
      <c r="V280" s="285">
        <f t="shared" ref="V280:AA280" si="403">SUM(V281,V283,V285,V289)</f>
        <v>0</v>
      </c>
      <c r="W280" s="285">
        <f t="shared" si="403"/>
        <v>307044</v>
      </c>
      <c r="X280" s="285">
        <f t="shared" si="403"/>
        <v>307044</v>
      </c>
      <c r="Y280" s="285">
        <f t="shared" si="403"/>
        <v>220802.18</v>
      </c>
      <c r="Z280" s="285">
        <f t="shared" si="403"/>
        <v>97862.21</v>
      </c>
      <c r="AA280" s="285">
        <f t="shared" si="403"/>
        <v>86241.82</v>
      </c>
      <c r="AC280" s="292">
        <f t="shared" si="331"/>
        <v>1882468</v>
      </c>
      <c r="AD280" s="292">
        <f t="shared" si="331"/>
        <v>746992.16</v>
      </c>
      <c r="AE280" s="292">
        <f t="shared" si="331"/>
        <v>2629460.16</v>
      </c>
      <c r="AF280" s="292">
        <f t="shared" si="330"/>
        <v>2512633.25</v>
      </c>
      <c r="AG280" s="292">
        <f t="shared" si="330"/>
        <v>1402052.0199999998</v>
      </c>
      <c r="AH280" s="292">
        <f t="shared" si="330"/>
        <v>116826.91000000009</v>
      </c>
      <c r="AI280" s="66"/>
      <c r="AJ280" s="292">
        <f t="shared" si="396"/>
        <v>0</v>
      </c>
      <c r="AK280" s="292">
        <f t="shared" si="396"/>
        <v>0</v>
      </c>
      <c r="AL280" s="292">
        <f t="shared" si="396"/>
        <v>0</v>
      </c>
      <c r="AM280" s="292">
        <f t="shared" si="392"/>
        <v>0</v>
      </c>
      <c r="AN280" s="292">
        <f t="shared" si="392"/>
        <v>0</v>
      </c>
      <c r="AO280" s="292">
        <f t="shared" si="392"/>
        <v>0</v>
      </c>
    </row>
    <row r="281" spans="1:41" x14ac:dyDescent="0.25">
      <c r="A281" s="75"/>
      <c r="B281" s="76"/>
      <c r="C281" s="105">
        <v>56400</v>
      </c>
      <c r="D281" s="177" t="s">
        <v>449</v>
      </c>
      <c r="E281" s="178"/>
      <c r="F281" s="142">
        <f>SUM(F282)</f>
        <v>1629100</v>
      </c>
      <c r="G281" s="142">
        <f t="shared" si="371"/>
        <v>166800</v>
      </c>
      <c r="H281" s="142">
        <f t="shared" si="372"/>
        <v>1795900</v>
      </c>
      <c r="I281" s="142">
        <f t="shared" si="373"/>
        <v>1794173.68</v>
      </c>
      <c r="J281" s="142">
        <f t="shared" si="373"/>
        <v>1177113.28</v>
      </c>
      <c r="K281" s="272">
        <f t="shared" si="374"/>
        <v>1726.3200000000652</v>
      </c>
      <c r="O281" s="142">
        <f t="shared" ref="O281:T281" si="404">SUM(O282)</f>
        <v>1629100</v>
      </c>
      <c r="P281" s="142">
        <f t="shared" si="404"/>
        <v>166800</v>
      </c>
      <c r="Q281" s="142">
        <f t="shared" si="404"/>
        <v>1795900</v>
      </c>
      <c r="R281" s="142">
        <f t="shared" si="404"/>
        <v>1794173.68</v>
      </c>
      <c r="S281" s="142">
        <f t="shared" si="404"/>
        <v>1177113.28</v>
      </c>
      <c r="T281" s="272">
        <f t="shared" si="404"/>
        <v>1726.3200000000652</v>
      </c>
      <c r="V281" s="286">
        <f t="shared" ref="V281:AA281" si="405">SUM(V282)</f>
        <v>0</v>
      </c>
      <c r="W281" s="286">
        <f t="shared" si="405"/>
        <v>0</v>
      </c>
      <c r="X281" s="286">
        <f t="shared" si="405"/>
        <v>0</v>
      </c>
      <c r="Y281" s="286">
        <f t="shared" si="405"/>
        <v>0</v>
      </c>
      <c r="Z281" s="286">
        <f t="shared" si="405"/>
        <v>0</v>
      </c>
      <c r="AA281" s="286">
        <f t="shared" si="405"/>
        <v>0</v>
      </c>
      <c r="AC281" s="292">
        <f t="shared" si="331"/>
        <v>1629100</v>
      </c>
      <c r="AD281" s="292">
        <f t="shared" si="331"/>
        <v>166800</v>
      </c>
      <c r="AE281" s="292">
        <f t="shared" si="331"/>
        <v>1795900</v>
      </c>
      <c r="AF281" s="292">
        <f t="shared" si="330"/>
        <v>1794173.68</v>
      </c>
      <c r="AG281" s="292">
        <f t="shared" si="330"/>
        <v>1177113.28</v>
      </c>
      <c r="AH281" s="292">
        <f t="shared" si="330"/>
        <v>1726.3200000000652</v>
      </c>
      <c r="AI281" s="66"/>
      <c r="AJ281" s="292">
        <f t="shared" si="396"/>
        <v>0</v>
      </c>
      <c r="AK281" s="292">
        <f t="shared" si="396"/>
        <v>0</v>
      </c>
      <c r="AL281" s="292">
        <f t="shared" si="396"/>
        <v>0</v>
      </c>
      <c r="AM281" s="292">
        <f t="shared" si="392"/>
        <v>0</v>
      </c>
      <c r="AN281" s="292">
        <f t="shared" si="392"/>
        <v>0</v>
      </c>
      <c r="AO281" s="292">
        <f t="shared" si="392"/>
        <v>0</v>
      </c>
    </row>
    <row r="282" spans="1:41" ht="30" x14ac:dyDescent="0.25">
      <c r="A282" s="75"/>
      <c r="B282" s="77"/>
      <c r="C282" s="76"/>
      <c r="D282" s="78">
        <v>56401</v>
      </c>
      <c r="E282" s="79" t="s">
        <v>450</v>
      </c>
      <c r="F282" s="184">
        <f t="shared" si="371"/>
        <v>1629100</v>
      </c>
      <c r="G282" s="184">
        <f t="shared" si="371"/>
        <v>166800</v>
      </c>
      <c r="H282" s="184">
        <f t="shared" si="372"/>
        <v>1795900</v>
      </c>
      <c r="I282" s="184">
        <f t="shared" si="373"/>
        <v>1794173.68</v>
      </c>
      <c r="J282" s="184">
        <f t="shared" si="373"/>
        <v>1177113.28</v>
      </c>
      <c r="K282" s="316">
        <f t="shared" si="374"/>
        <v>1726.3200000000652</v>
      </c>
      <c r="O282" s="184">
        <v>1629100</v>
      </c>
      <c r="P282" s="184">
        <v>166800</v>
      </c>
      <c r="Q282" s="184">
        <f>O282+P282</f>
        <v>1795900</v>
      </c>
      <c r="R282" s="184">
        <v>1794173.68</v>
      </c>
      <c r="S282" s="184">
        <v>1177113.28</v>
      </c>
      <c r="T282" s="270">
        <f>Q282-R282</f>
        <v>1726.3200000000652</v>
      </c>
      <c r="V282" s="287"/>
      <c r="W282" s="287"/>
      <c r="X282" s="261">
        <f t="shared" si="312"/>
        <v>0</v>
      </c>
      <c r="Y282" s="287"/>
      <c r="Z282" s="287"/>
      <c r="AA282" s="261">
        <f t="shared" si="313"/>
        <v>0</v>
      </c>
      <c r="AC282" s="292">
        <f t="shared" si="331"/>
        <v>1629100</v>
      </c>
      <c r="AD282" s="292">
        <f t="shared" si="331"/>
        <v>166800</v>
      </c>
      <c r="AE282" s="292">
        <f t="shared" si="331"/>
        <v>1795900</v>
      </c>
      <c r="AF282" s="292">
        <f t="shared" si="330"/>
        <v>1794173.68</v>
      </c>
      <c r="AG282" s="292">
        <f t="shared" si="330"/>
        <v>1177113.28</v>
      </c>
      <c r="AH282" s="292">
        <f t="shared" si="330"/>
        <v>1726.3200000000652</v>
      </c>
      <c r="AI282" s="66"/>
      <c r="AJ282" s="292">
        <f t="shared" si="396"/>
        <v>0</v>
      </c>
      <c r="AK282" s="292">
        <f t="shared" si="396"/>
        <v>0</v>
      </c>
      <c r="AL282" s="292">
        <f t="shared" si="396"/>
        <v>0</v>
      </c>
      <c r="AM282" s="292">
        <f t="shared" si="392"/>
        <v>0</v>
      </c>
      <c r="AN282" s="292">
        <f t="shared" si="392"/>
        <v>0</v>
      </c>
      <c r="AO282" s="292">
        <f t="shared" si="392"/>
        <v>0</v>
      </c>
    </row>
    <row r="283" spans="1:41" x14ac:dyDescent="0.25">
      <c r="A283" s="75"/>
      <c r="B283" s="76"/>
      <c r="C283" s="105">
        <v>56500</v>
      </c>
      <c r="D283" s="177" t="s">
        <v>451</v>
      </c>
      <c r="E283" s="178"/>
      <c r="F283" s="142">
        <f>SUM(F284)</f>
        <v>31368</v>
      </c>
      <c r="G283" s="142">
        <f t="shared" ref="G283:J283" si="406">SUM(G284)</f>
        <v>449506</v>
      </c>
      <c r="H283" s="142">
        <f t="shared" si="406"/>
        <v>480874</v>
      </c>
      <c r="I283" s="142">
        <f t="shared" si="406"/>
        <v>374053.94</v>
      </c>
      <c r="J283" s="142">
        <f t="shared" si="406"/>
        <v>212686.85</v>
      </c>
      <c r="K283" s="272">
        <f t="shared" si="374"/>
        <v>106820.06</v>
      </c>
      <c r="O283" s="142">
        <f t="shared" ref="O283:T283" si="407">SUM(O284)</f>
        <v>31368</v>
      </c>
      <c r="P283" s="142">
        <f t="shared" si="407"/>
        <v>142462</v>
      </c>
      <c r="Q283" s="142">
        <f t="shared" si="407"/>
        <v>173830</v>
      </c>
      <c r="R283" s="142">
        <f t="shared" si="407"/>
        <v>153251.76</v>
      </c>
      <c r="S283" s="142">
        <f t="shared" si="407"/>
        <v>114824.64</v>
      </c>
      <c r="T283" s="272">
        <f t="shared" si="407"/>
        <v>20578.239999999991</v>
      </c>
      <c r="V283" s="286">
        <f t="shared" ref="V283:AA283" si="408">SUM(V284)</f>
        <v>0</v>
      </c>
      <c r="W283" s="286">
        <f t="shared" si="408"/>
        <v>307044</v>
      </c>
      <c r="X283" s="286">
        <f t="shared" si="408"/>
        <v>307044</v>
      </c>
      <c r="Y283" s="286">
        <f t="shared" si="408"/>
        <v>220802.18</v>
      </c>
      <c r="Z283" s="286">
        <f t="shared" si="408"/>
        <v>97862.21</v>
      </c>
      <c r="AA283" s="286">
        <f t="shared" si="408"/>
        <v>86241.82</v>
      </c>
      <c r="AC283" s="292">
        <f t="shared" si="331"/>
        <v>31368</v>
      </c>
      <c r="AD283" s="292">
        <f t="shared" si="331"/>
        <v>449506</v>
      </c>
      <c r="AE283" s="292">
        <f t="shared" si="331"/>
        <v>480874</v>
      </c>
      <c r="AF283" s="292">
        <f t="shared" si="330"/>
        <v>374053.94</v>
      </c>
      <c r="AG283" s="292">
        <f t="shared" si="330"/>
        <v>212686.85</v>
      </c>
      <c r="AH283" s="292">
        <f t="shared" si="330"/>
        <v>106820.06</v>
      </c>
      <c r="AI283" s="66"/>
      <c r="AJ283" s="292">
        <f t="shared" si="396"/>
        <v>0</v>
      </c>
      <c r="AK283" s="292">
        <f t="shared" si="396"/>
        <v>0</v>
      </c>
      <c r="AL283" s="292">
        <f t="shared" si="396"/>
        <v>0</v>
      </c>
      <c r="AM283" s="292">
        <f t="shared" si="392"/>
        <v>0</v>
      </c>
      <c r="AN283" s="292">
        <f t="shared" si="392"/>
        <v>0</v>
      </c>
      <c r="AO283" s="292">
        <f t="shared" si="392"/>
        <v>0</v>
      </c>
    </row>
    <row r="284" spans="1:41" ht="30" x14ac:dyDescent="0.25">
      <c r="A284" s="75"/>
      <c r="B284" s="77"/>
      <c r="C284" s="76"/>
      <c r="D284" s="78">
        <v>56501</v>
      </c>
      <c r="E284" s="79" t="s">
        <v>451</v>
      </c>
      <c r="F284" s="184">
        <f t="shared" si="371"/>
        <v>31368</v>
      </c>
      <c r="G284" s="184">
        <f t="shared" si="371"/>
        <v>449506</v>
      </c>
      <c r="H284" s="184">
        <f t="shared" si="372"/>
        <v>480874</v>
      </c>
      <c r="I284" s="184">
        <f t="shared" si="373"/>
        <v>374053.94</v>
      </c>
      <c r="J284" s="184">
        <f t="shared" si="373"/>
        <v>212686.85</v>
      </c>
      <c r="K284" s="316">
        <f t="shared" si="374"/>
        <v>106820.06</v>
      </c>
      <c r="O284" s="184">
        <v>31368</v>
      </c>
      <c r="P284" s="184">
        <v>142462</v>
      </c>
      <c r="Q284" s="184">
        <f>O284+P284</f>
        <v>173830</v>
      </c>
      <c r="R284" s="184">
        <v>153251.76</v>
      </c>
      <c r="S284" s="184">
        <v>114824.64</v>
      </c>
      <c r="T284" s="270">
        <f>Q284-R284</f>
        <v>20578.239999999991</v>
      </c>
      <c r="V284" s="287"/>
      <c r="W284" s="287">
        <v>307044</v>
      </c>
      <c r="X284" s="261">
        <f t="shared" si="312"/>
        <v>307044</v>
      </c>
      <c r="Y284" s="287">
        <v>220802.18</v>
      </c>
      <c r="Z284" s="287">
        <v>97862.21</v>
      </c>
      <c r="AA284" s="261">
        <f t="shared" si="313"/>
        <v>86241.82</v>
      </c>
      <c r="AC284" s="292">
        <f t="shared" si="331"/>
        <v>31368</v>
      </c>
      <c r="AD284" s="292">
        <f t="shared" si="331"/>
        <v>449506</v>
      </c>
      <c r="AE284" s="292">
        <f t="shared" si="331"/>
        <v>480874</v>
      </c>
      <c r="AF284" s="292">
        <f t="shared" si="330"/>
        <v>374053.94</v>
      </c>
      <c r="AG284" s="292">
        <f t="shared" si="330"/>
        <v>212686.85</v>
      </c>
      <c r="AH284" s="292">
        <f t="shared" si="330"/>
        <v>106820.06</v>
      </c>
      <c r="AI284" s="66"/>
      <c r="AJ284" s="292">
        <f t="shared" si="396"/>
        <v>0</v>
      </c>
      <c r="AK284" s="292">
        <f t="shared" si="396"/>
        <v>0</v>
      </c>
      <c r="AL284" s="292">
        <f t="shared" si="396"/>
        <v>0</v>
      </c>
      <c r="AM284" s="292">
        <f t="shared" si="392"/>
        <v>0</v>
      </c>
      <c r="AN284" s="292">
        <f t="shared" si="392"/>
        <v>0</v>
      </c>
      <c r="AO284" s="292">
        <f t="shared" si="392"/>
        <v>0</v>
      </c>
    </row>
    <row r="285" spans="1:41" hidden="1" x14ac:dyDescent="0.25">
      <c r="A285" s="75"/>
      <c r="B285" s="76"/>
      <c r="C285" s="105">
        <v>56600</v>
      </c>
      <c r="D285" s="177" t="s">
        <v>452</v>
      </c>
      <c r="E285" s="178"/>
      <c r="F285" s="142">
        <f>SUM(F286)</f>
        <v>0</v>
      </c>
      <c r="G285" s="142">
        <f t="shared" ref="G285:J285" si="409">SUM(G286)</f>
        <v>0</v>
      </c>
      <c r="H285" s="142">
        <f t="shared" si="409"/>
        <v>0</v>
      </c>
      <c r="I285" s="142">
        <f t="shared" si="409"/>
        <v>0</v>
      </c>
      <c r="J285" s="142">
        <f t="shared" si="409"/>
        <v>0</v>
      </c>
      <c r="K285" s="272">
        <f t="shared" si="374"/>
        <v>0</v>
      </c>
      <c r="O285" s="142"/>
      <c r="P285" s="142">
        <f t="shared" ref="P285:T285" si="410">SUM(P286)</f>
        <v>0</v>
      </c>
      <c r="Q285" s="142">
        <f t="shared" si="410"/>
        <v>0</v>
      </c>
      <c r="R285" s="142"/>
      <c r="S285" s="142"/>
      <c r="T285" s="272">
        <f t="shared" si="410"/>
        <v>0</v>
      </c>
      <c r="V285" s="286">
        <f t="shared" ref="V285:AA285" si="411">SUM(V286)</f>
        <v>0</v>
      </c>
      <c r="W285" s="286">
        <f t="shared" si="411"/>
        <v>0</v>
      </c>
      <c r="X285" s="286">
        <f t="shared" si="411"/>
        <v>0</v>
      </c>
      <c r="Y285" s="286">
        <f t="shared" si="411"/>
        <v>0</v>
      </c>
      <c r="Z285" s="286">
        <f t="shared" si="411"/>
        <v>0</v>
      </c>
      <c r="AA285" s="286">
        <f t="shared" si="411"/>
        <v>0</v>
      </c>
      <c r="AC285" s="292">
        <f t="shared" si="331"/>
        <v>0</v>
      </c>
      <c r="AD285" s="292">
        <f t="shared" si="331"/>
        <v>0</v>
      </c>
      <c r="AE285" s="292">
        <f t="shared" si="331"/>
        <v>0</v>
      </c>
      <c r="AF285" s="292">
        <f t="shared" si="330"/>
        <v>0</v>
      </c>
      <c r="AG285" s="292">
        <f t="shared" si="330"/>
        <v>0</v>
      </c>
      <c r="AH285" s="292">
        <f t="shared" si="330"/>
        <v>0</v>
      </c>
      <c r="AI285" s="66"/>
      <c r="AJ285" s="292">
        <f t="shared" si="396"/>
        <v>0</v>
      </c>
      <c r="AK285" s="292">
        <f t="shared" si="396"/>
        <v>0</v>
      </c>
      <c r="AL285" s="292">
        <f t="shared" si="396"/>
        <v>0</v>
      </c>
      <c r="AM285" s="292">
        <f t="shared" si="392"/>
        <v>0</v>
      </c>
      <c r="AN285" s="292">
        <f t="shared" si="392"/>
        <v>0</v>
      </c>
      <c r="AO285" s="292">
        <f t="shared" si="392"/>
        <v>0</v>
      </c>
    </row>
    <row r="286" spans="1:41" ht="30" hidden="1" x14ac:dyDescent="0.25">
      <c r="A286" s="75"/>
      <c r="B286" s="77"/>
      <c r="C286" s="76"/>
      <c r="D286" s="85">
        <v>56601</v>
      </c>
      <c r="E286" s="87" t="s">
        <v>452</v>
      </c>
      <c r="F286" s="184">
        <f t="shared" si="371"/>
        <v>0</v>
      </c>
      <c r="G286" s="184">
        <f t="shared" si="371"/>
        <v>0</v>
      </c>
      <c r="H286" s="184">
        <f t="shared" si="372"/>
        <v>0</v>
      </c>
      <c r="I286" s="184">
        <f t="shared" si="373"/>
        <v>0</v>
      </c>
      <c r="J286" s="184">
        <f t="shared" si="373"/>
        <v>0</v>
      </c>
      <c r="K286" s="316">
        <f t="shared" si="374"/>
        <v>0</v>
      </c>
      <c r="O286" s="184"/>
      <c r="P286" s="184"/>
      <c r="Q286" s="184">
        <f>O286+P286</f>
        <v>0</v>
      </c>
      <c r="R286" s="184">
        <v>0</v>
      </c>
      <c r="S286" s="184">
        <v>0</v>
      </c>
      <c r="T286" s="270">
        <f>Q286-R286</f>
        <v>0</v>
      </c>
      <c r="V286" s="287"/>
      <c r="W286" s="287"/>
      <c r="X286" s="261">
        <f t="shared" si="312"/>
        <v>0</v>
      </c>
      <c r="Y286" s="287"/>
      <c r="Z286" s="287"/>
      <c r="AA286" s="261">
        <f t="shared" si="313"/>
        <v>0</v>
      </c>
      <c r="AC286" s="292">
        <f t="shared" si="331"/>
        <v>0</v>
      </c>
      <c r="AD286" s="292">
        <f t="shared" si="331"/>
        <v>0</v>
      </c>
      <c r="AE286" s="292">
        <f t="shared" si="331"/>
        <v>0</v>
      </c>
      <c r="AF286" s="292">
        <f t="shared" si="330"/>
        <v>0</v>
      </c>
      <c r="AG286" s="292">
        <f t="shared" si="330"/>
        <v>0</v>
      </c>
      <c r="AH286" s="292">
        <f t="shared" si="330"/>
        <v>0</v>
      </c>
      <c r="AI286" s="66"/>
      <c r="AJ286" s="292">
        <f t="shared" si="396"/>
        <v>0</v>
      </c>
      <c r="AK286" s="292">
        <f t="shared" si="396"/>
        <v>0</v>
      </c>
      <c r="AL286" s="292">
        <f t="shared" si="396"/>
        <v>0</v>
      </c>
      <c r="AM286" s="292">
        <f t="shared" si="392"/>
        <v>0</v>
      </c>
      <c r="AN286" s="292">
        <f t="shared" si="392"/>
        <v>0</v>
      </c>
      <c r="AO286" s="292">
        <f t="shared" si="392"/>
        <v>0</v>
      </c>
    </row>
    <row r="287" spans="1:41" x14ac:dyDescent="0.25">
      <c r="A287" s="75"/>
      <c r="B287" s="76"/>
      <c r="C287" s="105">
        <v>56700</v>
      </c>
      <c r="D287" s="177" t="s">
        <v>584</v>
      </c>
      <c r="E287" s="178"/>
      <c r="F287" s="142">
        <f>SUM(F288)</f>
        <v>222000</v>
      </c>
      <c r="G287" s="142">
        <f t="shared" ref="G287:J287" si="412">SUM(G288)</f>
        <v>130686.16</v>
      </c>
      <c r="H287" s="142">
        <f t="shared" si="412"/>
        <v>352686.16000000003</v>
      </c>
      <c r="I287" s="142">
        <f t="shared" si="412"/>
        <v>344405.63</v>
      </c>
      <c r="J287" s="142">
        <f t="shared" si="412"/>
        <v>12251.89</v>
      </c>
      <c r="K287" s="272">
        <f t="shared" si="374"/>
        <v>8280.5300000000279</v>
      </c>
      <c r="O287" s="142">
        <f>SUM(O288)</f>
        <v>222000</v>
      </c>
      <c r="P287" s="142">
        <f t="shared" ref="P287:T287" si="413">SUM(P288)</f>
        <v>130686.16</v>
      </c>
      <c r="Q287" s="142">
        <f t="shared" si="413"/>
        <v>352686.16000000003</v>
      </c>
      <c r="R287" s="142">
        <f t="shared" si="413"/>
        <v>344405.63</v>
      </c>
      <c r="S287" s="142">
        <f t="shared" si="413"/>
        <v>12251.89</v>
      </c>
      <c r="T287" s="272">
        <f t="shared" si="413"/>
        <v>8280.5300000000279</v>
      </c>
      <c r="V287" s="286"/>
      <c r="W287" s="286"/>
      <c r="X287" s="286"/>
      <c r="Y287" s="286"/>
      <c r="Z287" s="286"/>
      <c r="AA287" s="286"/>
      <c r="AC287" s="292">
        <f t="shared" si="331"/>
        <v>222000</v>
      </c>
      <c r="AD287" s="292">
        <f t="shared" si="331"/>
        <v>130686.16</v>
      </c>
      <c r="AE287" s="292">
        <f t="shared" si="331"/>
        <v>352686.16000000003</v>
      </c>
      <c r="AF287" s="292">
        <f t="shared" si="330"/>
        <v>344405.63</v>
      </c>
      <c r="AG287" s="292">
        <f t="shared" si="330"/>
        <v>12251.89</v>
      </c>
      <c r="AH287" s="292">
        <f t="shared" si="330"/>
        <v>8280.5300000000279</v>
      </c>
      <c r="AI287" s="66"/>
      <c r="AJ287" s="292">
        <f t="shared" si="396"/>
        <v>0</v>
      </c>
      <c r="AK287" s="292">
        <f t="shared" si="396"/>
        <v>0</v>
      </c>
      <c r="AL287" s="292">
        <f t="shared" si="396"/>
        <v>0</v>
      </c>
      <c r="AM287" s="292">
        <f t="shared" si="392"/>
        <v>0</v>
      </c>
      <c r="AN287" s="292">
        <f t="shared" si="392"/>
        <v>0</v>
      </c>
      <c r="AO287" s="292">
        <f t="shared" si="392"/>
        <v>0</v>
      </c>
    </row>
    <row r="288" spans="1:41" x14ac:dyDescent="0.25">
      <c r="A288" s="75"/>
      <c r="B288" s="77"/>
      <c r="C288" s="76"/>
      <c r="D288" s="85">
        <v>56701</v>
      </c>
      <c r="E288" s="302" t="s">
        <v>584</v>
      </c>
      <c r="F288" s="184">
        <f t="shared" si="371"/>
        <v>222000</v>
      </c>
      <c r="G288" s="184">
        <f t="shared" si="371"/>
        <v>130686.16</v>
      </c>
      <c r="H288" s="184">
        <f t="shared" si="372"/>
        <v>352686.16000000003</v>
      </c>
      <c r="I288" s="184">
        <f t="shared" si="373"/>
        <v>344405.63</v>
      </c>
      <c r="J288" s="184">
        <f t="shared" si="373"/>
        <v>12251.89</v>
      </c>
      <c r="K288" s="316">
        <f t="shared" si="374"/>
        <v>8280.5300000000279</v>
      </c>
      <c r="O288" s="184">
        <v>222000</v>
      </c>
      <c r="P288" s="184">
        <v>130686.16</v>
      </c>
      <c r="Q288" s="184">
        <f>O288+P288</f>
        <v>352686.16000000003</v>
      </c>
      <c r="R288" s="184">
        <v>344405.63</v>
      </c>
      <c r="S288" s="184">
        <v>12251.89</v>
      </c>
      <c r="T288" s="270">
        <f>Q288-R288</f>
        <v>8280.5300000000279</v>
      </c>
      <c r="V288" s="287"/>
      <c r="W288" s="287"/>
      <c r="X288" s="261"/>
      <c r="Y288" s="287"/>
      <c r="Z288" s="287"/>
      <c r="AA288" s="261"/>
      <c r="AC288" s="292">
        <f t="shared" si="331"/>
        <v>222000</v>
      </c>
      <c r="AD288" s="292">
        <f t="shared" si="331"/>
        <v>130686.16</v>
      </c>
      <c r="AE288" s="292">
        <f t="shared" si="331"/>
        <v>352686.16000000003</v>
      </c>
      <c r="AF288" s="292">
        <f t="shared" si="330"/>
        <v>344405.63</v>
      </c>
      <c r="AG288" s="292">
        <f t="shared" si="330"/>
        <v>12251.89</v>
      </c>
      <c r="AH288" s="292">
        <f t="shared" si="330"/>
        <v>8280.5300000000279</v>
      </c>
      <c r="AI288" s="66"/>
      <c r="AJ288" s="292">
        <f t="shared" si="396"/>
        <v>0</v>
      </c>
      <c r="AK288" s="292">
        <f t="shared" si="396"/>
        <v>0</v>
      </c>
      <c r="AL288" s="292">
        <f t="shared" si="396"/>
        <v>0</v>
      </c>
      <c r="AM288" s="292">
        <f t="shared" si="392"/>
        <v>0</v>
      </c>
      <c r="AN288" s="292">
        <f t="shared" si="392"/>
        <v>0</v>
      </c>
      <c r="AO288" s="292">
        <f t="shared" si="392"/>
        <v>0</v>
      </c>
    </row>
    <row r="289" spans="1:41" hidden="1" x14ac:dyDescent="0.25">
      <c r="A289" s="75"/>
      <c r="B289" s="76"/>
      <c r="C289" s="105">
        <v>56900</v>
      </c>
      <c r="D289" s="177" t="s">
        <v>453</v>
      </c>
      <c r="E289" s="178"/>
      <c r="F289" s="142">
        <f>SUM(F290)</f>
        <v>0</v>
      </c>
      <c r="G289" s="142">
        <f t="shared" ref="G289:J289" si="414">SUM(G290)</f>
        <v>0</v>
      </c>
      <c r="H289" s="142">
        <f t="shared" si="414"/>
        <v>0</v>
      </c>
      <c r="I289" s="142">
        <f t="shared" si="414"/>
        <v>0</v>
      </c>
      <c r="J289" s="142">
        <f t="shared" si="414"/>
        <v>0</v>
      </c>
      <c r="K289" s="272">
        <f t="shared" si="374"/>
        <v>0</v>
      </c>
      <c r="O289" s="142">
        <f t="shared" ref="O289:T289" si="415">SUM(O290)</f>
        <v>0</v>
      </c>
      <c r="P289" s="142">
        <f t="shared" si="415"/>
        <v>0</v>
      </c>
      <c r="Q289" s="142">
        <f t="shared" si="415"/>
        <v>0</v>
      </c>
      <c r="R289" s="142">
        <f t="shared" si="415"/>
        <v>0</v>
      </c>
      <c r="S289" s="142">
        <f t="shared" si="415"/>
        <v>0</v>
      </c>
      <c r="T289" s="142">
        <f t="shared" si="415"/>
        <v>0</v>
      </c>
      <c r="V289" s="286">
        <f t="shared" ref="V289:AA289" si="416">SUM(V290)</f>
        <v>0</v>
      </c>
      <c r="W289" s="286">
        <f t="shared" si="416"/>
        <v>0</v>
      </c>
      <c r="X289" s="286">
        <f t="shared" si="416"/>
        <v>0</v>
      </c>
      <c r="Y289" s="286">
        <f t="shared" si="416"/>
        <v>0</v>
      </c>
      <c r="Z289" s="286">
        <f t="shared" si="416"/>
        <v>0</v>
      </c>
      <c r="AA289" s="286">
        <f t="shared" si="416"/>
        <v>0</v>
      </c>
      <c r="AC289" s="292">
        <f t="shared" si="331"/>
        <v>0</v>
      </c>
      <c r="AD289" s="292">
        <f t="shared" si="331"/>
        <v>0</v>
      </c>
      <c r="AE289" s="292">
        <f t="shared" si="331"/>
        <v>0</v>
      </c>
      <c r="AF289" s="292">
        <f t="shared" si="330"/>
        <v>0</v>
      </c>
      <c r="AG289" s="292">
        <f t="shared" si="330"/>
        <v>0</v>
      </c>
      <c r="AH289" s="292">
        <f t="shared" si="330"/>
        <v>0</v>
      </c>
      <c r="AI289" s="66"/>
      <c r="AJ289" s="292">
        <f t="shared" si="396"/>
        <v>0</v>
      </c>
      <c r="AK289" s="292">
        <f t="shared" si="396"/>
        <v>0</v>
      </c>
      <c r="AL289" s="292">
        <f t="shared" si="396"/>
        <v>0</v>
      </c>
      <c r="AM289" s="292">
        <f t="shared" si="392"/>
        <v>0</v>
      </c>
      <c r="AN289" s="292">
        <f t="shared" si="392"/>
        <v>0</v>
      </c>
      <c r="AO289" s="292">
        <f t="shared" si="392"/>
        <v>0</v>
      </c>
    </row>
    <row r="290" spans="1:41" hidden="1" x14ac:dyDescent="0.25">
      <c r="A290" s="75"/>
      <c r="B290" s="77"/>
      <c r="C290" s="76"/>
      <c r="D290" s="78">
        <v>56901</v>
      </c>
      <c r="E290" s="79" t="s">
        <v>453</v>
      </c>
      <c r="F290" s="184">
        <f t="shared" si="371"/>
        <v>0</v>
      </c>
      <c r="G290" s="184">
        <f t="shared" si="371"/>
        <v>0</v>
      </c>
      <c r="H290" s="184">
        <f t="shared" si="372"/>
        <v>0</v>
      </c>
      <c r="I290" s="184">
        <f t="shared" si="373"/>
        <v>0</v>
      </c>
      <c r="J290" s="184">
        <f t="shared" si="373"/>
        <v>0</v>
      </c>
      <c r="K290" s="316">
        <f t="shared" si="374"/>
        <v>0</v>
      </c>
      <c r="O290" s="184"/>
      <c r="P290" s="184"/>
      <c r="Q290" s="184">
        <f t="shared" ref="Q290" si="417">O290+P290</f>
        <v>0</v>
      </c>
      <c r="R290" s="184"/>
      <c r="S290" s="184"/>
      <c r="T290" s="270">
        <f t="shared" ref="T290:T298" si="418">Q290-R290</f>
        <v>0</v>
      </c>
      <c r="V290" s="287"/>
      <c r="W290" s="287"/>
      <c r="X290" s="261">
        <f t="shared" ref="X290:X298" si="419">V290+W290</f>
        <v>0</v>
      </c>
      <c r="Y290" s="287"/>
      <c r="Z290" s="287"/>
      <c r="AA290" s="261">
        <f t="shared" ref="AA290:AA298" si="420">X290-Y290</f>
        <v>0</v>
      </c>
      <c r="AC290" s="292">
        <f t="shared" si="331"/>
        <v>0</v>
      </c>
      <c r="AD290" s="292">
        <f t="shared" si="331"/>
        <v>0</v>
      </c>
      <c r="AE290" s="292">
        <f t="shared" si="331"/>
        <v>0</v>
      </c>
      <c r="AF290" s="292">
        <f t="shared" si="330"/>
        <v>0</v>
      </c>
      <c r="AG290" s="292">
        <f t="shared" si="330"/>
        <v>0</v>
      </c>
      <c r="AH290" s="292">
        <f t="shared" si="330"/>
        <v>0</v>
      </c>
      <c r="AI290" s="66"/>
      <c r="AJ290" s="292">
        <f t="shared" si="396"/>
        <v>0</v>
      </c>
      <c r="AK290" s="292">
        <f t="shared" si="396"/>
        <v>0</v>
      </c>
      <c r="AL290" s="292">
        <f t="shared" si="396"/>
        <v>0</v>
      </c>
      <c r="AM290" s="292">
        <f t="shared" si="392"/>
        <v>0</v>
      </c>
      <c r="AN290" s="292">
        <f t="shared" si="392"/>
        <v>0</v>
      </c>
      <c r="AO290" s="292">
        <f t="shared" si="392"/>
        <v>0</v>
      </c>
    </row>
    <row r="291" spans="1:41" x14ac:dyDescent="0.25">
      <c r="A291" s="75"/>
      <c r="B291" s="179">
        <v>59000</v>
      </c>
      <c r="C291" s="180" t="s">
        <v>463</v>
      </c>
      <c r="D291" s="181"/>
      <c r="E291" s="182"/>
      <c r="F291" s="141">
        <f>SUM(F292)</f>
        <v>0</v>
      </c>
      <c r="G291" s="141">
        <f t="shared" ref="G291:J292" si="421">SUM(G292)</f>
        <v>1200000</v>
      </c>
      <c r="H291" s="141">
        <f t="shared" si="421"/>
        <v>1200000</v>
      </c>
      <c r="I291" s="141">
        <f t="shared" si="421"/>
        <v>1199904</v>
      </c>
      <c r="J291" s="141">
        <f t="shared" si="421"/>
        <v>0</v>
      </c>
      <c r="K291" s="271">
        <f t="shared" si="374"/>
        <v>96</v>
      </c>
      <c r="O291" s="141">
        <f>O292</f>
        <v>0</v>
      </c>
      <c r="P291" s="141">
        <f t="shared" ref="P291:T292" si="422">P292</f>
        <v>1200000</v>
      </c>
      <c r="Q291" s="141">
        <f t="shared" si="422"/>
        <v>1200000</v>
      </c>
      <c r="R291" s="141">
        <f t="shared" si="422"/>
        <v>1199904</v>
      </c>
      <c r="S291" s="141">
        <f t="shared" si="422"/>
        <v>0</v>
      </c>
      <c r="T291" s="141">
        <f t="shared" si="422"/>
        <v>96</v>
      </c>
      <c r="V291" s="287"/>
      <c r="W291" s="287"/>
      <c r="X291" s="261"/>
      <c r="Y291" s="287"/>
      <c r="Z291" s="287"/>
      <c r="AA291" s="261"/>
      <c r="AC291" s="292">
        <f t="shared" si="331"/>
        <v>0</v>
      </c>
      <c r="AD291" s="292">
        <f t="shared" si="331"/>
        <v>1200000</v>
      </c>
      <c r="AE291" s="292">
        <f t="shared" si="331"/>
        <v>1200000</v>
      </c>
      <c r="AF291" s="292">
        <f t="shared" si="330"/>
        <v>1199904</v>
      </c>
      <c r="AG291" s="292">
        <f t="shared" si="330"/>
        <v>0</v>
      </c>
      <c r="AH291" s="292">
        <f t="shared" si="330"/>
        <v>96</v>
      </c>
      <c r="AI291" s="66"/>
      <c r="AJ291" s="292">
        <f t="shared" si="396"/>
        <v>0</v>
      </c>
      <c r="AK291" s="292">
        <f t="shared" si="396"/>
        <v>0</v>
      </c>
      <c r="AL291" s="292">
        <f t="shared" si="396"/>
        <v>0</v>
      </c>
      <c r="AM291" s="292">
        <f t="shared" si="392"/>
        <v>0</v>
      </c>
      <c r="AN291" s="292">
        <f t="shared" si="392"/>
        <v>0</v>
      </c>
      <c r="AO291" s="292">
        <f t="shared" si="392"/>
        <v>0</v>
      </c>
    </row>
    <row r="292" spans="1:41" x14ac:dyDescent="0.25">
      <c r="A292" s="75"/>
      <c r="B292" s="76"/>
      <c r="C292" s="105">
        <v>59700</v>
      </c>
      <c r="D292" s="177" t="s">
        <v>613</v>
      </c>
      <c r="E292" s="178"/>
      <c r="F292" s="142">
        <f>SUM(F293)</f>
        <v>0</v>
      </c>
      <c r="G292" s="142">
        <f t="shared" si="421"/>
        <v>1200000</v>
      </c>
      <c r="H292" s="142">
        <f t="shared" si="421"/>
        <v>1200000</v>
      </c>
      <c r="I292" s="142">
        <f t="shared" si="421"/>
        <v>1199904</v>
      </c>
      <c r="J292" s="142">
        <f t="shared" si="421"/>
        <v>0</v>
      </c>
      <c r="K292" s="272">
        <f t="shared" si="374"/>
        <v>96</v>
      </c>
      <c r="O292" s="142">
        <f>O293</f>
        <v>0</v>
      </c>
      <c r="P292" s="142">
        <f t="shared" si="422"/>
        <v>1200000</v>
      </c>
      <c r="Q292" s="142">
        <f t="shared" si="422"/>
        <v>1200000</v>
      </c>
      <c r="R292" s="142">
        <f t="shared" si="422"/>
        <v>1199904</v>
      </c>
      <c r="S292" s="142">
        <f t="shared" si="422"/>
        <v>0</v>
      </c>
      <c r="T292" s="142">
        <f t="shared" si="422"/>
        <v>96</v>
      </c>
      <c r="V292" s="287"/>
      <c r="W292" s="287"/>
      <c r="X292" s="261"/>
      <c r="Y292" s="287"/>
      <c r="Z292" s="287"/>
      <c r="AA292" s="261"/>
      <c r="AC292" s="292">
        <f t="shared" si="331"/>
        <v>0</v>
      </c>
      <c r="AD292" s="292">
        <f t="shared" si="331"/>
        <v>1200000</v>
      </c>
      <c r="AE292" s="292">
        <f t="shared" si="331"/>
        <v>1200000</v>
      </c>
      <c r="AF292" s="292">
        <f t="shared" si="331"/>
        <v>1199904</v>
      </c>
      <c r="AG292" s="292">
        <f t="shared" si="331"/>
        <v>0</v>
      </c>
      <c r="AH292" s="292">
        <f t="shared" si="331"/>
        <v>96</v>
      </c>
      <c r="AI292" s="66"/>
      <c r="AJ292" s="292">
        <f t="shared" si="396"/>
        <v>0</v>
      </c>
      <c r="AK292" s="292">
        <f t="shared" si="396"/>
        <v>0</v>
      </c>
      <c r="AL292" s="292">
        <f t="shared" si="396"/>
        <v>0</v>
      </c>
      <c r="AM292" s="292">
        <f t="shared" si="392"/>
        <v>0</v>
      </c>
      <c r="AN292" s="292">
        <f t="shared" si="392"/>
        <v>0</v>
      </c>
      <c r="AO292" s="292">
        <f t="shared" si="392"/>
        <v>0</v>
      </c>
    </row>
    <row r="293" spans="1:41" x14ac:dyDescent="0.25">
      <c r="A293" s="75"/>
      <c r="B293" s="238"/>
      <c r="C293" s="237"/>
      <c r="D293" s="83">
        <v>59701</v>
      </c>
      <c r="E293" s="84" t="s">
        <v>613</v>
      </c>
      <c r="F293" s="184">
        <f t="shared" si="371"/>
        <v>0</v>
      </c>
      <c r="G293" s="184">
        <f t="shared" si="371"/>
        <v>1200000</v>
      </c>
      <c r="H293" s="184">
        <f t="shared" si="372"/>
        <v>1200000</v>
      </c>
      <c r="I293" s="184">
        <f t="shared" si="373"/>
        <v>1199904</v>
      </c>
      <c r="J293" s="184">
        <f t="shared" si="373"/>
        <v>0</v>
      </c>
      <c r="K293" s="316">
        <f t="shared" si="374"/>
        <v>96</v>
      </c>
      <c r="O293" s="184"/>
      <c r="P293" s="184">
        <v>1200000</v>
      </c>
      <c r="Q293" s="184">
        <f t="shared" ref="Q293" si="423">O293+P293</f>
        <v>1200000</v>
      </c>
      <c r="R293" s="184">
        <v>1199904</v>
      </c>
      <c r="S293" s="184"/>
      <c r="T293" s="270">
        <f t="shared" si="418"/>
        <v>96</v>
      </c>
      <c r="V293" s="287"/>
      <c r="W293" s="287"/>
      <c r="X293" s="261"/>
      <c r="Y293" s="287"/>
      <c r="Z293" s="287"/>
      <c r="AA293" s="261"/>
      <c r="AC293" s="292">
        <f t="shared" ref="AC293:AH356" si="424">O293+V293</f>
        <v>0</v>
      </c>
      <c r="AD293" s="292">
        <f t="shared" si="424"/>
        <v>1200000</v>
      </c>
      <c r="AE293" s="292">
        <f t="shared" si="424"/>
        <v>1200000</v>
      </c>
      <c r="AF293" s="292">
        <f t="shared" si="424"/>
        <v>1199904</v>
      </c>
      <c r="AG293" s="292">
        <f t="shared" si="424"/>
        <v>0</v>
      </c>
      <c r="AH293" s="292">
        <f t="shared" si="424"/>
        <v>96</v>
      </c>
      <c r="AI293" s="66"/>
      <c r="AJ293" s="292">
        <f t="shared" si="396"/>
        <v>0</v>
      </c>
      <c r="AK293" s="292">
        <f t="shared" si="396"/>
        <v>0</v>
      </c>
      <c r="AL293" s="292">
        <f t="shared" si="396"/>
        <v>0</v>
      </c>
      <c r="AM293" s="292">
        <f t="shared" si="392"/>
        <v>0</v>
      </c>
      <c r="AN293" s="292">
        <f t="shared" si="392"/>
        <v>0</v>
      </c>
      <c r="AO293" s="292">
        <f t="shared" si="392"/>
        <v>0</v>
      </c>
    </row>
    <row r="294" spans="1:41" x14ac:dyDescent="0.25">
      <c r="A294" s="75"/>
      <c r="B294" s="238"/>
      <c r="C294" s="237"/>
      <c r="D294" s="83"/>
      <c r="E294" s="84"/>
      <c r="F294" s="184"/>
      <c r="G294" s="184"/>
      <c r="H294" s="184"/>
      <c r="I294" s="184"/>
      <c r="J294" s="184"/>
      <c r="K294" s="316"/>
      <c r="O294" s="184"/>
      <c r="P294" s="184"/>
      <c r="Q294" s="184"/>
      <c r="R294" s="184"/>
      <c r="S294" s="184"/>
      <c r="T294" s="270"/>
      <c r="V294" s="261"/>
      <c r="W294" s="261"/>
      <c r="X294" s="261">
        <f t="shared" si="419"/>
        <v>0</v>
      </c>
      <c r="Y294" s="261"/>
      <c r="Z294" s="261"/>
      <c r="AA294" s="261">
        <f t="shared" si="420"/>
        <v>0</v>
      </c>
      <c r="AC294" s="292">
        <f t="shared" si="424"/>
        <v>0</v>
      </c>
      <c r="AD294" s="292">
        <f t="shared" si="424"/>
        <v>0</v>
      </c>
      <c r="AE294" s="292">
        <f t="shared" si="424"/>
        <v>0</v>
      </c>
      <c r="AF294" s="292">
        <f t="shared" si="424"/>
        <v>0</v>
      </c>
      <c r="AG294" s="292">
        <f t="shared" si="424"/>
        <v>0</v>
      </c>
      <c r="AH294" s="292">
        <f t="shared" si="424"/>
        <v>0</v>
      </c>
      <c r="AI294" s="66"/>
      <c r="AJ294" s="292">
        <f t="shared" si="396"/>
        <v>0</v>
      </c>
      <c r="AK294" s="292">
        <f t="shared" si="396"/>
        <v>0</v>
      </c>
      <c r="AL294" s="292">
        <f t="shared" si="396"/>
        <v>0</v>
      </c>
      <c r="AM294" s="292">
        <f t="shared" si="392"/>
        <v>0</v>
      </c>
      <c r="AN294" s="292">
        <f t="shared" si="392"/>
        <v>0</v>
      </c>
      <c r="AO294" s="292">
        <f t="shared" si="392"/>
        <v>0</v>
      </c>
    </row>
    <row r="295" spans="1:41" x14ac:dyDescent="0.25">
      <c r="A295" s="67">
        <v>60000</v>
      </c>
      <c r="B295" s="68" t="s">
        <v>528</v>
      </c>
      <c r="C295" s="69"/>
      <c r="D295" s="69"/>
      <c r="E295" s="70"/>
      <c r="F295" s="184">
        <f>SUM(F296)</f>
        <v>3200000</v>
      </c>
      <c r="G295" s="184">
        <f t="shared" ref="G295:J297" si="425">SUM(G296)</f>
        <v>0</v>
      </c>
      <c r="H295" s="184">
        <f t="shared" si="425"/>
        <v>3200000</v>
      </c>
      <c r="I295" s="184">
        <f t="shared" si="425"/>
        <v>3197418.31</v>
      </c>
      <c r="J295" s="184">
        <f t="shared" si="425"/>
        <v>2919369.22</v>
      </c>
      <c r="K295" s="316">
        <f t="shared" si="374"/>
        <v>2581.6899999999441</v>
      </c>
      <c r="O295" s="140">
        <f t="shared" ref="O295:T297" si="426">SUM(O296)</f>
        <v>3200000</v>
      </c>
      <c r="P295" s="140">
        <f t="shared" si="426"/>
        <v>0</v>
      </c>
      <c r="Q295" s="140">
        <f t="shared" si="426"/>
        <v>3200000</v>
      </c>
      <c r="R295" s="140">
        <f t="shared" si="426"/>
        <v>3197418.31</v>
      </c>
      <c r="S295" s="140">
        <f t="shared" si="426"/>
        <v>2919369.22</v>
      </c>
      <c r="T295" s="270">
        <f t="shared" si="426"/>
        <v>2581.6899999999441</v>
      </c>
      <c r="V295" s="261">
        <f t="shared" ref="V295:AA297" si="427">SUM(V296)</f>
        <v>0</v>
      </c>
      <c r="W295" s="261">
        <f t="shared" si="427"/>
        <v>0</v>
      </c>
      <c r="X295" s="261">
        <f t="shared" si="427"/>
        <v>0</v>
      </c>
      <c r="Y295" s="261">
        <f t="shared" si="427"/>
        <v>0</v>
      </c>
      <c r="Z295" s="261">
        <f t="shared" si="427"/>
        <v>0</v>
      </c>
      <c r="AA295" s="261">
        <f t="shared" si="427"/>
        <v>0</v>
      </c>
      <c r="AC295" s="292">
        <f t="shared" si="424"/>
        <v>3200000</v>
      </c>
      <c r="AD295" s="292">
        <f t="shared" si="424"/>
        <v>0</v>
      </c>
      <c r="AE295" s="292">
        <f t="shared" si="424"/>
        <v>3200000</v>
      </c>
      <c r="AF295" s="292">
        <f t="shared" si="424"/>
        <v>3197418.31</v>
      </c>
      <c r="AG295" s="292">
        <f t="shared" si="424"/>
        <v>2919369.22</v>
      </c>
      <c r="AH295" s="292">
        <f t="shared" si="424"/>
        <v>2581.6899999999441</v>
      </c>
      <c r="AI295" s="66"/>
      <c r="AJ295" s="292">
        <f t="shared" si="396"/>
        <v>0</v>
      </c>
      <c r="AK295" s="292">
        <f t="shared" si="396"/>
        <v>0</v>
      </c>
      <c r="AL295" s="292">
        <f t="shared" si="396"/>
        <v>0</v>
      </c>
      <c r="AM295" s="292">
        <f t="shared" si="392"/>
        <v>0</v>
      </c>
      <c r="AN295" s="292">
        <f t="shared" si="392"/>
        <v>0</v>
      </c>
      <c r="AO295" s="292">
        <f t="shared" si="392"/>
        <v>0</v>
      </c>
    </row>
    <row r="296" spans="1:41" x14ac:dyDescent="0.25">
      <c r="A296" s="75"/>
      <c r="B296" s="179">
        <v>62000</v>
      </c>
      <c r="C296" s="180" t="s">
        <v>464</v>
      </c>
      <c r="D296" s="181"/>
      <c r="E296" s="182"/>
      <c r="F296" s="141">
        <f>SUM(F297)</f>
        <v>3200000</v>
      </c>
      <c r="G296" s="141">
        <f t="shared" si="425"/>
        <v>0</v>
      </c>
      <c r="H296" s="141">
        <f t="shared" si="425"/>
        <v>3200000</v>
      </c>
      <c r="I296" s="141">
        <f t="shared" si="425"/>
        <v>3197418.31</v>
      </c>
      <c r="J296" s="141">
        <f t="shared" si="425"/>
        <v>2919369.22</v>
      </c>
      <c r="K296" s="271">
        <f t="shared" si="374"/>
        <v>2581.6899999999441</v>
      </c>
      <c r="O296" s="141">
        <f t="shared" si="426"/>
        <v>3200000</v>
      </c>
      <c r="P296" s="141">
        <f t="shared" si="426"/>
        <v>0</v>
      </c>
      <c r="Q296" s="141">
        <f t="shared" si="426"/>
        <v>3200000</v>
      </c>
      <c r="R296" s="141">
        <f t="shared" si="426"/>
        <v>3197418.31</v>
      </c>
      <c r="S296" s="141">
        <f t="shared" si="426"/>
        <v>2919369.22</v>
      </c>
      <c r="T296" s="271">
        <f t="shared" si="426"/>
        <v>2581.6899999999441</v>
      </c>
      <c r="V296" s="285">
        <f t="shared" si="427"/>
        <v>0</v>
      </c>
      <c r="W296" s="285">
        <f t="shared" si="427"/>
        <v>0</v>
      </c>
      <c r="X296" s="285">
        <f t="shared" si="427"/>
        <v>0</v>
      </c>
      <c r="Y296" s="285">
        <f t="shared" si="427"/>
        <v>0</v>
      </c>
      <c r="Z296" s="285">
        <f t="shared" si="427"/>
        <v>0</v>
      </c>
      <c r="AA296" s="285">
        <f t="shared" si="427"/>
        <v>0</v>
      </c>
      <c r="AC296" s="292">
        <f t="shared" si="424"/>
        <v>3200000</v>
      </c>
      <c r="AD296" s="292">
        <f t="shared" si="424"/>
        <v>0</v>
      </c>
      <c r="AE296" s="292">
        <f t="shared" si="424"/>
        <v>3200000</v>
      </c>
      <c r="AF296" s="292">
        <f t="shared" si="424"/>
        <v>3197418.31</v>
      </c>
      <c r="AG296" s="292">
        <f t="shared" si="424"/>
        <v>2919369.22</v>
      </c>
      <c r="AH296" s="292">
        <f t="shared" si="424"/>
        <v>2581.6899999999441</v>
      </c>
      <c r="AI296" s="66"/>
      <c r="AJ296" s="292">
        <f t="shared" si="396"/>
        <v>0</v>
      </c>
      <c r="AK296" s="292">
        <f t="shared" si="396"/>
        <v>0</v>
      </c>
      <c r="AL296" s="292">
        <f t="shared" si="396"/>
        <v>0</v>
      </c>
      <c r="AM296" s="292">
        <f t="shared" si="392"/>
        <v>0</v>
      </c>
      <c r="AN296" s="292">
        <f t="shared" si="392"/>
        <v>0</v>
      </c>
      <c r="AO296" s="292">
        <f t="shared" si="392"/>
        <v>0</v>
      </c>
    </row>
    <row r="297" spans="1:41" x14ac:dyDescent="0.25">
      <c r="A297" s="75"/>
      <c r="B297" s="76"/>
      <c r="C297" s="105">
        <v>62900</v>
      </c>
      <c r="D297" s="177" t="s">
        <v>495</v>
      </c>
      <c r="E297" s="178"/>
      <c r="F297" s="142">
        <f>SUM(F298)</f>
        <v>3200000</v>
      </c>
      <c r="G297" s="142">
        <f t="shared" si="425"/>
        <v>0</v>
      </c>
      <c r="H297" s="142">
        <f t="shared" si="425"/>
        <v>3200000</v>
      </c>
      <c r="I297" s="142">
        <f t="shared" si="425"/>
        <v>3197418.31</v>
      </c>
      <c r="J297" s="142">
        <f t="shared" si="425"/>
        <v>2919369.22</v>
      </c>
      <c r="K297" s="272">
        <f t="shared" si="374"/>
        <v>2581.6899999999441</v>
      </c>
      <c r="O297" s="142">
        <f t="shared" si="426"/>
        <v>3200000</v>
      </c>
      <c r="P297" s="142">
        <f t="shared" si="426"/>
        <v>0</v>
      </c>
      <c r="Q297" s="142">
        <f t="shared" si="426"/>
        <v>3200000</v>
      </c>
      <c r="R297" s="142">
        <f t="shared" si="426"/>
        <v>3197418.31</v>
      </c>
      <c r="S297" s="142">
        <f t="shared" si="426"/>
        <v>2919369.22</v>
      </c>
      <c r="T297" s="272">
        <f t="shared" si="426"/>
        <v>2581.6899999999441</v>
      </c>
      <c r="V297" s="286">
        <f t="shared" si="427"/>
        <v>0</v>
      </c>
      <c r="W297" s="286">
        <f t="shared" si="427"/>
        <v>0</v>
      </c>
      <c r="X297" s="286">
        <f t="shared" si="427"/>
        <v>0</v>
      </c>
      <c r="Y297" s="286">
        <f t="shared" si="427"/>
        <v>0</v>
      </c>
      <c r="Z297" s="286">
        <f t="shared" si="427"/>
        <v>0</v>
      </c>
      <c r="AA297" s="286">
        <f t="shared" si="427"/>
        <v>0</v>
      </c>
      <c r="AC297" s="292">
        <f t="shared" si="424"/>
        <v>3200000</v>
      </c>
      <c r="AD297" s="292">
        <f t="shared" si="424"/>
        <v>0</v>
      </c>
      <c r="AE297" s="292">
        <f t="shared" si="424"/>
        <v>3200000</v>
      </c>
      <c r="AF297" s="292">
        <f t="shared" si="424"/>
        <v>3197418.31</v>
      </c>
      <c r="AG297" s="292">
        <f t="shared" si="424"/>
        <v>2919369.22</v>
      </c>
      <c r="AH297" s="292">
        <f t="shared" si="424"/>
        <v>2581.6899999999441</v>
      </c>
      <c r="AI297" s="66"/>
      <c r="AJ297" s="292">
        <f t="shared" si="396"/>
        <v>0</v>
      </c>
      <c r="AK297" s="292">
        <f t="shared" si="396"/>
        <v>0</v>
      </c>
      <c r="AL297" s="292">
        <f t="shared" si="396"/>
        <v>0</v>
      </c>
      <c r="AM297" s="292">
        <f t="shared" si="392"/>
        <v>0</v>
      </c>
      <c r="AN297" s="292">
        <f t="shared" si="392"/>
        <v>0</v>
      </c>
      <c r="AO297" s="292">
        <f t="shared" si="392"/>
        <v>0</v>
      </c>
    </row>
    <row r="298" spans="1:41" ht="30" x14ac:dyDescent="0.25">
      <c r="A298" s="131"/>
      <c r="B298" s="132"/>
      <c r="C298" s="133"/>
      <c r="D298" s="134">
        <v>61201</v>
      </c>
      <c r="E298" s="135" t="s">
        <v>592</v>
      </c>
      <c r="F298" s="184">
        <f t="shared" si="371"/>
        <v>3200000</v>
      </c>
      <c r="G298" s="184">
        <f t="shared" si="371"/>
        <v>0</v>
      </c>
      <c r="H298" s="184">
        <f t="shared" si="372"/>
        <v>3200000</v>
      </c>
      <c r="I298" s="184">
        <f t="shared" si="373"/>
        <v>3197418.31</v>
      </c>
      <c r="J298" s="184">
        <f t="shared" si="373"/>
        <v>2919369.22</v>
      </c>
      <c r="K298" s="316">
        <f t="shared" si="374"/>
        <v>2581.6899999999441</v>
      </c>
      <c r="O298" s="184">
        <v>3200000</v>
      </c>
      <c r="P298" s="184"/>
      <c r="Q298" s="184">
        <f>O298+P298</f>
        <v>3200000</v>
      </c>
      <c r="R298" s="184">
        <v>3197418.31</v>
      </c>
      <c r="S298" s="184">
        <v>2919369.22</v>
      </c>
      <c r="T298" s="270">
        <f t="shared" si="418"/>
        <v>2581.6899999999441</v>
      </c>
      <c r="V298" s="287"/>
      <c r="W298" s="287"/>
      <c r="X298" s="261">
        <f t="shared" si="419"/>
        <v>0</v>
      </c>
      <c r="Y298" s="287"/>
      <c r="Z298" s="287"/>
      <c r="AA298" s="261">
        <f t="shared" si="420"/>
        <v>0</v>
      </c>
      <c r="AC298" s="292">
        <f t="shared" si="424"/>
        <v>3200000</v>
      </c>
      <c r="AD298" s="292">
        <f t="shared" si="424"/>
        <v>0</v>
      </c>
      <c r="AE298" s="292">
        <f t="shared" si="424"/>
        <v>3200000</v>
      </c>
      <c r="AF298" s="292">
        <f t="shared" si="424"/>
        <v>3197418.31</v>
      </c>
      <c r="AG298" s="292">
        <f t="shared" si="424"/>
        <v>2919369.22</v>
      </c>
      <c r="AH298" s="292">
        <f t="shared" si="424"/>
        <v>2581.6899999999441</v>
      </c>
      <c r="AI298" s="66"/>
      <c r="AJ298" s="292">
        <f t="shared" si="396"/>
        <v>0</v>
      </c>
      <c r="AK298" s="292">
        <f t="shared" si="396"/>
        <v>0</v>
      </c>
      <c r="AL298" s="292">
        <f t="shared" si="396"/>
        <v>0</v>
      </c>
      <c r="AM298" s="292">
        <f t="shared" si="392"/>
        <v>0</v>
      </c>
      <c r="AN298" s="292">
        <f t="shared" si="392"/>
        <v>0</v>
      </c>
      <c r="AO298" s="292">
        <f t="shared" si="392"/>
        <v>0</v>
      </c>
    </row>
    <row r="299" spans="1:41" x14ac:dyDescent="0.25">
      <c r="A299" s="131"/>
      <c r="B299" s="132"/>
      <c r="C299" s="133"/>
      <c r="D299" s="134"/>
      <c r="E299" s="135"/>
      <c r="F299" s="184"/>
      <c r="G299" s="184"/>
      <c r="H299" s="184"/>
      <c r="I299" s="184"/>
      <c r="J299" s="184"/>
      <c r="K299" s="316"/>
      <c r="O299" s="188"/>
      <c r="P299" s="188"/>
      <c r="Q299" s="188"/>
      <c r="R299" s="188"/>
      <c r="S299" s="188"/>
      <c r="T299" s="273"/>
      <c r="V299" s="306"/>
      <c r="W299" s="306"/>
      <c r="X299" s="307"/>
      <c r="Y299" s="306"/>
      <c r="Z299" s="306"/>
      <c r="AA299" s="307"/>
      <c r="AC299" s="292">
        <f t="shared" si="424"/>
        <v>0</v>
      </c>
      <c r="AD299" s="292">
        <f t="shared" si="424"/>
        <v>0</v>
      </c>
      <c r="AE299" s="292">
        <f t="shared" si="424"/>
        <v>0</v>
      </c>
      <c r="AF299" s="292">
        <f t="shared" si="424"/>
        <v>0</v>
      </c>
      <c r="AG299" s="292">
        <f t="shared" si="424"/>
        <v>0</v>
      </c>
      <c r="AH299" s="292">
        <f t="shared" si="424"/>
        <v>0</v>
      </c>
      <c r="AI299" s="66"/>
      <c r="AJ299" s="292">
        <f t="shared" si="396"/>
        <v>0</v>
      </c>
      <c r="AK299" s="292">
        <f t="shared" si="396"/>
        <v>0</v>
      </c>
      <c r="AL299" s="292">
        <f t="shared" si="396"/>
        <v>0</v>
      </c>
      <c r="AM299" s="292">
        <f t="shared" si="392"/>
        <v>0</v>
      </c>
      <c r="AN299" s="292">
        <f t="shared" si="392"/>
        <v>0</v>
      </c>
      <c r="AO299" s="292">
        <f t="shared" si="392"/>
        <v>0</v>
      </c>
    </row>
    <row r="300" spans="1:41" x14ac:dyDescent="0.25">
      <c r="A300" s="67">
        <v>70000</v>
      </c>
      <c r="B300" s="68" t="s">
        <v>533</v>
      </c>
      <c r="C300" s="69"/>
      <c r="D300" s="69"/>
      <c r="E300" s="70"/>
      <c r="F300" s="184">
        <f>SUM(F301)</f>
        <v>7000000</v>
      </c>
      <c r="G300" s="184">
        <f t="shared" ref="G300:J302" si="428">SUM(G301)</f>
        <v>0</v>
      </c>
      <c r="H300" s="184">
        <f t="shared" si="428"/>
        <v>7000000</v>
      </c>
      <c r="I300" s="184">
        <f t="shared" si="428"/>
        <v>7000000</v>
      </c>
      <c r="J300" s="184">
        <f t="shared" si="428"/>
        <v>5000000</v>
      </c>
      <c r="K300" s="316">
        <f t="shared" si="374"/>
        <v>0</v>
      </c>
      <c r="O300" s="140">
        <f>O301</f>
        <v>7000000</v>
      </c>
      <c r="P300" s="140">
        <f t="shared" ref="P300:T302" si="429">P301</f>
        <v>0</v>
      </c>
      <c r="Q300" s="140">
        <f t="shared" si="429"/>
        <v>7000000</v>
      </c>
      <c r="R300" s="140">
        <f t="shared" si="429"/>
        <v>7000000</v>
      </c>
      <c r="S300" s="140">
        <f t="shared" si="429"/>
        <v>5000000</v>
      </c>
      <c r="T300" s="270">
        <f t="shared" si="429"/>
        <v>0</v>
      </c>
      <c r="V300" s="261">
        <f t="shared" ref="V300:AA302" si="430">SUM(V301)</f>
        <v>0</v>
      </c>
      <c r="W300" s="261">
        <f t="shared" si="430"/>
        <v>0</v>
      </c>
      <c r="X300" s="261">
        <f t="shared" si="430"/>
        <v>0</v>
      </c>
      <c r="Y300" s="261">
        <f t="shared" si="430"/>
        <v>0</v>
      </c>
      <c r="Z300" s="261">
        <f t="shared" si="430"/>
        <v>0</v>
      </c>
      <c r="AA300" s="261">
        <f t="shared" si="430"/>
        <v>0</v>
      </c>
      <c r="AC300" s="292">
        <f t="shared" si="424"/>
        <v>7000000</v>
      </c>
      <c r="AD300" s="292">
        <f t="shared" si="424"/>
        <v>0</v>
      </c>
      <c r="AE300" s="292">
        <f t="shared" si="424"/>
        <v>7000000</v>
      </c>
      <c r="AF300" s="292">
        <f t="shared" si="424"/>
        <v>7000000</v>
      </c>
      <c r="AG300" s="292">
        <f t="shared" si="424"/>
        <v>5000000</v>
      </c>
      <c r="AH300" s="292">
        <f t="shared" si="424"/>
        <v>0</v>
      </c>
      <c r="AI300" s="66"/>
      <c r="AJ300" s="292">
        <f t="shared" si="396"/>
        <v>0</v>
      </c>
      <c r="AK300" s="292">
        <f t="shared" si="396"/>
        <v>0</v>
      </c>
      <c r="AL300" s="292">
        <f t="shared" si="396"/>
        <v>0</v>
      </c>
      <c r="AM300" s="292">
        <f t="shared" si="392"/>
        <v>0</v>
      </c>
      <c r="AN300" s="292">
        <f t="shared" si="392"/>
        <v>0</v>
      </c>
      <c r="AO300" s="292">
        <f t="shared" si="392"/>
        <v>0</v>
      </c>
    </row>
    <row r="301" spans="1:41" x14ac:dyDescent="0.25">
      <c r="A301" s="75"/>
      <c r="B301" s="179">
        <v>75000</v>
      </c>
      <c r="C301" s="180" t="s">
        <v>534</v>
      </c>
      <c r="D301" s="181"/>
      <c r="E301" s="182"/>
      <c r="F301" s="141">
        <f>SUM(F302)</f>
        <v>7000000</v>
      </c>
      <c r="G301" s="141">
        <f t="shared" si="428"/>
        <v>0</v>
      </c>
      <c r="H301" s="141">
        <f t="shared" si="428"/>
        <v>7000000</v>
      </c>
      <c r="I301" s="141">
        <f t="shared" si="428"/>
        <v>7000000</v>
      </c>
      <c r="J301" s="141">
        <f t="shared" si="428"/>
        <v>5000000</v>
      </c>
      <c r="K301" s="271">
        <f t="shared" si="374"/>
        <v>0</v>
      </c>
      <c r="O301" s="141">
        <f>O302</f>
        <v>7000000</v>
      </c>
      <c r="P301" s="141">
        <f t="shared" si="429"/>
        <v>0</v>
      </c>
      <c r="Q301" s="141">
        <f t="shared" si="429"/>
        <v>7000000</v>
      </c>
      <c r="R301" s="141">
        <f t="shared" si="429"/>
        <v>7000000</v>
      </c>
      <c r="S301" s="141">
        <f t="shared" si="429"/>
        <v>5000000</v>
      </c>
      <c r="T301" s="271">
        <f t="shared" si="429"/>
        <v>0</v>
      </c>
      <c r="V301" s="285">
        <f t="shared" si="430"/>
        <v>0</v>
      </c>
      <c r="W301" s="285">
        <f t="shared" si="430"/>
        <v>0</v>
      </c>
      <c r="X301" s="285">
        <f t="shared" si="430"/>
        <v>0</v>
      </c>
      <c r="Y301" s="285">
        <f t="shared" si="430"/>
        <v>0</v>
      </c>
      <c r="Z301" s="285">
        <f t="shared" si="430"/>
        <v>0</v>
      </c>
      <c r="AA301" s="285">
        <f t="shared" si="430"/>
        <v>0</v>
      </c>
      <c r="AC301" s="292">
        <f t="shared" si="424"/>
        <v>7000000</v>
      </c>
      <c r="AD301" s="292">
        <f t="shared" si="424"/>
        <v>0</v>
      </c>
      <c r="AE301" s="292">
        <f t="shared" si="424"/>
        <v>7000000</v>
      </c>
      <c r="AF301" s="292">
        <f t="shared" si="424"/>
        <v>7000000</v>
      </c>
      <c r="AG301" s="292">
        <f t="shared" si="424"/>
        <v>5000000</v>
      </c>
      <c r="AH301" s="292">
        <f t="shared" si="424"/>
        <v>0</v>
      </c>
      <c r="AI301" s="66"/>
      <c r="AJ301" s="292">
        <f t="shared" si="396"/>
        <v>0</v>
      </c>
      <c r="AK301" s="292">
        <f t="shared" si="396"/>
        <v>0</v>
      </c>
      <c r="AL301" s="292">
        <f t="shared" si="396"/>
        <v>0</v>
      </c>
      <c r="AM301" s="292">
        <f t="shared" si="392"/>
        <v>0</v>
      </c>
      <c r="AN301" s="292">
        <f t="shared" si="392"/>
        <v>0</v>
      </c>
      <c r="AO301" s="292">
        <f t="shared" si="392"/>
        <v>0</v>
      </c>
    </row>
    <row r="302" spans="1:41" x14ac:dyDescent="0.25">
      <c r="A302" s="75"/>
      <c r="B302" s="76"/>
      <c r="C302" s="105">
        <v>75300</v>
      </c>
      <c r="D302" s="177" t="s">
        <v>532</v>
      </c>
      <c r="E302" s="178"/>
      <c r="F302" s="142">
        <f>SUM(F303)</f>
        <v>7000000</v>
      </c>
      <c r="G302" s="142">
        <f t="shared" si="428"/>
        <v>0</v>
      </c>
      <c r="H302" s="142">
        <f t="shared" si="428"/>
        <v>7000000</v>
      </c>
      <c r="I302" s="142">
        <f t="shared" si="428"/>
        <v>7000000</v>
      </c>
      <c r="J302" s="142">
        <f t="shared" si="428"/>
        <v>5000000</v>
      </c>
      <c r="K302" s="272">
        <f t="shared" si="374"/>
        <v>0</v>
      </c>
      <c r="O302" s="142">
        <f>O303</f>
        <v>7000000</v>
      </c>
      <c r="P302" s="142">
        <f t="shared" si="429"/>
        <v>0</v>
      </c>
      <c r="Q302" s="142">
        <f t="shared" si="429"/>
        <v>7000000</v>
      </c>
      <c r="R302" s="142">
        <f t="shared" si="429"/>
        <v>7000000</v>
      </c>
      <c r="S302" s="142">
        <f t="shared" si="429"/>
        <v>5000000</v>
      </c>
      <c r="T302" s="272">
        <f t="shared" si="429"/>
        <v>0</v>
      </c>
      <c r="V302" s="286">
        <f t="shared" si="430"/>
        <v>0</v>
      </c>
      <c r="W302" s="286">
        <f t="shared" si="430"/>
        <v>0</v>
      </c>
      <c r="X302" s="286">
        <f t="shared" si="430"/>
        <v>0</v>
      </c>
      <c r="Y302" s="286">
        <f t="shared" si="430"/>
        <v>0</v>
      </c>
      <c r="Z302" s="286">
        <f t="shared" si="430"/>
        <v>0</v>
      </c>
      <c r="AA302" s="286">
        <f t="shared" si="430"/>
        <v>0</v>
      </c>
      <c r="AC302" s="292">
        <f t="shared" si="424"/>
        <v>7000000</v>
      </c>
      <c r="AD302" s="292">
        <f t="shared" si="424"/>
        <v>0</v>
      </c>
      <c r="AE302" s="292">
        <f t="shared" si="424"/>
        <v>7000000</v>
      </c>
      <c r="AF302" s="292">
        <f t="shared" si="424"/>
        <v>7000000</v>
      </c>
      <c r="AG302" s="292">
        <f t="shared" si="424"/>
        <v>5000000</v>
      </c>
      <c r="AH302" s="292">
        <f t="shared" si="424"/>
        <v>0</v>
      </c>
      <c r="AI302" s="66"/>
      <c r="AJ302" s="292">
        <f t="shared" si="396"/>
        <v>0</v>
      </c>
      <c r="AK302" s="292">
        <f t="shared" si="396"/>
        <v>0</v>
      </c>
      <c r="AL302" s="292">
        <f t="shared" si="396"/>
        <v>0</v>
      </c>
      <c r="AM302" s="292">
        <f t="shared" si="392"/>
        <v>0</v>
      </c>
      <c r="AN302" s="292">
        <f t="shared" si="392"/>
        <v>0</v>
      </c>
      <c r="AO302" s="292">
        <f t="shared" si="392"/>
        <v>0</v>
      </c>
    </row>
    <row r="303" spans="1:41" ht="30" x14ac:dyDescent="0.25">
      <c r="A303" s="131"/>
      <c r="B303" s="132"/>
      <c r="C303" s="133"/>
      <c r="D303" s="134">
        <v>75301</v>
      </c>
      <c r="E303" s="135" t="s">
        <v>535</v>
      </c>
      <c r="F303" s="184">
        <f t="shared" si="371"/>
        <v>7000000</v>
      </c>
      <c r="G303" s="184">
        <f t="shared" si="371"/>
        <v>0</v>
      </c>
      <c r="H303" s="184">
        <f t="shared" si="372"/>
        <v>7000000</v>
      </c>
      <c r="I303" s="184">
        <f t="shared" si="373"/>
        <v>7000000</v>
      </c>
      <c r="J303" s="184">
        <f t="shared" si="373"/>
        <v>5000000</v>
      </c>
      <c r="K303" s="316">
        <f t="shared" si="374"/>
        <v>0</v>
      </c>
      <c r="O303" s="184">
        <v>7000000</v>
      </c>
      <c r="P303" s="184"/>
      <c r="Q303" s="184">
        <f>O303+P303</f>
        <v>7000000</v>
      </c>
      <c r="R303" s="188">
        <v>7000000</v>
      </c>
      <c r="S303" s="188">
        <v>5000000</v>
      </c>
      <c r="T303" s="270">
        <f t="shared" ref="T303" si="431">Q303-R303</f>
        <v>0</v>
      </c>
      <c r="V303" s="306"/>
      <c r="W303" s="306"/>
      <c r="X303" s="261">
        <f t="shared" ref="X303" si="432">V303+W303</f>
        <v>0</v>
      </c>
      <c r="Y303" s="306"/>
      <c r="Z303" s="306"/>
      <c r="AA303" s="261">
        <f t="shared" ref="AA303" si="433">X303-Y303</f>
        <v>0</v>
      </c>
      <c r="AC303" s="292">
        <f t="shared" si="424"/>
        <v>7000000</v>
      </c>
      <c r="AD303" s="292">
        <f t="shared" si="424"/>
        <v>0</v>
      </c>
      <c r="AE303" s="292">
        <f t="shared" si="424"/>
        <v>7000000</v>
      </c>
      <c r="AF303" s="292">
        <f t="shared" si="424"/>
        <v>7000000</v>
      </c>
      <c r="AG303" s="292">
        <f t="shared" si="424"/>
        <v>5000000</v>
      </c>
      <c r="AH303" s="292">
        <f t="shared" si="424"/>
        <v>0</v>
      </c>
      <c r="AI303" s="66"/>
      <c r="AJ303" s="292">
        <f t="shared" si="396"/>
        <v>0</v>
      </c>
      <c r="AK303" s="292">
        <f t="shared" si="396"/>
        <v>0</v>
      </c>
      <c r="AL303" s="292">
        <f t="shared" si="396"/>
        <v>0</v>
      </c>
      <c r="AM303" s="292">
        <f t="shared" si="392"/>
        <v>0</v>
      </c>
      <c r="AN303" s="292">
        <f t="shared" si="392"/>
        <v>0</v>
      </c>
      <c r="AO303" s="292">
        <f t="shared" si="392"/>
        <v>0</v>
      </c>
    </row>
    <row r="304" spans="1:41" ht="15.75" thickBot="1" x14ac:dyDescent="0.3">
      <c r="A304" s="274"/>
      <c r="B304" s="275"/>
      <c r="C304" s="313"/>
      <c r="D304" s="314"/>
      <c r="E304" s="315"/>
      <c r="F304" s="277"/>
      <c r="G304" s="277"/>
      <c r="H304" s="277"/>
      <c r="I304" s="277"/>
      <c r="J304" s="277"/>
      <c r="K304" s="317"/>
      <c r="O304" s="277"/>
      <c r="P304" s="297"/>
      <c r="Q304" s="277"/>
      <c r="R304" s="277"/>
      <c r="S304" s="277"/>
      <c r="T304" s="276"/>
      <c r="V304" s="308"/>
      <c r="W304" s="308"/>
      <c r="X304" s="308"/>
      <c r="Y304" s="308"/>
      <c r="Z304" s="308"/>
      <c r="AA304" s="308"/>
      <c r="AC304" s="292">
        <f t="shared" si="424"/>
        <v>0</v>
      </c>
      <c r="AD304" s="292">
        <f t="shared" si="424"/>
        <v>0</v>
      </c>
      <c r="AE304" s="292">
        <f t="shared" si="424"/>
        <v>0</v>
      </c>
      <c r="AF304" s="292">
        <f t="shared" si="424"/>
        <v>0</v>
      </c>
      <c r="AG304" s="292">
        <f t="shared" si="424"/>
        <v>0</v>
      </c>
      <c r="AH304" s="292">
        <f t="shared" si="424"/>
        <v>0</v>
      </c>
      <c r="AI304" s="66"/>
      <c r="AJ304" s="292">
        <f t="shared" si="396"/>
        <v>0</v>
      </c>
      <c r="AK304" s="292">
        <f t="shared" si="396"/>
        <v>0</v>
      </c>
      <c r="AL304" s="292">
        <f t="shared" si="396"/>
        <v>0</v>
      </c>
      <c r="AM304" s="292">
        <f t="shared" si="392"/>
        <v>0</v>
      </c>
      <c r="AN304" s="292">
        <f t="shared" si="392"/>
        <v>0</v>
      </c>
      <c r="AO304" s="292">
        <f t="shared" si="392"/>
        <v>0</v>
      </c>
    </row>
    <row r="305" spans="1:20" x14ac:dyDescent="0.25">
      <c r="A305" s="265"/>
      <c r="B305" s="265"/>
      <c r="C305" s="265"/>
      <c r="D305" s="265"/>
      <c r="E305" s="266"/>
      <c r="O305" s="265"/>
      <c r="P305" s="267"/>
      <c r="Q305" s="267"/>
      <c r="R305" s="267"/>
      <c r="S305" s="267"/>
      <c r="T305" s="265"/>
    </row>
    <row r="306" spans="1:20" x14ac:dyDescent="0.25">
      <c r="A306" s="265"/>
      <c r="B306" s="265"/>
      <c r="C306" s="265"/>
      <c r="D306" s="265"/>
      <c r="E306" s="266"/>
    </row>
    <row r="307" spans="1:20" x14ac:dyDescent="0.25">
      <c r="A307" s="265"/>
      <c r="B307" s="265"/>
      <c r="C307" s="265"/>
      <c r="D307" s="265"/>
      <c r="E307" s="266"/>
    </row>
  </sheetData>
  <mergeCells count="20">
    <mergeCell ref="AC7:AG7"/>
    <mergeCell ref="AH7:AH8"/>
    <mergeCell ref="AJ7:AN7"/>
    <mergeCell ref="AO7:AO8"/>
    <mergeCell ref="V5:AA5"/>
    <mergeCell ref="A7:A8"/>
    <mergeCell ref="B7:B8"/>
    <mergeCell ref="C7:E7"/>
    <mergeCell ref="F7:J7"/>
    <mergeCell ref="K7:K8"/>
    <mergeCell ref="O7:S7"/>
    <mergeCell ref="T7:T8"/>
    <mergeCell ref="V7:Z7"/>
    <mergeCell ref="AA7:AA8"/>
    <mergeCell ref="A1:K1"/>
    <mergeCell ref="A2:K2"/>
    <mergeCell ref="A3:K3"/>
    <mergeCell ref="A4:K4"/>
    <mergeCell ref="A5:K5"/>
    <mergeCell ref="O5:T5"/>
  </mergeCells>
  <pageMargins left="0.51181102362204722" right="0.43307086614173229" top="0.70866141732283472" bottom="0.55118110236220474" header="0.23622047244094491" footer="0.31496062992125984"/>
  <pageSetup scale="55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52"/>
  <sheetViews>
    <sheetView workbookViewId="0">
      <selection activeCell="H16" sqref="H16"/>
    </sheetView>
  </sheetViews>
  <sheetFormatPr baseColWidth="10" defaultRowHeight="12" x14ac:dyDescent="0.2"/>
  <cols>
    <col min="1" max="1" width="1.140625" style="111" customWidth="1"/>
    <col min="2" max="3" width="3.7109375" style="112" customWidth="1"/>
    <col min="4" max="4" width="54.7109375" style="112" customWidth="1"/>
    <col min="5" max="10" width="15.7109375" style="112" customWidth="1"/>
    <col min="11" max="11" width="3.42578125" style="112" customWidth="1"/>
    <col min="12" max="12" width="14.7109375" style="112" bestFit="1" customWidth="1"/>
    <col min="13" max="13" width="15.140625" style="112" customWidth="1"/>
    <col min="14" max="16" width="14.7109375" style="112" bestFit="1" customWidth="1"/>
    <col min="17" max="17" width="15.28515625" style="112" bestFit="1" customWidth="1"/>
    <col min="18" max="18" width="3.85546875" style="112" customWidth="1"/>
    <col min="19" max="19" width="12.28515625" style="112" bestFit="1" customWidth="1"/>
    <col min="20" max="20" width="11.42578125" style="112"/>
    <col min="21" max="23" width="12.28515625" style="112" bestFit="1" customWidth="1"/>
    <col min="24" max="24" width="12.85546875" style="112" bestFit="1" customWidth="1"/>
    <col min="25" max="16384" width="11.42578125" style="112"/>
  </cols>
  <sheetData>
    <row r="1" spans="1:24" ht="15.75" x14ac:dyDescent="0.25">
      <c r="B1" s="357" t="s">
        <v>454</v>
      </c>
      <c r="C1" s="357"/>
      <c r="D1" s="357"/>
      <c r="E1" s="357"/>
      <c r="F1" s="357"/>
      <c r="G1" s="357"/>
      <c r="H1" s="357"/>
      <c r="I1" s="357"/>
      <c r="J1" s="357"/>
    </row>
    <row r="2" spans="1:24" ht="15" x14ac:dyDescent="0.25">
      <c r="B2" s="358" t="s">
        <v>100</v>
      </c>
      <c r="C2" s="358"/>
      <c r="D2" s="358"/>
      <c r="E2" s="358"/>
      <c r="F2" s="358"/>
      <c r="G2" s="358"/>
      <c r="H2" s="358"/>
      <c r="I2" s="358"/>
      <c r="J2" s="358"/>
    </row>
    <row r="3" spans="1:24" ht="15" x14ac:dyDescent="0.25">
      <c r="B3" s="358" t="str">
        <f>+CAdmon!A6</f>
        <v>Del 1 de enero al 31 de diciembre de 2022</v>
      </c>
      <c r="C3" s="358"/>
      <c r="D3" s="358"/>
      <c r="E3" s="358"/>
      <c r="F3" s="358"/>
      <c r="G3" s="358"/>
      <c r="H3" s="358"/>
      <c r="I3" s="358"/>
      <c r="J3" s="358"/>
    </row>
    <row r="4" spans="1:24" ht="15" x14ac:dyDescent="0.25">
      <c r="B4" s="290"/>
      <c r="C4" s="290"/>
      <c r="D4" s="290"/>
      <c r="E4" s="290"/>
      <c r="F4" s="290"/>
      <c r="G4" s="290"/>
      <c r="H4" s="290"/>
      <c r="I4" s="290"/>
      <c r="J4" s="290"/>
    </row>
    <row r="5" spans="1:24" ht="15" x14ac:dyDescent="0.25">
      <c r="B5" s="290"/>
      <c r="C5" s="290"/>
      <c r="D5" s="290"/>
      <c r="E5" s="290"/>
      <c r="F5" s="290"/>
      <c r="G5" s="290"/>
      <c r="H5" s="290"/>
      <c r="I5" s="290"/>
      <c r="J5" s="290"/>
      <c r="L5" s="432" t="s">
        <v>576</v>
      </c>
      <c r="M5" s="432"/>
      <c r="N5" s="432"/>
      <c r="O5" s="432"/>
      <c r="P5" s="432"/>
      <c r="Q5" s="432"/>
      <c r="S5" s="432" t="s">
        <v>577</v>
      </c>
      <c r="T5" s="432"/>
      <c r="U5" s="432"/>
      <c r="V5" s="432"/>
      <c r="W5" s="432"/>
      <c r="X5" s="432"/>
    </row>
    <row r="6" spans="1:24" s="111" customFormat="1" x14ac:dyDescent="0.2">
      <c r="A6" s="113"/>
      <c r="B6" s="113"/>
      <c r="C6" s="113"/>
      <c r="D6" s="113"/>
      <c r="F6" s="114"/>
      <c r="G6" s="114"/>
      <c r="H6" s="114"/>
      <c r="I6" s="114"/>
      <c r="J6" s="114"/>
      <c r="L6" s="433"/>
      <c r="M6" s="433"/>
      <c r="N6" s="433"/>
      <c r="O6" s="433"/>
      <c r="P6" s="433"/>
      <c r="Q6" s="433"/>
      <c r="S6" s="433"/>
      <c r="T6" s="433"/>
      <c r="U6" s="433"/>
      <c r="V6" s="433"/>
      <c r="W6" s="433"/>
      <c r="X6" s="433"/>
    </row>
    <row r="7" spans="1:24" ht="12" customHeight="1" x14ac:dyDescent="0.2">
      <c r="A7" s="115"/>
      <c r="B7" s="374" t="s">
        <v>101</v>
      </c>
      <c r="C7" s="374"/>
      <c r="D7" s="374"/>
      <c r="E7" s="374" t="s">
        <v>102</v>
      </c>
      <c r="F7" s="374"/>
      <c r="G7" s="374"/>
      <c r="H7" s="374"/>
      <c r="I7" s="374"/>
      <c r="J7" s="373" t="s">
        <v>103</v>
      </c>
      <c r="L7" s="374" t="s">
        <v>102</v>
      </c>
      <c r="M7" s="374"/>
      <c r="N7" s="374"/>
      <c r="O7" s="374"/>
      <c r="P7" s="374"/>
      <c r="Q7" s="373" t="s">
        <v>103</v>
      </c>
      <c r="S7" s="374" t="s">
        <v>102</v>
      </c>
      <c r="T7" s="374"/>
      <c r="U7" s="374"/>
      <c r="V7" s="374"/>
      <c r="W7" s="374"/>
      <c r="X7" s="373" t="s">
        <v>103</v>
      </c>
    </row>
    <row r="8" spans="1:24" ht="48" x14ac:dyDescent="0.2">
      <c r="A8" s="113"/>
      <c r="B8" s="374"/>
      <c r="C8" s="374"/>
      <c r="D8" s="374"/>
      <c r="E8" s="291" t="s">
        <v>104</v>
      </c>
      <c r="F8" s="163" t="s">
        <v>105</v>
      </c>
      <c r="G8" s="291" t="s">
        <v>106</v>
      </c>
      <c r="H8" s="291" t="s">
        <v>107</v>
      </c>
      <c r="I8" s="291" t="s">
        <v>108</v>
      </c>
      <c r="J8" s="373"/>
      <c r="L8" s="291" t="s">
        <v>104</v>
      </c>
      <c r="M8" s="163" t="s">
        <v>105</v>
      </c>
      <c r="N8" s="291" t="s">
        <v>106</v>
      </c>
      <c r="O8" s="291" t="s">
        <v>107</v>
      </c>
      <c r="P8" s="291" t="s">
        <v>108</v>
      </c>
      <c r="Q8" s="373"/>
      <c r="S8" s="291" t="s">
        <v>104</v>
      </c>
      <c r="T8" s="163" t="s">
        <v>105</v>
      </c>
      <c r="U8" s="291" t="s">
        <v>106</v>
      </c>
      <c r="V8" s="291" t="s">
        <v>107</v>
      </c>
      <c r="W8" s="291" t="s">
        <v>108</v>
      </c>
      <c r="X8" s="373"/>
    </row>
    <row r="9" spans="1:24" ht="12" customHeight="1" x14ac:dyDescent="0.2">
      <c r="A9" s="113"/>
      <c r="B9" s="374"/>
      <c r="C9" s="374"/>
      <c r="D9" s="374"/>
      <c r="E9" s="291" t="s">
        <v>109</v>
      </c>
      <c r="F9" s="291" t="s">
        <v>110</v>
      </c>
      <c r="G9" s="291" t="s">
        <v>111</v>
      </c>
      <c r="H9" s="291" t="s">
        <v>112</v>
      </c>
      <c r="I9" s="291" t="s">
        <v>113</v>
      </c>
      <c r="J9" s="291" t="s">
        <v>121</v>
      </c>
      <c r="L9" s="291" t="s">
        <v>109</v>
      </c>
      <c r="M9" s="291" t="s">
        <v>110</v>
      </c>
      <c r="N9" s="291" t="s">
        <v>111</v>
      </c>
      <c r="O9" s="291" t="s">
        <v>112</v>
      </c>
      <c r="P9" s="291" t="s">
        <v>113</v>
      </c>
      <c r="Q9" s="291" t="s">
        <v>121</v>
      </c>
      <c r="S9" s="291" t="s">
        <v>109</v>
      </c>
      <c r="T9" s="291" t="s">
        <v>110</v>
      </c>
      <c r="U9" s="291" t="s">
        <v>111</v>
      </c>
      <c r="V9" s="291" t="s">
        <v>112</v>
      </c>
      <c r="W9" s="291" t="s">
        <v>113</v>
      </c>
      <c r="X9" s="291" t="s">
        <v>121</v>
      </c>
    </row>
    <row r="10" spans="1:24" ht="12" customHeight="1" x14ac:dyDescent="0.2">
      <c r="A10" s="116"/>
      <c r="B10" s="117"/>
      <c r="C10" s="118"/>
      <c r="D10" s="119"/>
      <c r="E10" s="120"/>
      <c r="F10" s="121"/>
      <c r="G10" s="121"/>
      <c r="H10" s="121"/>
      <c r="I10" s="121"/>
      <c r="J10" s="121"/>
      <c r="L10" s="120"/>
      <c r="M10" s="121"/>
      <c r="N10" s="121"/>
      <c r="O10" s="121"/>
      <c r="P10" s="121"/>
      <c r="Q10" s="121"/>
      <c r="S10" s="120"/>
      <c r="T10" s="121"/>
      <c r="U10" s="121"/>
      <c r="V10" s="121"/>
      <c r="W10" s="121"/>
      <c r="X10" s="121"/>
    </row>
    <row r="11" spans="1:24" ht="12" customHeight="1" x14ac:dyDescent="0.2">
      <c r="A11" s="116"/>
      <c r="B11" s="368" t="s">
        <v>75</v>
      </c>
      <c r="C11" s="366"/>
      <c r="D11" s="367"/>
      <c r="E11" s="244">
        <f>L11+S11</f>
        <v>0</v>
      </c>
      <c r="F11" s="244">
        <f>M11+T11</f>
        <v>0</v>
      </c>
      <c r="G11" s="244">
        <f>+E11+F11</f>
        <v>0</v>
      </c>
      <c r="H11" s="244">
        <f>O11+V11</f>
        <v>0</v>
      </c>
      <c r="I11" s="244">
        <f>P11+W11</f>
        <v>0</v>
      </c>
      <c r="J11" s="244">
        <f>+I11-E11</f>
        <v>0</v>
      </c>
      <c r="L11" s="244">
        <v>0</v>
      </c>
      <c r="M11" s="244">
        <v>0</v>
      </c>
      <c r="N11" s="244">
        <f>+L11+M11</f>
        <v>0</v>
      </c>
      <c r="O11" s="244">
        <v>0</v>
      </c>
      <c r="P11" s="244">
        <v>0</v>
      </c>
      <c r="Q11" s="244">
        <f>+P11-L11</f>
        <v>0</v>
      </c>
      <c r="S11" s="244">
        <v>0</v>
      </c>
      <c r="T11" s="244">
        <v>0</v>
      </c>
      <c r="U11" s="244">
        <f>+S11+T11</f>
        <v>0</v>
      </c>
      <c r="V11" s="244">
        <v>0</v>
      </c>
      <c r="W11" s="244">
        <v>0</v>
      </c>
      <c r="X11" s="244">
        <f>+W11-S11</f>
        <v>0</v>
      </c>
    </row>
    <row r="12" spans="1:24" ht="12" customHeight="1" x14ac:dyDescent="0.2">
      <c r="A12" s="116"/>
      <c r="B12" s="368" t="s">
        <v>99</v>
      </c>
      <c r="C12" s="366"/>
      <c r="D12" s="367"/>
      <c r="E12" s="244">
        <f t="shared" ref="E12:E21" si="0">L12+S12</f>
        <v>0</v>
      </c>
      <c r="F12" s="244">
        <f t="shared" ref="F12:F21" si="1">M12+T12</f>
        <v>0</v>
      </c>
      <c r="G12" s="244">
        <f t="shared" ref="G12:G21" si="2">+E12+F12</f>
        <v>0</v>
      </c>
      <c r="H12" s="244">
        <f t="shared" ref="H12:H21" si="3">O12+V12</f>
        <v>0</v>
      </c>
      <c r="I12" s="244">
        <f t="shared" ref="I12:I21" si="4">P12+W12</f>
        <v>0</v>
      </c>
      <c r="J12" s="244">
        <f t="shared" ref="J12:J20" si="5">+I12-E12</f>
        <v>0</v>
      </c>
      <c r="L12" s="244">
        <v>0</v>
      </c>
      <c r="M12" s="244">
        <v>0</v>
      </c>
      <c r="N12" s="244">
        <f t="shared" ref="N12:N20" si="6">+L12+M12</f>
        <v>0</v>
      </c>
      <c r="O12" s="244">
        <v>0</v>
      </c>
      <c r="P12" s="244">
        <v>0</v>
      </c>
      <c r="Q12" s="244">
        <f t="shared" ref="Q12:Q20" si="7">+P12-L12</f>
        <v>0</v>
      </c>
      <c r="S12" s="244">
        <v>0</v>
      </c>
      <c r="T12" s="244">
        <v>0</v>
      </c>
      <c r="U12" s="244">
        <f t="shared" ref="U12:U20" si="8">+S12+T12</f>
        <v>0</v>
      </c>
      <c r="V12" s="244">
        <v>0</v>
      </c>
      <c r="W12" s="244">
        <v>0</v>
      </c>
      <c r="X12" s="244">
        <f t="shared" ref="X12:X20" si="9">+W12-S12</f>
        <v>0</v>
      </c>
    </row>
    <row r="13" spans="1:24" ht="12" customHeight="1" x14ac:dyDescent="0.2">
      <c r="A13" s="116"/>
      <c r="B13" s="368" t="s">
        <v>77</v>
      </c>
      <c r="C13" s="366"/>
      <c r="D13" s="367"/>
      <c r="E13" s="244">
        <f t="shared" si="0"/>
        <v>0</v>
      </c>
      <c r="F13" s="244">
        <f t="shared" si="1"/>
        <v>0</v>
      </c>
      <c r="G13" s="244">
        <f t="shared" si="2"/>
        <v>0</v>
      </c>
      <c r="H13" s="244">
        <f t="shared" si="3"/>
        <v>0</v>
      </c>
      <c r="I13" s="244">
        <f t="shared" si="4"/>
        <v>0</v>
      </c>
      <c r="J13" s="244">
        <f t="shared" si="5"/>
        <v>0</v>
      </c>
      <c r="L13" s="244">
        <v>0</v>
      </c>
      <c r="M13" s="244">
        <v>0</v>
      </c>
      <c r="N13" s="244">
        <f t="shared" si="6"/>
        <v>0</v>
      </c>
      <c r="O13" s="244">
        <v>0</v>
      </c>
      <c r="P13" s="244">
        <v>0</v>
      </c>
      <c r="Q13" s="244">
        <f t="shared" si="7"/>
        <v>0</v>
      </c>
      <c r="S13" s="244">
        <v>0</v>
      </c>
      <c r="T13" s="244">
        <v>0</v>
      </c>
      <c r="U13" s="244">
        <f t="shared" si="8"/>
        <v>0</v>
      </c>
      <c r="V13" s="244">
        <v>0</v>
      </c>
      <c r="W13" s="244">
        <v>0</v>
      </c>
      <c r="X13" s="244">
        <f t="shared" si="9"/>
        <v>0</v>
      </c>
    </row>
    <row r="14" spans="1:24" ht="12" customHeight="1" x14ac:dyDescent="0.2">
      <c r="A14" s="116"/>
      <c r="B14" s="368" t="s">
        <v>79</v>
      </c>
      <c r="C14" s="366"/>
      <c r="D14" s="367"/>
      <c r="E14" s="244">
        <f t="shared" si="0"/>
        <v>3104793.2</v>
      </c>
      <c r="F14" s="244">
        <f t="shared" si="1"/>
        <v>0</v>
      </c>
      <c r="G14" s="244">
        <f t="shared" si="2"/>
        <v>3104793.2</v>
      </c>
      <c r="H14" s="244">
        <f t="shared" si="3"/>
        <v>9560901.9900000002</v>
      </c>
      <c r="I14" s="244">
        <f t="shared" si="4"/>
        <v>9560901.9900000002</v>
      </c>
      <c r="J14" s="244">
        <f>+I14-E14</f>
        <v>6456108.79</v>
      </c>
      <c r="L14" s="244">
        <v>0</v>
      </c>
      <c r="M14" s="244">
        <v>0</v>
      </c>
      <c r="N14" s="244">
        <f t="shared" si="6"/>
        <v>0</v>
      </c>
      <c r="O14" s="244">
        <v>5638572.3499999996</v>
      </c>
      <c r="P14" s="244">
        <v>5638572.3499999996</v>
      </c>
      <c r="Q14" s="244">
        <f>+P14-L14</f>
        <v>5638572.3499999996</v>
      </c>
      <c r="S14" s="244">
        <v>3104793.2</v>
      </c>
      <c r="T14" s="244">
        <v>0</v>
      </c>
      <c r="U14" s="244">
        <f t="shared" si="8"/>
        <v>3104793.2</v>
      </c>
      <c r="V14" s="244">
        <v>3922329.64</v>
      </c>
      <c r="W14" s="244">
        <v>3922329.64</v>
      </c>
      <c r="X14" s="244">
        <f t="shared" si="9"/>
        <v>817536.44</v>
      </c>
    </row>
    <row r="15" spans="1:24" ht="12" customHeight="1" x14ac:dyDescent="0.2">
      <c r="A15" s="116"/>
      <c r="B15" s="368" t="s">
        <v>114</v>
      </c>
      <c r="C15" s="366"/>
      <c r="D15" s="367"/>
      <c r="E15" s="244">
        <f t="shared" si="0"/>
        <v>27830736.48</v>
      </c>
      <c r="F15" s="244">
        <f t="shared" si="1"/>
        <v>0</v>
      </c>
      <c r="G15" s="244">
        <f t="shared" si="2"/>
        <v>27830736.48</v>
      </c>
      <c r="H15" s="244">
        <f t="shared" si="3"/>
        <v>57540334.619999997</v>
      </c>
      <c r="I15" s="244">
        <f t="shared" si="4"/>
        <v>57540334.619999997</v>
      </c>
      <c r="J15" s="244">
        <f t="shared" ref="J15:J18" si="10">+I15-E15</f>
        <v>29709598.139999997</v>
      </c>
      <c r="L15" s="245">
        <v>0</v>
      </c>
      <c r="M15" s="244">
        <v>0</v>
      </c>
      <c r="N15" s="244">
        <f t="shared" si="6"/>
        <v>0</v>
      </c>
      <c r="O15" s="245">
        <v>10779070.58</v>
      </c>
      <c r="P15" s="245">
        <v>10779070.58</v>
      </c>
      <c r="Q15" s="244">
        <f t="shared" ref="Q15:Q18" si="11">+P15-L15</f>
        <v>10779070.58</v>
      </c>
      <c r="S15" s="245">
        <v>27830736.48</v>
      </c>
      <c r="T15" s="244">
        <v>0</v>
      </c>
      <c r="U15" s="244">
        <f t="shared" si="8"/>
        <v>27830736.48</v>
      </c>
      <c r="V15" s="245">
        <v>46761264.039999999</v>
      </c>
      <c r="W15" s="245">
        <v>46761264.039999999</v>
      </c>
      <c r="X15" s="244">
        <f t="shared" si="9"/>
        <v>18930527.559999999</v>
      </c>
    </row>
    <row r="16" spans="1:24" ht="12" customHeight="1" x14ac:dyDescent="0.2">
      <c r="A16" s="116"/>
      <c r="B16" s="368" t="s">
        <v>115</v>
      </c>
      <c r="C16" s="366"/>
      <c r="D16" s="367"/>
      <c r="E16" s="244">
        <f t="shared" si="0"/>
        <v>6185057.71</v>
      </c>
      <c r="F16" s="244">
        <f t="shared" si="1"/>
        <v>0</v>
      </c>
      <c r="G16" s="245">
        <f t="shared" si="2"/>
        <v>6185057.71</v>
      </c>
      <c r="H16" s="244">
        <f t="shared" si="3"/>
        <v>5486357.7400000002</v>
      </c>
      <c r="I16" s="244">
        <f t="shared" si="4"/>
        <v>5486357.7400000002</v>
      </c>
      <c r="J16" s="244">
        <f t="shared" si="10"/>
        <v>-698699.96999999974</v>
      </c>
      <c r="L16" s="245">
        <v>0</v>
      </c>
      <c r="M16" s="244">
        <v>0</v>
      </c>
      <c r="N16" s="245">
        <f t="shared" si="6"/>
        <v>0</v>
      </c>
      <c r="O16" s="245"/>
      <c r="P16" s="245"/>
      <c r="Q16" s="244">
        <f t="shared" si="11"/>
        <v>0</v>
      </c>
      <c r="S16" s="245">
        <v>6185057.71</v>
      </c>
      <c r="T16" s="244">
        <v>0</v>
      </c>
      <c r="U16" s="245">
        <f t="shared" si="8"/>
        <v>6185057.71</v>
      </c>
      <c r="V16" s="245">
        <v>5486357.7400000002</v>
      </c>
      <c r="W16" s="245">
        <v>5486357.7400000002</v>
      </c>
      <c r="X16" s="244">
        <f>+W16-S16</f>
        <v>-698699.96999999974</v>
      </c>
    </row>
    <row r="17" spans="1:24" s="111" customFormat="1" x14ac:dyDescent="0.2">
      <c r="A17" s="116"/>
      <c r="B17" s="368" t="s">
        <v>560</v>
      </c>
      <c r="C17" s="366"/>
      <c r="D17" s="367"/>
      <c r="E17" s="244">
        <f t="shared" si="0"/>
        <v>1476393.48</v>
      </c>
      <c r="F17" s="244">
        <f t="shared" si="1"/>
        <v>0</v>
      </c>
      <c r="G17" s="245">
        <f t="shared" si="2"/>
        <v>1476393.48</v>
      </c>
      <c r="H17" s="244">
        <f t="shared" si="3"/>
        <v>1972070</v>
      </c>
      <c r="I17" s="244">
        <f t="shared" si="4"/>
        <v>1972070</v>
      </c>
      <c r="J17" s="244">
        <f t="shared" si="10"/>
        <v>495676.52</v>
      </c>
      <c r="L17" s="245">
        <v>0</v>
      </c>
      <c r="M17" s="244">
        <v>0</v>
      </c>
      <c r="N17" s="245">
        <f t="shared" si="6"/>
        <v>0</v>
      </c>
      <c r="O17" s="245">
        <v>25030.78</v>
      </c>
      <c r="P17" s="245">
        <v>25030.78</v>
      </c>
      <c r="Q17" s="244">
        <f t="shared" si="11"/>
        <v>25030.78</v>
      </c>
      <c r="S17" s="245">
        <v>1476393.48</v>
      </c>
      <c r="T17" s="244">
        <v>0</v>
      </c>
      <c r="U17" s="245">
        <f t="shared" si="8"/>
        <v>1476393.48</v>
      </c>
      <c r="V17" s="245">
        <v>1947039.22</v>
      </c>
      <c r="W17" s="245">
        <v>1947039.22</v>
      </c>
      <c r="X17" s="244">
        <f>+W17-S17</f>
        <v>470645.74</v>
      </c>
    </row>
    <row r="18" spans="1:24" ht="30" customHeight="1" x14ac:dyDescent="0.2">
      <c r="A18" s="116"/>
      <c r="B18" s="368" t="s">
        <v>556</v>
      </c>
      <c r="C18" s="366"/>
      <c r="D18" s="367"/>
      <c r="E18" s="244">
        <f t="shared" si="0"/>
        <v>0</v>
      </c>
      <c r="F18" s="244">
        <f t="shared" si="1"/>
        <v>0</v>
      </c>
      <c r="G18" s="245">
        <f t="shared" si="2"/>
        <v>0</v>
      </c>
      <c r="H18" s="244">
        <f t="shared" si="3"/>
        <v>0</v>
      </c>
      <c r="I18" s="244">
        <f t="shared" si="4"/>
        <v>0</v>
      </c>
      <c r="J18" s="244">
        <f t="shared" si="10"/>
        <v>0</v>
      </c>
      <c r="L18" s="245">
        <v>0</v>
      </c>
      <c r="M18" s="244">
        <v>0</v>
      </c>
      <c r="N18" s="245">
        <f t="shared" si="6"/>
        <v>0</v>
      </c>
      <c r="O18" s="245"/>
      <c r="P18" s="245"/>
      <c r="Q18" s="244">
        <f t="shared" si="11"/>
        <v>0</v>
      </c>
      <c r="S18" s="245">
        <v>0</v>
      </c>
      <c r="T18" s="244">
        <v>0</v>
      </c>
      <c r="U18" s="245">
        <f t="shared" si="8"/>
        <v>0</v>
      </c>
      <c r="V18" s="245"/>
      <c r="W18" s="245"/>
      <c r="X18" s="244">
        <f t="shared" si="9"/>
        <v>0</v>
      </c>
    </row>
    <row r="19" spans="1:24" s="111" customFormat="1" ht="24" customHeight="1" x14ac:dyDescent="0.2">
      <c r="A19" s="116"/>
      <c r="B19" s="368" t="s">
        <v>536</v>
      </c>
      <c r="C19" s="366"/>
      <c r="D19" s="367"/>
      <c r="E19" s="244">
        <f t="shared" si="0"/>
        <v>1184806100</v>
      </c>
      <c r="F19" s="244">
        <f t="shared" si="1"/>
        <v>0</v>
      </c>
      <c r="G19" s="245">
        <f t="shared" si="2"/>
        <v>1184806100</v>
      </c>
      <c r="H19" s="244">
        <f t="shared" si="3"/>
        <v>1230841446</v>
      </c>
      <c r="I19" s="244">
        <f t="shared" si="4"/>
        <v>1230841446</v>
      </c>
      <c r="J19" s="245">
        <f t="shared" si="5"/>
        <v>46035346</v>
      </c>
      <c r="L19" s="245">
        <v>1184806100</v>
      </c>
      <c r="M19" s="244">
        <v>0</v>
      </c>
      <c r="N19" s="245">
        <f t="shared" si="6"/>
        <v>1184806100</v>
      </c>
      <c r="O19" s="245">
        <v>1230841446</v>
      </c>
      <c r="P19" s="245">
        <v>1230841446</v>
      </c>
      <c r="Q19" s="245">
        <f t="shared" si="7"/>
        <v>46035346</v>
      </c>
      <c r="S19" s="245">
        <v>0</v>
      </c>
      <c r="T19" s="244">
        <v>0</v>
      </c>
      <c r="U19" s="245">
        <f t="shared" si="8"/>
        <v>0</v>
      </c>
      <c r="V19" s="245"/>
      <c r="W19" s="245"/>
      <c r="X19" s="245">
        <f t="shared" si="9"/>
        <v>0</v>
      </c>
    </row>
    <row r="20" spans="1:24" s="111" customFormat="1" ht="12" customHeight="1" x14ac:dyDescent="0.2">
      <c r="A20" s="116"/>
      <c r="B20" s="368" t="s">
        <v>117</v>
      </c>
      <c r="C20" s="366"/>
      <c r="D20" s="367"/>
      <c r="E20" s="244">
        <f t="shared" si="0"/>
        <v>0</v>
      </c>
      <c r="F20" s="244">
        <f t="shared" si="1"/>
        <v>0</v>
      </c>
      <c r="G20" s="244">
        <f t="shared" si="2"/>
        <v>0</v>
      </c>
      <c r="H20" s="244">
        <f t="shared" si="3"/>
        <v>0</v>
      </c>
      <c r="I20" s="244">
        <f t="shared" si="4"/>
        <v>0</v>
      </c>
      <c r="J20" s="244">
        <f t="shared" si="5"/>
        <v>0</v>
      </c>
      <c r="L20" s="244">
        <v>0</v>
      </c>
      <c r="M20" s="244">
        <v>0</v>
      </c>
      <c r="N20" s="244">
        <f t="shared" si="6"/>
        <v>0</v>
      </c>
      <c r="O20" s="244"/>
      <c r="P20" s="244"/>
      <c r="Q20" s="244">
        <f t="shared" si="7"/>
        <v>0</v>
      </c>
      <c r="S20" s="244">
        <v>0</v>
      </c>
      <c r="T20" s="244">
        <v>0</v>
      </c>
      <c r="U20" s="244">
        <f t="shared" si="8"/>
        <v>0</v>
      </c>
      <c r="V20" s="244"/>
      <c r="W20" s="244"/>
      <c r="X20" s="244">
        <f t="shared" si="9"/>
        <v>0</v>
      </c>
    </row>
    <row r="21" spans="1:24" ht="12" customHeight="1" x14ac:dyDescent="0.2">
      <c r="A21" s="116"/>
      <c r="B21" s="122"/>
      <c r="C21" s="123"/>
      <c r="D21" s="124"/>
      <c r="E21" s="244">
        <f t="shared" si="0"/>
        <v>0</v>
      </c>
      <c r="F21" s="244">
        <f t="shared" si="1"/>
        <v>0</v>
      </c>
      <c r="G21" s="244">
        <f t="shared" si="2"/>
        <v>0</v>
      </c>
      <c r="H21" s="244">
        <f t="shared" si="3"/>
        <v>0</v>
      </c>
      <c r="I21" s="244">
        <f t="shared" si="4"/>
        <v>0</v>
      </c>
      <c r="J21" s="202"/>
      <c r="L21" s="201"/>
      <c r="M21" s="202"/>
      <c r="N21" s="202"/>
      <c r="O21" s="202"/>
      <c r="P21" s="202"/>
      <c r="Q21" s="202"/>
      <c r="S21" s="201"/>
      <c r="T21" s="202"/>
      <c r="U21" s="202"/>
      <c r="V21" s="202"/>
      <c r="W21" s="202"/>
      <c r="X21" s="202"/>
    </row>
    <row r="22" spans="1:24" ht="12" customHeight="1" x14ac:dyDescent="0.2">
      <c r="A22" s="113"/>
      <c r="B22" s="125"/>
      <c r="C22" s="126"/>
      <c r="D22" s="127" t="s">
        <v>118</v>
      </c>
      <c r="E22" s="300">
        <f>SUM(E11+E12+E13+E14+E15+E16+E17+E18+E19+E20)</f>
        <v>1223403080.8699999</v>
      </c>
      <c r="F22" s="300">
        <f>SUM(F11+F12+F13+F14+F15+F16+F17+F18+F19+F20)</f>
        <v>0</v>
      </c>
      <c r="G22" s="300">
        <f>SUM(G11+G12+G13+G14+G15+G16+G17+G18+G19+G20)</f>
        <v>1223403080.8699999</v>
      </c>
      <c r="H22" s="300">
        <f>SUM(H11+H12+H13+H14+H15+H16+H17+H18+H19+H20)</f>
        <v>1305401110.3499999</v>
      </c>
      <c r="I22" s="200">
        <f>SUM(I11+I12+I13+I14+I15+I16+I17+I18+I19+I20)</f>
        <v>1305401110.3499999</v>
      </c>
      <c r="J22" s="369">
        <f>SUM(J14,J15,J16,J17,J19)</f>
        <v>81998029.480000004</v>
      </c>
      <c r="L22" s="200">
        <f>SUM(L11+L12+L13+L14+L15+L16+L17+L18+L19+L20)</f>
        <v>1184806100</v>
      </c>
      <c r="M22" s="200">
        <f>SUM(M11+M12+M13+M14+M15+M16+M17+M18+M19+M20)</f>
        <v>0</v>
      </c>
      <c r="N22" s="200">
        <f>SUM(N11+N12+N13+N14+N15+N16+N17+N18+N19+N20)</f>
        <v>1184806100</v>
      </c>
      <c r="O22" s="200">
        <f>SUM(O11+O12+O13+O14+O15+O16+O17+O18+O19+O20)</f>
        <v>1247284119.71</v>
      </c>
      <c r="P22" s="200">
        <f>SUM(P11+P12+P13+P14+P15+P16+P17+P18+P19+P20)</f>
        <v>1247284119.71</v>
      </c>
      <c r="Q22" s="369">
        <f>SUM(Q19,Q17,Q15,Q14)</f>
        <v>62478019.710000001</v>
      </c>
      <c r="S22" s="200">
        <f>SUM(S11+S12+S13+S14+S15+S16+S17+S18+S19+S20)</f>
        <v>38596980.869999997</v>
      </c>
      <c r="T22" s="200">
        <f>SUM(T11+T12+T13+T14+T15+T16+T17+T18+T19+T20)</f>
        <v>0</v>
      </c>
      <c r="U22" s="200">
        <f>SUM(U11+U12+U13+U14+U15+U16+U17+U18+U19+U20)</f>
        <v>38596980.869999997</v>
      </c>
      <c r="V22" s="200">
        <f>SUM(V11+V12+V13+V14+V15+V16+V17+V18+V19+V20)</f>
        <v>58116990.640000001</v>
      </c>
      <c r="W22" s="200">
        <f>SUM(W11+W12+W13+W14+W15+W16+W17+W18+W19+W20)</f>
        <v>58116990.640000001</v>
      </c>
      <c r="X22" s="369">
        <f>SUM(X14,X15,X16,X19,X17)</f>
        <v>19520009.77</v>
      </c>
    </row>
    <row r="23" spans="1:24" ht="12" customHeight="1" x14ac:dyDescent="0.2">
      <c r="A23" s="116"/>
      <c r="B23" s="128"/>
      <c r="C23" s="128"/>
      <c r="D23" s="128"/>
      <c r="E23" s="128"/>
      <c r="F23" s="128"/>
      <c r="G23" s="128"/>
      <c r="H23" s="371" t="s">
        <v>282</v>
      </c>
      <c r="I23" s="372"/>
      <c r="J23" s="370"/>
      <c r="L23" s="128"/>
      <c r="M23" s="128"/>
      <c r="N23" s="128"/>
      <c r="O23" s="371" t="s">
        <v>282</v>
      </c>
      <c r="P23" s="372"/>
      <c r="Q23" s="370"/>
      <c r="S23" s="128"/>
      <c r="T23" s="128"/>
      <c r="U23" s="128"/>
      <c r="V23" s="371" t="s">
        <v>282</v>
      </c>
      <c r="W23" s="372"/>
      <c r="X23" s="370"/>
    </row>
    <row r="24" spans="1:24" ht="12" customHeight="1" x14ac:dyDescent="0.2">
      <c r="A24" s="113"/>
      <c r="B24" s="113"/>
      <c r="C24" s="113"/>
      <c r="D24" s="113"/>
      <c r="E24" s="114"/>
      <c r="F24" s="114"/>
      <c r="G24" s="114"/>
      <c r="H24" s="114"/>
      <c r="I24" s="114"/>
      <c r="J24" s="114"/>
      <c r="L24" s="114"/>
      <c r="M24" s="114"/>
      <c r="N24" s="114"/>
      <c r="O24" s="114"/>
      <c r="P24" s="114"/>
      <c r="Q24" s="114"/>
      <c r="S24" s="114"/>
      <c r="T24" s="114"/>
      <c r="U24" s="114"/>
      <c r="V24" s="114"/>
      <c r="W24" s="114"/>
      <c r="X24" s="114"/>
    </row>
    <row r="25" spans="1:24" ht="12" customHeight="1" x14ac:dyDescent="0.2">
      <c r="A25" s="113"/>
      <c r="B25" s="373" t="s">
        <v>119</v>
      </c>
      <c r="C25" s="373"/>
      <c r="D25" s="373"/>
      <c r="E25" s="374" t="s">
        <v>102</v>
      </c>
      <c r="F25" s="374"/>
      <c r="G25" s="374"/>
      <c r="H25" s="374"/>
      <c r="I25" s="374"/>
      <c r="J25" s="373" t="s">
        <v>103</v>
      </c>
      <c r="L25" s="374" t="s">
        <v>102</v>
      </c>
      <c r="M25" s="374"/>
      <c r="N25" s="374"/>
      <c r="O25" s="374"/>
      <c r="P25" s="374"/>
      <c r="Q25" s="373" t="s">
        <v>103</v>
      </c>
      <c r="S25" s="374" t="s">
        <v>102</v>
      </c>
      <c r="T25" s="374"/>
      <c r="U25" s="374"/>
      <c r="V25" s="374"/>
      <c r="W25" s="374"/>
      <c r="X25" s="373" t="s">
        <v>103</v>
      </c>
    </row>
    <row r="26" spans="1:24" ht="48" x14ac:dyDescent="0.2">
      <c r="A26" s="113"/>
      <c r="B26" s="373"/>
      <c r="C26" s="373"/>
      <c r="D26" s="373"/>
      <c r="E26" s="291" t="s">
        <v>104</v>
      </c>
      <c r="F26" s="163" t="s">
        <v>105</v>
      </c>
      <c r="G26" s="291" t="s">
        <v>106</v>
      </c>
      <c r="H26" s="291" t="s">
        <v>107</v>
      </c>
      <c r="I26" s="291" t="s">
        <v>108</v>
      </c>
      <c r="J26" s="373"/>
      <c r="L26" s="295" t="s">
        <v>104</v>
      </c>
      <c r="M26" s="163" t="s">
        <v>105</v>
      </c>
      <c r="N26" s="295" t="s">
        <v>106</v>
      </c>
      <c r="O26" s="295" t="s">
        <v>107</v>
      </c>
      <c r="P26" s="295" t="s">
        <v>108</v>
      </c>
      <c r="Q26" s="373"/>
      <c r="S26" s="295" t="s">
        <v>104</v>
      </c>
      <c r="T26" s="163" t="s">
        <v>105</v>
      </c>
      <c r="U26" s="295" t="s">
        <v>106</v>
      </c>
      <c r="V26" s="295" t="s">
        <v>107</v>
      </c>
      <c r="W26" s="295" t="s">
        <v>108</v>
      </c>
      <c r="X26" s="373"/>
    </row>
    <row r="27" spans="1:24" ht="12" customHeight="1" x14ac:dyDescent="0.2">
      <c r="A27" s="113"/>
      <c r="B27" s="373"/>
      <c r="C27" s="373"/>
      <c r="D27" s="373"/>
      <c r="E27" s="291" t="s">
        <v>109</v>
      </c>
      <c r="F27" s="291" t="s">
        <v>110</v>
      </c>
      <c r="G27" s="291" t="s">
        <v>111</v>
      </c>
      <c r="H27" s="291" t="s">
        <v>112</v>
      </c>
      <c r="I27" s="291" t="s">
        <v>113</v>
      </c>
      <c r="J27" s="291" t="s">
        <v>121</v>
      </c>
      <c r="L27" s="295" t="s">
        <v>109</v>
      </c>
      <c r="M27" s="295" t="s">
        <v>110</v>
      </c>
      <c r="N27" s="295" t="s">
        <v>111</v>
      </c>
      <c r="O27" s="295" t="s">
        <v>112</v>
      </c>
      <c r="P27" s="295" t="s">
        <v>113</v>
      </c>
      <c r="Q27" s="295" t="s">
        <v>121</v>
      </c>
      <c r="S27" s="295" t="s">
        <v>109</v>
      </c>
      <c r="T27" s="295" t="s">
        <v>110</v>
      </c>
      <c r="U27" s="295" t="s">
        <v>111</v>
      </c>
      <c r="V27" s="295" t="s">
        <v>112</v>
      </c>
      <c r="W27" s="295" t="s">
        <v>113</v>
      </c>
      <c r="X27" s="295" t="s">
        <v>121</v>
      </c>
    </row>
    <row r="28" spans="1:24" ht="12" customHeight="1" x14ac:dyDescent="0.2">
      <c r="A28" s="116"/>
      <c r="B28" s="117"/>
      <c r="C28" s="118"/>
      <c r="D28" s="119"/>
      <c r="E28" s="121"/>
      <c r="F28" s="121"/>
      <c r="G28" s="121"/>
      <c r="H28" s="121"/>
      <c r="I28" s="121"/>
      <c r="J28" s="121"/>
      <c r="L28" s="121"/>
      <c r="M28" s="121"/>
      <c r="N28" s="121"/>
      <c r="O28" s="121"/>
      <c r="P28" s="121"/>
      <c r="Q28" s="121"/>
      <c r="S28" s="121"/>
      <c r="T28" s="121"/>
      <c r="U28" s="121"/>
      <c r="V28" s="121"/>
      <c r="W28" s="121"/>
      <c r="X28" s="121"/>
    </row>
    <row r="29" spans="1:24" ht="12" customHeight="1" x14ac:dyDescent="0.2">
      <c r="A29" s="116"/>
      <c r="B29" s="239" t="s">
        <v>537</v>
      </c>
      <c r="C29" s="240"/>
      <c r="D29" s="241"/>
      <c r="E29" s="242">
        <f t="shared" ref="E29:J29" si="12">+E30+E32+E33+E34+E35+E36+E37</f>
        <v>37120587.390000001</v>
      </c>
      <c r="F29" s="242">
        <f t="shared" si="12"/>
        <v>0</v>
      </c>
      <c r="G29" s="242">
        <f t="shared" si="12"/>
        <v>37120587.390000001</v>
      </c>
      <c r="H29" s="242">
        <f t="shared" si="12"/>
        <v>72587594.349999994</v>
      </c>
      <c r="I29" s="242">
        <f t="shared" si="12"/>
        <v>72587594.349999994</v>
      </c>
      <c r="J29" s="242">
        <f t="shared" si="12"/>
        <v>35467006.960000001</v>
      </c>
      <c r="L29" s="242">
        <f t="shared" ref="L29:Q29" si="13">+L30+L32+L33+L34+L35+L36+L37</f>
        <v>0</v>
      </c>
      <c r="M29" s="242">
        <f t="shared" si="13"/>
        <v>0</v>
      </c>
      <c r="N29" s="242">
        <f t="shared" si="13"/>
        <v>0</v>
      </c>
      <c r="O29" s="242">
        <f t="shared" si="13"/>
        <v>16417642.93</v>
      </c>
      <c r="P29" s="242">
        <f t="shared" si="13"/>
        <v>16417642.93</v>
      </c>
      <c r="Q29" s="242">
        <f t="shared" si="13"/>
        <v>16417642.93</v>
      </c>
      <c r="S29" s="242">
        <f t="shared" ref="S29:X29" si="14">+S30+S32+S33+S34+S35+S36+S37</f>
        <v>37120587.390000001</v>
      </c>
      <c r="T29" s="242">
        <f t="shared" si="14"/>
        <v>0</v>
      </c>
      <c r="U29" s="242">
        <f t="shared" si="14"/>
        <v>37120587.390000001</v>
      </c>
      <c r="V29" s="242">
        <f t="shared" si="14"/>
        <v>56169951.420000002</v>
      </c>
      <c r="W29" s="242">
        <f t="shared" si="14"/>
        <v>56169951.420000002</v>
      </c>
      <c r="X29" s="242">
        <f t="shared" si="14"/>
        <v>19049364.030000001</v>
      </c>
    </row>
    <row r="30" spans="1:24" ht="12" customHeight="1" x14ac:dyDescent="0.2">
      <c r="A30" s="116"/>
      <c r="B30" s="243"/>
      <c r="C30" s="366" t="s">
        <v>75</v>
      </c>
      <c r="D30" s="367"/>
      <c r="E30" s="244">
        <f t="shared" ref="E30:E37" si="15">E11</f>
        <v>0</v>
      </c>
      <c r="F30" s="244">
        <v>0</v>
      </c>
      <c r="G30" s="244">
        <f>+E30+F30</f>
        <v>0</v>
      </c>
      <c r="H30" s="244">
        <v>0</v>
      </c>
      <c r="I30" s="244">
        <v>0</v>
      </c>
      <c r="J30" s="244">
        <f>+I30-E30</f>
        <v>0</v>
      </c>
      <c r="L30" s="244">
        <v>0</v>
      </c>
      <c r="M30" s="244">
        <v>0</v>
      </c>
      <c r="N30" s="244">
        <f>+L30+M30</f>
        <v>0</v>
      </c>
      <c r="O30" s="244">
        <v>0</v>
      </c>
      <c r="P30" s="244">
        <v>0</v>
      </c>
      <c r="Q30" s="244">
        <f>+P30-L30</f>
        <v>0</v>
      </c>
      <c r="S30" s="244">
        <v>0</v>
      </c>
      <c r="T30" s="244">
        <v>0</v>
      </c>
      <c r="U30" s="244">
        <f>+S30+T30</f>
        <v>0</v>
      </c>
      <c r="V30" s="244">
        <v>0</v>
      </c>
      <c r="W30" s="244">
        <v>0</v>
      </c>
      <c r="X30" s="244">
        <f>+W30-S30</f>
        <v>0</v>
      </c>
    </row>
    <row r="31" spans="1:24" ht="12" customHeight="1" x14ac:dyDescent="0.2">
      <c r="A31" s="116"/>
      <c r="B31" s="243"/>
      <c r="C31" s="366" t="s">
        <v>538</v>
      </c>
      <c r="D31" s="367"/>
      <c r="E31" s="244">
        <f t="shared" si="15"/>
        <v>0</v>
      </c>
      <c r="F31" s="244"/>
      <c r="G31" s="244"/>
      <c r="H31" s="244"/>
      <c r="I31" s="244"/>
      <c r="J31" s="244"/>
      <c r="L31" s="244"/>
      <c r="M31" s="244"/>
      <c r="N31" s="244"/>
      <c r="O31" s="244"/>
      <c r="P31" s="244"/>
      <c r="Q31" s="244"/>
      <c r="S31" s="244"/>
      <c r="T31" s="244"/>
      <c r="U31" s="244"/>
      <c r="V31" s="244"/>
      <c r="W31" s="244"/>
      <c r="X31" s="244"/>
    </row>
    <row r="32" spans="1:24" ht="12" customHeight="1" x14ac:dyDescent="0.2">
      <c r="A32" s="116"/>
      <c r="B32" s="243"/>
      <c r="C32" s="366" t="s">
        <v>77</v>
      </c>
      <c r="D32" s="367"/>
      <c r="E32" s="244">
        <f t="shared" si="15"/>
        <v>0</v>
      </c>
      <c r="F32" s="244">
        <v>0</v>
      </c>
      <c r="G32" s="244">
        <f t="shared" ref="G32:G43" si="16">+E32+F32</f>
        <v>0</v>
      </c>
      <c r="H32" s="244">
        <v>0</v>
      </c>
      <c r="I32" s="244">
        <v>0</v>
      </c>
      <c r="J32" s="244">
        <f t="shared" ref="J32:J46" si="17">+I32-E32</f>
        <v>0</v>
      </c>
      <c r="L32" s="244">
        <v>0</v>
      </c>
      <c r="M32" s="244">
        <v>0</v>
      </c>
      <c r="N32" s="244">
        <f t="shared" ref="N32:N43" si="18">+L32+M32</f>
        <v>0</v>
      </c>
      <c r="O32" s="244">
        <v>0</v>
      </c>
      <c r="P32" s="244">
        <v>0</v>
      </c>
      <c r="Q32" s="244">
        <f t="shared" ref="Q32:Q46" si="19">+P32-L32</f>
        <v>0</v>
      </c>
      <c r="S32" s="244">
        <v>0</v>
      </c>
      <c r="T32" s="244">
        <v>0</v>
      </c>
      <c r="U32" s="244">
        <f t="shared" ref="U32:U43" si="20">+S32+T32</f>
        <v>0</v>
      </c>
      <c r="V32" s="244">
        <v>0</v>
      </c>
      <c r="W32" s="244">
        <v>0</v>
      </c>
      <c r="X32" s="244">
        <f t="shared" ref="X32:X46" si="21">+W32-S32</f>
        <v>0</v>
      </c>
    </row>
    <row r="33" spans="1:24" ht="12" customHeight="1" x14ac:dyDescent="0.2">
      <c r="A33" s="116"/>
      <c r="B33" s="243"/>
      <c r="C33" s="366" t="s">
        <v>79</v>
      </c>
      <c r="D33" s="367"/>
      <c r="E33" s="244">
        <f t="shared" si="15"/>
        <v>3104793.2</v>
      </c>
      <c r="F33" s="244">
        <f>F14</f>
        <v>0</v>
      </c>
      <c r="G33" s="244">
        <f t="shared" si="16"/>
        <v>3104793.2</v>
      </c>
      <c r="H33" s="244">
        <f>H14</f>
        <v>9560901.9900000002</v>
      </c>
      <c r="I33" s="244">
        <f>I14</f>
        <v>9560901.9900000002</v>
      </c>
      <c r="J33" s="244">
        <f t="shared" si="17"/>
        <v>6456108.79</v>
      </c>
      <c r="L33" s="244">
        <f>L14</f>
        <v>0</v>
      </c>
      <c r="M33" s="244">
        <f>M14</f>
        <v>0</v>
      </c>
      <c r="N33" s="244">
        <f t="shared" si="18"/>
        <v>0</v>
      </c>
      <c r="O33" s="244">
        <f>O14</f>
        <v>5638572.3499999996</v>
      </c>
      <c r="P33" s="244">
        <f>P14</f>
        <v>5638572.3499999996</v>
      </c>
      <c r="Q33" s="244">
        <f t="shared" si="19"/>
        <v>5638572.3499999996</v>
      </c>
      <c r="S33" s="244">
        <f>S14</f>
        <v>3104793.2</v>
      </c>
      <c r="T33" s="244">
        <f>T14</f>
        <v>0</v>
      </c>
      <c r="U33" s="244">
        <f t="shared" si="20"/>
        <v>3104793.2</v>
      </c>
      <c r="V33" s="244">
        <f t="shared" ref="V33:W35" si="22">V14</f>
        <v>3922329.64</v>
      </c>
      <c r="W33" s="244">
        <f t="shared" si="22"/>
        <v>3922329.64</v>
      </c>
      <c r="X33" s="244">
        <f t="shared" si="21"/>
        <v>817536.44</v>
      </c>
    </row>
    <row r="34" spans="1:24" ht="12" customHeight="1" x14ac:dyDescent="0.2">
      <c r="A34" s="116"/>
      <c r="B34" s="243"/>
      <c r="C34" s="366" t="s">
        <v>539</v>
      </c>
      <c r="D34" s="367"/>
      <c r="E34" s="244">
        <f t="shared" si="15"/>
        <v>27830736.48</v>
      </c>
      <c r="F34" s="244">
        <v>0</v>
      </c>
      <c r="G34" s="245">
        <f t="shared" si="16"/>
        <v>27830736.48</v>
      </c>
      <c r="H34" s="244">
        <f t="shared" ref="H34:I35" si="23">H15</f>
        <v>57540334.619999997</v>
      </c>
      <c r="I34" s="244">
        <f t="shared" si="23"/>
        <v>57540334.619999997</v>
      </c>
      <c r="J34" s="245">
        <f t="shared" si="17"/>
        <v>29709598.139999997</v>
      </c>
      <c r="L34" s="244">
        <f>L15</f>
        <v>0</v>
      </c>
      <c r="M34" s="244">
        <v>0</v>
      </c>
      <c r="N34" s="245">
        <f t="shared" si="18"/>
        <v>0</v>
      </c>
      <c r="O34" s="244">
        <f t="shared" ref="O34:P35" si="24">O15</f>
        <v>10779070.58</v>
      </c>
      <c r="P34" s="244">
        <f t="shared" si="24"/>
        <v>10779070.58</v>
      </c>
      <c r="Q34" s="245">
        <f t="shared" si="19"/>
        <v>10779070.58</v>
      </c>
      <c r="S34" s="244">
        <f>S15</f>
        <v>27830736.48</v>
      </c>
      <c r="T34" s="244">
        <v>0</v>
      </c>
      <c r="U34" s="245">
        <f t="shared" si="20"/>
        <v>27830736.48</v>
      </c>
      <c r="V34" s="244">
        <f t="shared" si="22"/>
        <v>46761264.039999999</v>
      </c>
      <c r="W34" s="244">
        <f t="shared" si="22"/>
        <v>46761264.039999999</v>
      </c>
      <c r="X34" s="245">
        <f t="shared" si="21"/>
        <v>18930527.559999999</v>
      </c>
    </row>
    <row r="35" spans="1:24" ht="12" customHeight="1" x14ac:dyDescent="0.2">
      <c r="A35" s="116"/>
      <c r="B35" s="243"/>
      <c r="C35" s="366" t="s">
        <v>540</v>
      </c>
      <c r="D35" s="367"/>
      <c r="E35" s="244">
        <f t="shared" si="15"/>
        <v>6185057.71</v>
      </c>
      <c r="F35" s="244">
        <v>0</v>
      </c>
      <c r="G35" s="245">
        <f t="shared" si="16"/>
        <v>6185057.71</v>
      </c>
      <c r="H35" s="244">
        <f t="shared" si="23"/>
        <v>5486357.7400000002</v>
      </c>
      <c r="I35" s="244">
        <f t="shared" si="23"/>
        <v>5486357.7400000002</v>
      </c>
      <c r="J35" s="244">
        <f t="shared" si="17"/>
        <v>-698699.96999999974</v>
      </c>
      <c r="L35" s="244">
        <v>0</v>
      </c>
      <c r="M35" s="244">
        <v>0</v>
      </c>
      <c r="N35" s="245">
        <f t="shared" si="18"/>
        <v>0</v>
      </c>
      <c r="O35" s="244">
        <f t="shared" si="24"/>
        <v>0</v>
      </c>
      <c r="P35" s="244">
        <f t="shared" si="24"/>
        <v>0</v>
      </c>
      <c r="Q35" s="244">
        <f t="shared" si="19"/>
        <v>0</v>
      </c>
      <c r="S35" s="244">
        <f>S16</f>
        <v>6185057.71</v>
      </c>
      <c r="T35" s="244">
        <f>T16</f>
        <v>0</v>
      </c>
      <c r="U35" s="245">
        <f t="shared" si="20"/>
        <v>6185057.71</v>
      </c>
      <c r="V35" s="244">
        <f t="shared" si="22"/>
        <v>5486357.7400000002</v>
      </c>
      <c r="W35" s="244">
        <f t="shared" si="22"/>
        <v>5486357.7400000002</v>
      </c>
      <c r="X35" s="244">
        <f t="shared" si="21"/>
        <v>-698699.96999999974</v>
      </c>
    </row>
    <row r="36" spans="1:24" s="111" customFormat="1" ht="30.75" customHeight="1" x14ac:dyDescent="0.2">
      <c r="A36" s="116"/>
      <c r="B36" s="243"/>
      <c r="C36" s="366" t="s">
        <v>556</v>
      </c>
      <c r="D36" s="367"/>
      <c r="E36" s="244"/>
      <c r="F36" s="244">
        <v>0</v>
      </c>
      <c r="G36" s="244">
        <f t="shared" si="16"/>
        <v>0</v>
      </c>
      <c r="H36" s="244">
        <v>0</v>
      </c>
      <c r="I36" s="244">
        <v>0</v>
      </c>
      <c r="J36" s="244">
        <f t="shared" si="17"/>
        <v>0</v>
      </c>
      <c r="L36" s="244">
        <v>0</v>
      </c>
      <c r="M36" s="244">
        <v>0</v>
      </c>
      <c r="N36" s="244">
        <f t="shared" si="18"/>
        <v>0</v>
      </c>
      <c r="O36" s="244">
        <v>0</v>
      </c>
      <c r="P36" s="244">
        <v>0</v>
      </c>
      <c r="Q36" s="244">
        <f t="shared" si="19"/>
        <v>0</v>
      </c>
      <c r="S36" s="244">
        <v>0</v>
      </c>
      <c r="T36" s="244">
        <v>0</v>
      </c>
      <c r="U36" s="244">
        <f t="shared" si="20"/>
        <v>0</v>
      </c>
      <c r="V36" s="244">
        <v>0</v>
      </c>
      <c r="W36" s="244">
        <v>0</v>
      </c>
      <c r="X36" s="244">
        <f t="shared" si="21"/>
        <v>0</v>
      </c>
    </row>
    <row r="37" spans="1:24" s="111" customFormat="1" ht="12" customHeight="1" x14ac:dyDescent="0.2">
      <c r="A37" s="116"/>
      <c r="B37" s="243"/>
      <c r="C37" s="366" t="s">
        <v>116</v>
      </c>
      <c r="D37" s="367"/>
      <c r="E37" s="244">
        <f t="shared" si="15"/>
        <v>0</v>
      </c>
      <c r="F37" s="245"/>
      <c r="G37" s="245">
        <f t="shared" si="16"/>
        <v>0</v>
      </c>
      <c r="H37" s="245">
        <v>0</v>
      </c>
      <c r="I37" s="245">
        <v>0</v>
      </c>
      <c r="J37" s="245">
        <f t="shared" si="17"/>
        <v>0</v>
      </c>
      <c r="L37" s="245">
        <v>0</v>
      </c>
      <c r="M37" s="245">
        <v>0</v>
      </c>
      <c r="N37" s="245">
        <f t="shared" si="18"/>
        <v>0</v>
      </c>
      <c r="O37" s="245">
        <v>0</v>
      </c>
      <c r="P37" s="245">
        <v>0</v>
      </c>
      <c r="Q37" s="245">
        <f t="shared" si="19"/>
        <v>0</v>
      </c>
      <c r="S37" s="245">
        <v>0</v>
      </c>
      <c r="T37" s="245">
        <f>T19</f>
        <v>0</v>
      </c>
      <c r="U37" s="245">
        <f t="shared" si="20"/>
        <v>0</v>
      </c>
      <c r="V37" s="245">
        <f>V19</f>
        <v>0</v>
      </c>
      <c r="W37" s="245">
        <f>W19</f>
        <v>0</v>
      </c>
      <c r="X37" s="245">
        <f t="shared" si="21"/>
        <v>0</v>
      </c>
    </row>
    <row r="38" spans="1:24" ht="12" customHeight="1" x14ac:dyDescent="0.2">
      <c r="A38" s="116"/>
      <c r="B38" s="243"/>
      <c r="C38" s="246"/>
      <c r="D38" s="247"/>
      <c r="E38" s="244"/>
      <c r="F38" s="244"/>
      <c r="G38" s="248"/>
      <c r="H38" s="244"/>
      <c r="I38" s="244"/>
      <c r="J38" s="244"/>
      <c r="L38" s="244"/>
      <c r="M38" s="244"/>
      <c r="N38" s="248"/>
      <c r="O38" s="244"/>
      <c r="P38" s="244"/>
      <c r="Q38" s="244"/>
      <c r="S38" s="244"/>
      <c r="T38" s="244"/>
      <c r="U38" s="248"/>
      <c r="V38" s="244"/>
      <c r="W38" s="244"/>
      <c r="X38" s="244"/>
    </row>
    <row r="39" spans="1:24" ht="40.5" customHeight="1" x14ac:dyDescent="0.2">
      <c r="A39" s="116"/>
      <c r="B39" s="363" t="s">
        <v>557</v>
      </c>
      <c r="C39" s="364"/>
      <c r="D39" s="365"/>
      <c r="E39" s="242">
        <f>+E40+E42+E43</f>
        <v>1186282493.48</v>
      </c>
      <c r="F39" s="242">
        <f>+F40+F42+F43</f>
        <v>0</v>
      </c>
      <c r="G39" s="242">
        <f>+G40+G42+G43</f>
        <v>1186282493.48</v>
      </c>
      <c r="H39" s="242">
        <f>+H40+H42+H43</f>
        <v>1232813516</v>
      </c>
      <c r="I39" s="242">
        <f>+I40+I42+I43</f>
        <v>1232813516</v>
      </c>
      <c r="J39" s="242">
        <f t="shared" si="17"/>
        <v>46531022.519999981</v>
      </c>
      <c r="L39" s="242">
        <f>+L40+L42+L43</f>
        <v>1184806100</v>
      </c>
      <c r="M39" s="242">
        <f>+M40+M42+M43</f>
        <v>0</v>
      </c>
      <c r="N39" s="242">
        <f>+N40+N42+N43</f>
        <v>1184806100</v>
      </c>
      <c r="O39" s="242">
        <f>+O40+O42+O43</f>
        <v>1230866476.78</v>
      </c>
      <c r="P39" s="242">
        <f>+P40+P42+P43</f>
        <v>1230866476.78</v>
      </c>
      <c r="Q39" s="242">
        <f t="shared" si="19"/>
        <v>46060376.779999971</v>
      </c>
      <c r="S39" s="242">
        <f>+S40+S42+S43</f>
        <v>1476393.48</v>
      </c>
      <c r="T39" s="242">
        <f>+T40+T42+T43</f>
        <v>0</v>
      </c>
      <c r="U39" s="242">
        <f>+U40+U42+U43</f>
        <v>1476393.48</v>
      </c>
      <c r="V39" s="242">
        <f>+V40+V42+V43</f>
        <v>1947039.22</v>
      </c>
      <c r="W39" s="242">
        <f>+W40+W42+W43</f>
        <v>1947039.22</v>
      </c>
      <c r="X39" s="242">
        <f t="shared" si="21"/>
        <v>470645.74</v>
      </c>
    </row>
    <row r="40" spans="1:24" ht="12" customHeight="1" x14ac:dyDescent="0.2">
      <c r="A40" s="116"/>
      <c r="B40" s="239"/>
      <c r="C40" s="366" t="s">
        <v>99</v>
      </c>
      <c r="D40" s="367"/>
      <c r="E40" s="244">
        <v>0</v>
      </c>
      <c r="F40" s="244">
        <v>0</v>
      </c>
      <c r="G40" s="244">
        <f t="shared" si="16"/>
        <v>0</v>
      </c>
      <c r="H40" s="244">
        <v>0</v>
      </c>
      <c r="I40" s="244">
        <v>0</v>
      </c>
      <c r="J40" s="244">
        <f t="shared" si="17"/>
        <v>0</v>
      </c>
      <c r="L40" s="244">
        <v>0</v>
      </c>
      <c r="M40" s="244">
        <v>0</v>
      </c>
      <c r="N40" s="244">
        <f t="shared" si="18"/>
        <v>0</v>
      </c>
      <c r="O40" s="244">
        <v>0</v>
      </c>
      <c r="P40" s="244">
        <v>0</v>
      </c>
      <c r="Q40" s="244">
        <f t="shared" si="19"/>
        <v>0</v>
      </c>
      <c r="S40" s="244">
        <v>0</v>
      </c>
      <c r="T40" s="244">
        <v>0</v>
      </c>
      <c r="U40" s="244">
        <f t="shared" si="20"/>
        <v>0</v>
      </c>
      <c r="V40" s="244">
        <v>0</v>
      </c>
      <c r="W40" s="244">
        <v>0</v>
      </c>
      <c r="X40" s="242">
        <f t="shared" si="21"/>
        <v>0</v>
      </c>
    </row>
    <row r="41" spans="1:24" ht="12" customHeight="1" x14ac:dyDescent="0.2">
      <c r="A41" s="116"/>
      <c r="B41" s="239"/>
      <c r="C41" s="366" t="s">
        <v>539</v>
      </c>
      <c r="D41" s="367"/>
      <c r="E41" s="244"/>
      <c r="F41" s="244"/>
      <c r="G41" s="244"/>
      <c r="H41" s="244"/>
      <c r="I41" s="244"/>
      <c r="J41" s="244"/>
      <c r="L41" s="244"/>
      <c r="M41" s="244"/>
      <c r="N41" s="244"/>
      <c r="O41" s="244"/>
      <c r="P41" s="244"/>
      <c r="Q41" s="244"/>
      <c r="S41" s="244"/>
      <c r="T41" s="244"/>
      <c r="U41" s="244"/>
      <c r="V41" s="244"/>
      <c r="W41" s="244"/>
      <c r="X41" s="244"/>
    </row>
    <row r="42" spans="1:24" x14ac:dyDescent="0.2">
      <c r="A42" s="116"/>
      <c r="B42" s="243"/>
      <c r="C42" s="366" t="s">
        <v>558</v>
      </c>
      <c r="D42" s="367"/>
      <c r="E42" s="245">
        <f>E17</f>
        <v>1476393.48</v>
      </c>
      <c r="F42" s="245">
        <f t="shared" ref="F42:J42" si="25">F17</f>
        <v>0</v>
      </c>
      <c r="G42" s="245">
        <f t="shared" si="16"/>
        <v>1476393.48</v>
      </c>
      <c r="H42" s="245">
        <f t="shared" si="25"/>
        <v>1972070</v>
      </c>
      <c r="I42" s="245">
        <f t="shared" si="25"/>
        <v>1972070</v>
      </c>
      <c r="J42" s="245">
        <f t="shared" si="25"/>
        <v>495676.52</v>
      </c>
      <c r="L42" s="245">
        <f>L17</f>
        <v>0</v>
      </c>
      <c r="M42" s="245">
        <f t="shared" ref="M42:Q42" si="26">M17</f>
        <v>0</v>
      </c>
      <c r="N42" s="245">
        <f t="shared" si="26"/>
        <v>0</v>
      </c>
      <c r="O42" s="245">
        <f t="shared" si="26"/>
        <v>25030.78</v>
      </c>
      <c r="P42" s="245">
        <f t="shared" si="26"/>
        <v>25030.78</v>
      </c>
      <c r="Q42" s="245">
        <f t="shared" si="26"/>
        <v>25030.78</v>
      </c>
      <c r="S42" s="245">
        <f>S17</f>
        <v>1476393.48</v>
      </c>
      <c r="T42" s="244">
        <v>0</v>
      </c>
      <c r="U42" s="245">
        <f t="shared" si="20"/>
        <v>1476393.48</v>
      </c>
      <c r="V42" s="245">
        <f>V17</f>
        <v>1947039.22</v>
      </c>
      <c r="W42" s="245">
        <f>W17</f>
        <v>1947039.22</v>
      </c>
      <c r="X42" s="242">
        <f t="shared" si="21"/>
        <v>470645.74</v>
      </c>
    </row>
    <row r="43" spans="1:24" ht="25.5" customHeight="1" x14ac:dyDescent="0.2">
      <c r="A43" s="116"/>
      <c r="B43" s="243"/>
      <c r="C43" s="366" t="s">
        <v>536</v>
      </c>
      <c r="D43" s="367"/>
      <c r="E43" s="245">
        <f>E19</f>
        <v>1184806100</v>
      </c>
      <c r="F43" s="245">
        <f>F19</f>
        <v>0</v>
      </c>
      <c r="G43" s="245">
        <f t="shared" si="16"/>
        <v>1184806100</v>
      </c>
      <c r="H43" s="245">
        <f t="shared" ref="H43:J43" si="27">H19</f>
        <v>1230841446</v>
      </c>
      <c r="I43" s="245">
        <f t="shared" si="27"/>
        <v>1230841446</v>
      </c>
      <c r="J43" s="245">
        <f t="shared" si="27"/>
        <v>46035346</v>
      </c>
      <c r="L43" s="245">
        <f>L19</f>
        <v>1184806100</v>
      </c>
      <c r="M43" s="245">
        <f>M19</f>
        <v>0</v>
      </c>
      <c r="N43" s="245">
        <f t="shared" si="18"/>
        <v>1184806100</v>
      </c>
      <c r="O43" s="245">
        <f t="shared" ref="O43:Q43" si="28">O19</f>
        <v>1230841446</v>
      </c>
      <c r="P43" s="245">
        <f t="shared" si="28"/>
        <v>1230841446</v>
      </c>
      <c r="Q43" s="245">
        <f t="shared" si="28"/>
        <v>46035346</v>
      </c>
      <c r="S43" s="245">
        <f t="shared" ref="S43" si="29">S19</f>
        <v>0</v>
      </c>
      <c r="T43" s="245">
        <v>0</v>
      </c>
      <c r="U43" s="245">
        <f t="shared" si="20"/>
        <v>0</v>
      </c>
      <c r="V43" s="245">
        <f t="shared" ref="V43:W43" si="30">V19</f>
        <v>0</v>
      </c>
      <c r="W43" s="245">
        <f t="shared" si="30"/>
        <v>0</v>
      </c>
      <c r="X43" s="242">
        <f t="shared" si="21"/>
        <v>0</v>
      </c>
    </row>
    <row r="44" spans="1:24" s="129" customFormat="1" ht="12" customHeight="1" x14ac:dyDescent="0.2">
      <c r="A44" s="113"/>
      <c r="B44" s="249"/>
      <c r="C44" s="250"/>
      <c r="D44" s="251"/>
      <c r="E44" s="252"/>
      <c r="F44" s="252"/>
      <c r="G44" s="252"/>
      <c r="H44" s="252"/>
      <c r="I44" s="252"/>
      <c r="J44" s="252"/>
      <c r="L44" s="252"/>
      <c r="M44" s="252"/>
      <c r="N44" s="252"/>
      <c r="O44" s="252"/>
      <c r="P44" s="252"/>
      <c r="Q44" s="252"/>
      <c r="S44" s="252"/>
      <c r="T44" s="252"/>
      <c r="U44" s="252"/>
      <c r="V44" s="252"/>
      <c r="W44" s="252"/>
      <c r="X44" s="252"/>
    </row>
    <row r="45" spans="1:24" ht="12" customHeight="1" x14ac:dyDescent="0.2">
      <c r="A45" s="116"/>
      <c r="B45" s="239" t="s">
        <v>120</v>
      </c>
      <c r="C45" s="253"/>
      <c r="D45" s="247"/>
      <c r="E45" s="254">
        <f>+E46</f>
        <v>0</v>
      </c>
      <c r="F45" s="254">
        <f>+F46</f>
        <v>0</v>
      </c>
      <c r="G45" s="254">
        <f>+G46</f>
        <v>0</v>
      </c>
      <c r="H45" s="254">
        <f>+H46</f>
        <v>0</v>
      </c>
      <c r="I45" s="254">
        <f>+I46</f>
        <v>0</v>
      </c>
      <c r="J45" s="254">
        <f t="shared" si="17"/>
        <v>0</v>
      </c>
      <c r="L45" s="254">
        <f>+L46</f>
        <v>0</v>
      </c>
      <c r="M45" s="254">
        <f>+M46</f>
        <v>0</v>
      </c>
      <c r="N45" s="254">
        <f>+N46</f>
        <v>0</v>
      </c>
      <c r="O45" s="254">
        <f>+O46</f>
        <v>0</v>
      </c>
      <c r="P45" s="254">
        <f>+P46</f>
        <v>0</v>
      </c>
      <c r="Q45" s="254">
        <f t="shared" si="19"/>
        <v>0</v>
      </c>
      <c r="S45" s="254">
        <f>+S46</f>
        <v>0</v>
      </c>
      <c r="T45" s="254">
        <f>+T46</f>
        <v>0</v>
      </c>
      <c r="U45" s="254">
        <f>+U46</f>
        <v>0</v>
      </c>
      <c r="V45" s="254">
        <f>+V46</f>
        <v>0</v>
      </c>
      <c r="W45" s="254">
        <f>+W46</f>
        <v>0</v>
      </c>
      <c r="X45" s="254">
        <f t="shared" si="21"/>
        <v>0</v>
      </c>
    </row>
    <row r="46" spans="1:24" ht="12" customHeight="1" x14ac:dyDescent="0.2">
      <c r="A46" s="116"/>
      <c r="B46" s="243"/>
      <c r="C46" s="366" t="s">
        <v>117</v>
      </c>
      <c r="D46" s="367"/>
      <c r="E46" s="244">
        <v>0</v>
      </c>
      <c r="F46" s="244">
        <v>0</v>
      </c>
      <c r="G46" s="244">
        <f>+E46+F46</f>
        <v>0</v>
      </c>
      <c r="H46" s="244">
        <v>0</v>
      </c>
      <c r="I46" s="244">
        <v>0</v>
      </c>
      <c r="J46" s="244">
        <f t="shared" si="17"/>
        <v>0</v>
      </c>
      <c r="K46" s="139"/>
      <c r="L46" s="244">
        <v>0</v>
      </c>
      <c r="M46" s="244">
        <v>0</v>
      </c>
      <c r="N46" s="244">
        <f>+L46+M46</f>
        <v>0</v>
      </c>
      <c r="O46" s="244">
        <v>0</v>
      </c>
      <c r="P46" s="244">
        <v>0</v>
      </c>
      <c r="Q46" s="244">
        <f t="shared" si="19"/>
        <v>0</v>
      </c>
      <c r="S46" s="244">
        <v>0</v>
      </c>
      <c r="T46" s="244">
        <v>0</v>
      </c>
      <c r="U46" s="244">
        <f>+S46+T46</f>
        <v>0</v>
      </c>
      <c r="V46" s="244">
        <v>0</v>
      </c>
      <c r="W46" s="244">
        <v>0</v>
      </c>
      <c r="X46" s="244">
        <f t="shared" si="21"/>
        <v>0</v>
      </c>
    </row>
    <row r="47" spans="1:24" ht="12" customHeight="1" x14ac:dyDescent="0.2">
      <c r="A47" s="116"/>
      <c r="B47" s="122"/>
      <c r="C47" s="123"/>
      <c r="D47" s="124"/>
      <c r="E47" s="136"/>
      <c r="F47" s="136"/>
      <c r="G47" s="136"/>
      <c r="H47" s="136"/>
      <c r="I47" s="136"/>
      <c r="J47" s="136"/>
      <c r="L47" s="136"/>
      <c r="M47" s="136"/>
      <c r="N47" s="136"/>
      <c r="O47" s="136"/>
      <c r="P47" s="136"/>
      <c r="Q47" s="136"/>
      <c r="S47" s="136"/>
      <c r="T47" s="136"/>
      <c r="U47" s="136"/>
      <c r="V47" s="136"/>
      <c r="W47" s="136"/>
      <c r="X47" s="136"/>
    </row>
    <row r="48" spans="1:24" ht="12" customHeight="1" x14ac:dyDescent="0.2">
      <c r="A48" s="113"/>
      <c r="B48" s="125"/>
      <c r="C48" s="126"/>
      <c r="D48" s="130" t="s">
        <v>118</v>
      </c>
      <c r="E48" s="203">
        <f>+E30+E32+E33+E34+E35+E36+E37+E39+E45</f>
        <v>1223403080.8700001</v>
      </c>
      <c r="F48" s="203">
        <f>+F30+F32+F33+F34+F35+F36+F37+F39+F45</f>
        <v>0</v>
      </c>
      <c r="G48" s="203">
        <f>+G30+G32+G33+G34+G35+G36+G37+G39+G45</f>
        <v>1223403080.8700001</v>
      </c>
      <c r="H48" s="203">
        <f>+H30+H32+H33+H34+H35+H36+H37+H39+H45</f>
        <v>1305401110.3499999</v>
      </c>
      <c r="I48" s="203">
        <f>+I30+I32+I33+I34+I35+I36+I37+I39+I45</f>
        <v>1305401110.3499999</v>
      </c>
      <c r="J48" s="359">
        <f>SUM(J29,J39,J45)</f>
        <v>81998029.479999989</v>
      </c>
      <c r="L48" s="203">
        <f>+L30+L32+L33+L34+L35+L36+L37+L39+L45</f>
        <v>1184806100</v>
      </c>
      <c r="M48" s="203">
        <f>+M30+M32+M33+M34+M35+M36+M37+M39+M45</f>
        <v>0</v>
      </c>
      <c r="N48" s="203">
        <f>+N30+N32+N33+N34+N35+N36+N37+N39+N45</f>
        <v>1184806100</v>
      </c>
      <c r="O48" s="203">
        <f>+O30+O32+O33+O34+O35+O36+O37+O39+O45</f>
        <v>1247284119.71</v>
      </c>
      <c r="P48" s="203">
        <f>+P30+P32+P33+P34+P35+P36+P37+P39+P45</f>
        <v>1247284119.71</v>
      </c>
      <c r="Q48" s="359">
        <f>+Q29+Q39+Q45</f>
        <v>62478019.709999971</v>
      </c>
      <c r="S48" s="203">
        <f>+S30+S32+S33+S34+S35+S36+S37+S39+S45</f>
        <v>38596980.869999997</v>
      </c>
      <c r="T48" s="203">
        <f>+T30+T32+T33+T34+T35+T36+T37+T39+T45</f>
        <v>0</v>
      </c>
      <c r="U48" s="203">
        <f>+U30+U32+U33+U34+U35+U36+U37+U39+U45</f>
        <v>38596980.869999997</v>
      </c>
      <c r="V48" s="203">
        <f>+V30+V32+V33+V34+V35+V36+V37+V39+V45</f>
        <v>58116990.640000001</v>
      </c>
      <c r="W48" s="203">
        <f>+W30+W32+W33+W34+W35+W36+W37+W39+W45</f>
        <v>58116990.640000001</v>
      </c>
      <c r="X48" s="359">
        <f>+X29+X39+X45</f>
        <v>19520009.77</v>
      </c>
    </row>
    <row r="49" spans="1:24" ht="12" customHeight="1" x14ac:dyDescent="0.2">
      <c r="A49" s="116"/>
      <c r="B49" s="128"/>
      <c r="C49" s="128"/>
      <c r="D49" s="128"/>
      <c r="E49" s="137"/>
      <c r="F49" s="137"/>
      <c r="G49" s="137"/>
      <c r="H49" s="361" t="s">
        <v>282</v>
      </c>
      <c r="I49" s="362"/>
      <c r="J49" s="360"/>
      <c r="L49" s="137"/>
      <c r="M49" s="137"/>
      <c r="N49" s="137"/>
      <c r="O49" s="361" t="s">
        <v>282</v>
      </c>
      <c r="P49" s="362"/>
      <c r="Q49" s="360"/>
      <c r="S49" s="137"/>
      <c r="T49" s="137"/>
      <c r="U49" s="137"/>
      <c r="V49" s="361" t="s">
        <v>282</v>
      </c>
      <c r="W49" s="362"/>
      <c r="X49" s="360"/>
    </row>
    <row r="50" spans="1:24" x14ac:dyDescent="0.2">
      <c r="B50" s="111" t="s">
        <v>541</v>
      </c>
      <c r="C50" s="111"/>
      <c r="D50" s="111"/>
      <c r="E50" s="111"/>
      <c r="F50" s="111"/>
      <c r="G50" s="111"/>
      <c r="H50" s="111"/>
      <c r="I50" s="111"/>
      <c r="J50" s="111"/>
    </row>
    <row r="51" spans="1:24" ht="13.5" x14ac:dyDescent="0.2">
      <c r="B51" s="111" t="s">
        <v>542</v>
      </c>
      <c r="C51" s="111"/>
      <c r="D51" s="111"/>
      <c r="E51" s="111"/>
      <c r="F51" s="111"/>
      <c r="G51" s="111"/>
      <c r="H51" s="111"/>
      <c r="I51" s="111"/>
      <c r="J51" s="111"/>
    </row>
    <row r="52" spans="1:24" ht="26.25" customHeight="1" x14ac:dyDescent="0.2">
      <c r="B52" s="375" t="s">
        <v>559</v>
      </c>
      <c r="C52" s="375"/>
      <c r="D52" s="375"/>
      <c r="E52" s="375"/>
      <c r="F52" s="375"/>
      <c r="G52" s="375"/>
      <c r="H52" s="375"/>
      <c r="I52" s="375"/>
      <c r="J52" s="375"/>
    </row>
  </sheetData>
  <mergeCells count="56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L7:P7"/>
    <mergeCell ref="Q7:Q8"/>
    <mergeCell ref="Q22:Q23"/>
    <mergeCell ref="O23:P23"/>
    <mergeCell ref="L25:P25"/>
    <mergeCell ref="Q25:Q26"/>
    <mergeCell ref="Q48:Q49"/>
    <mergeCell ref="O49:P49"/>
    <mergeCell ref="C40:D40"/>
    <mergeCell ref="C41:D41"/>
    <mergeCell ref="C42:D42"/>
    <mergeCell ref="C43:D43"/>
    <mergeCell ref="C46:D46"/>
    <mergeCell ref="J48:J49"/>
    <mergeCell ref="H49:I49"/>
    <mergeCell ref="S25:W25"/>
    <mergeCell ref="X25:X26"/>
    <mergeCell ref="X48:X49"/>
    <mergeCell ref="V49:W49"/>
    <mergeCell ref="L5:Q6"/>
    <mergeCell ref="S7:W7"/>
    <mergeCell ref="X7:X8"/>
    <mergeCell ref="X22:X23"/>
    <mergeCell ref="V23:W23"/>
    <mergeCell ref="S5:X6"/>
  </mergeCells>
  <printOptions horizontalCentered="1"/>
  <pageMargins left="0.31496062992125984" right="0.31496062992125984" top="0.11811023622047245" bottom="0" header="0.31496062992125984" footer="0.31496062992125984"/>
  <pageSetup scale="64" fitToWidth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J3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J3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:J3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opLeftCell="A7" workbookViewId="0">
      <selection activeCell="B34" sqref="B34"/>
    </sheetView>
  </sheetViews>
  <sheetFormatPr baseColWidth="10" defaultRowHeight="15" x14ac:dyDescent="0.25"/>
  <cols>
    <col min="1" max="1" width="10" style="89" customWidth="1"/>
    <col min="2" max="2" width="90.140625" style="89" customWidth="1"/>
    <col min="3" max="3" width="19.42578125" style="89" customWidth="1"/>
    <col min="4" max="4" width="13.5703125" style="89" customWidth="1"/>
    <col min="5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4" ht="15" customHeight="1" x14ac:dyDescent="0.25">
      <c r="A1" s="332" t="s">
        <v>454</v>
      </c>
      <c r="B1" s="332"/>
      <c r="C1" s="332"/>
      <c r="D1"/>
    </row>
    <row r="2" spans="1:4" ht="15" customHeight="1" x14ac:dyDescent="0.25">
      <c r="A2" s="333" t="s">
        <v>600</v>
      </c>
      <c r="B2" s="333"/>
      <c r="C2" s="333"/>
      <c r="D2"/>
    </row>
    <row r="3" spans="1:4" ht="15" customHeight="1" x14ac:dyDescent="0.25">
      <c r="A3" s="334" t="s">
        <v>607</v>
      </c>
      <c r="B3" s="334"/>
      <c r="C3" s="334"/>
      <c r="D3"/>
    </row>
    <row r="4" spans="1:4" ht="15.75" thickBot="1" x14ac:dyDescent="0.3">
      <c r="A4" s="335" t="s">
        <v>455</v>
      </c>
      <c r="B4" s="335"/>
      <c r="C4" s="335"/>
      <c r="D4"/>
    </row>
    <row r="5" spans="1:4" ht="15.75" customHeight="1" thickBot="1" x14ac:dyDescent="0.3">
      <c r="A5" s="336" t="s">
        <v>481</v>
      </c>
      <c r="B5" s="337"/>
      <c r="C5" s="191">
        <f>SUM(EAI!H48)</f>
        <v>1305401110.3499999</v>
      </c>
      <c r="D5"/>
    </row>
    <row r="6" spans="1:4" ht="33.75" customHeight="1" thickBot="1" x14ac:dyDescent="0.3">
      <c r="A6" s="338"/>
      <c r="B6" s="338"/>
      <c r="C6" s="91"/>
      <c r="D6"/>
    </row>
    <row r="7" spans="1:4" ht="15.75" customHeight="1" thickBot="1" x14ac:dyDescent="0.3">
      <c r="A7" s="343" t="s">
        <v>482</v>
      </c>
      <c r="B7" s="344"/>
      <c r="C7" s="192">
        <f>SUM(C8:C13)</f>
        <v>8608217.7700000014</v>
      </c>
      <c r="D7"/>
    </row>
    <row r="8" spans="1:4" ht="15.75" customHeight="1" x14ac:dyDescent="0.25">
      <c r="A8" s="255"/>
      <c r="B8" s="106" t="s">
        <v>543</v>
      </c>
      <c r="C8" s="258">
        <v>42.22</v>
      </c>
      <c r="D8"/>
    </row>
    <row r="9" spans="1:4" x14ac:dyDescent="0.25">
      <c r="A9" s="256"/>
      <c r="B9" s="257" t="s">
        <v>483</v>
      </c>
      <c r="C9" s="258">
        <v>0</v>
      </c>
      <c r="D9"/>
    </row>
    <row r="10" spans="1:4" x14ac:dyDescent="0.25">
      <c r="A10" s="107"/>
      <c r="B10" s="95" t="s">
        <v>484</v>
      </c>
      <c r="C10" s="189">
        <v>0</v>
      </c>
      <c r="D10"/>
    </row>
    <row r="11" spans="1:4" ht="15.75" customHeight="1" x14ac:dyDescent="0.25">
      <c r="A11" s="107"/>
      <c r="B11" s="95" t="s">
        <v>485</v>
      </c>
      <c r="C11" s="189">
        <v>0</v>
      </c>
      <c r="D11"/>
    </row>
    <row r="12" spans="1:4" ht="15.75" customHeight="1" x14ac:dyDescent="0.25">
      <c r="A12" s="107"/>
      <c r="B12" s="95" t="s">
        <v>486</v>
      </c>
      <c r="C12" s="189">
        <f>7562623.34+1045552.21</f>
        <v>8608175.5500000007</v>
      </c>
      <c r="D12"/>
    </row>
    <row r="13" spans="1:4" ht="15.75" customHeight="1" thickBot="1" x14ac:dyDescent="0.3">
      <c r="A13" s="94" t="s">
        <v>487</v>
      </c>
      <c r="B13" s="108"/>
      <c r="C13" s="190">
        <v>0</v>
      </c>
      <c r="D13"/>
    </row>
    <row r="14" spans="1:4" ht="15.75" customHeight="1" thickBot="1" x14ac:dyDescent="0.3">
      <c r="A14" s="339"/>
      <c r="B14" s="339"/>
      <c r="C14" s="91"/>
      <c r="D14"/>
    </row>
    <row r="15" spans="1:4" ht="15.75" customHeight="1" thickBot="1" x14ac:dyDescent="0.3">
      <c r="A15" s="343" t="s">
        <v>488</v>
      </c>
      <c r="B15" s="344"/>
      <c r="C15" s="192">
        <f>SUM(C16:C18)</f>
        <v>0</v>
      </c>
      <c r="D15"/>
    </row>
    <row r="16" spans="1:4" ht="15.75" customHeight="1" x14ac:dyDescent="0.25">
      <c r="A16" s="107"/>
      <c r="B16" s="95" t="s">
        <v>489</v>
      </c>
      <c r="C16" s="189">
        <v>0</v>
      </c>
      <c r="D16"/>
    </row>
    <row r="17" spans="1:4" ht="15.75" customHeight="1" x14ac:dyDescent="0.25">
      <c r="A17" s="107"/>
      <c r="B17" s="95" t="s">
        <v>490</v>
      </c>
      <c r="C17" s="189">
        <v>0</v>
      </c>
      <c r="D17"/>
    </row>
    <row r="18" spans="1:4" ht="15.75" customHeight="1" thickBot="1" x14ac:dyDescent="0.3">
      <c r="A18" s="340" t="s">
        <v>491</v>
      </c>
      <c r="B18" s="341"/>
      <c r="C18" s="190">
        <v>0</v>
      </c>
      <c r="D18"/>
    </row>
    <row r="19" spans="1:4" ht="15.75" customHeight="1" thickBot="1" x14ac:dyDescent="0.3">
      <c r="A19" s="342"/>
      <c r="B19" s="342"/>
      <c r="C19" s="100"/>
      <c r="D19"/>
    </row>
    <row r="20" spans="1:4" ht="15.75" customHeight="1" thickBot="1" x14ac:dyDescent="0.3">
      <c r="A20" s="336" t="s">
        <v>492</v>
      </c>
      <c r="B20" s="337"/>
      <c r="C20" s="191">
        <f>C5+C7-C15</f>
        <v>1314009328.1199999</v>
      </c>
      <c r="D20"/>
    </row>
    <row r="21" spans="1:4" ht="15.75" customHeight="1" x14ac:dyDescent="0.25">
      <c r="A21" s="99"/>
      <c r="B21" s="99"/>
      <c r="C21" s="264"/>
      <c r="D21"/>
    </row>
    <row r="22" spans="1:4" ht="15.75" customHeight="1" x14ac:dyDescent="0.25">
      <c r="A22"/>
      <c r="B22"/>
      <c r="C22" s="264"/>
      <c r="D22"/>
    </row>
    <row r="23" spans="1:4" ht="15.75" customHeight="1" x14ac:dyDescent="0.25">
      <c r="A23" s="101"/>
      <c r="B23" s="101"/>
      <c r="C23" s="264"/>
      <c r="D23" s="138"/>
    </row>
    <row r="24" spans="1:4" ht="15.75" customHeight="1" x14ac:dyDescent="0.25">
      <c r="A24" s="101"/>
      <c r="B24" s="101"/>
      <c r="C24" s="101"/>
      <c r="D24" s="138"/>
    </row>
    <row r="25" spans="1:4" ht="15.75" customHeight="1" x14ac:dyDescent="0.25">
      <c r="A25" s="101"/>
      <c r="B25" s="101"/>
      <c r="C25" s="101"/>
      <c r="D25" s="138"/>
    </row>
    <row r="26" spans="1:4" x14ac:dyDescent="0.25">
      <c r="D26"/>
    </row>
    <row r="27" spans="1:4" x14ac:dyDescent="0.25">
      <c r="C27" s="102"/>
      <c r="D27"/>
    </row>
    <row r="28" spans="1:4" x14ac:dyDescent="0.25">
      <c r="D28" s="102"/>
    </row>
    <row r="33" spans="4:4" x14ac:dyDescent="0.25">
      <c r="D33" s="103"/>
    </row>
    <row r="36" spans="4:4" x14ac:dyDescent="0.25">
      <c r="D36" s="103"/>
    </row>
  </sheetData>
  <mergeCells count="12">
    <mergeCell ref="A1:C1"/>
    <mergeCell ref="A2:C2"/>
    <mergeCell ref="A3:C3"/>
    <mergeCell ref="A4:C4"/>
    <mergeCell ref="A20:B20"/>
    <mergeCell ref="A5:B5"/>
    <mergeCell ref="A6:B6"/>
    <mergeCell ref="A14:B14"/>
    <mergeCell ref="A18:B18"/>
    <mergeCell ref="A19:B19"/>
    <mergeCell ref="A7:B7"/>
    <mergeCell ref="A15:B15"/>
  </mergeCells>
  <pageMargins left="0.55118110236220474" right="0.43307086614173229" top="1.0629921259842521" bottom="0.74803149606299213" header="0.27559055118110237" footer="0.31496062992125984"/>
  <pageSetup scale="71" fitToHeight="0" orientation="portrait" r:id="rId1"/>
  <headerFooter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F49"/>
  <sheetViews>
    <sheetView workbookViewId="0">
      <selection activeCell="A19" sqref="A19"/>
    </sheetView>
  </sheetViews>
  <sheetFormatPr baseColWidth="10" defaultRowHeight="15" x14ac:dyDescent="0.25"/>
  <cols>
    <col min="1" max="1" width="10" style="89" customWidth="1"/>
    <col min="2" max="2" width="86.85546875" style="89" customWidth="1"/>
    <col min="3" max="3" width="18.42578125" style="89" customWidth="1"/>
    <col min="4" max="4" width="11.42578125" style="89"/>
    <col min="5" max="5" width="18.28515625" style="89" bestFit="1" customWidth="1"/>
    <col min="6" max="246" width="11.42578125" style="89"/>
    <col min="247" max="247" width="16.28515625" style="89" customWidth="1"/>
    <col min="248" max="248" width="46.5703125" style="89" customWidth="1"/>
    <col min="249" max="249" width="13.28515625" style="89" customWidth="1"/>
    <col min="250" max="250" width="13.5703125" style="89" customWidth="1"/>
    <col min="251" max="251" width="12.5703125" style="89" customWidth="1"/>
    <col min="252" max="252" width="13.5703125" style="89" customWidth="1"/>
    <col min="253" max="253" width="22.42578125" style="89" customWidth="1"/>
    <col min="254" max="502" width="11.42578125" style="89"/>
    <col min="503" max="503" width="16.28515625" style="89" customWidth="1"/>
    <col min="504" max="504" width="46.5703125" style="89" customWidth="1"/>
    <col min="505" max="505" width="13.28515625" style="89" customWidth="1"/>
    <col min="506" max="506" width="13.5703125" style="89" customWidth="1"/>
    <col min="507" max="507" width="12.5703125" style="89" customWidth="1"/>
    <col min="508" max="508" width="13.5703125" style="89" customWidth="1"/>
    <col min="509" max="509" width="22.42578125" style="89" customWidth="1"/>
    <col min="510" max="758" width="11.42578125" style="89"/>
    <col min="759" max="759" width="16.28515625" style="89" customWidth="1"/>
    <col min="760" max="760" width="46.5703125" style="89" customWidth="1"/>
    <col min="761" max="761" width="13.28515625" style="89" customWidth="1"/>
    <col min="762" max="762" width="13.5703125" style="89" customWidth="1"/>
    <col min="763" max="763" width="12.5703125" style="89" customWidth="1"/>
    <col min="764" max="764" width="13.5703125" style="89" customWidth="1"/>
    <col min="765" max="765" width="22.42578125" style="89" customWidth="1"/>
    <col min="766" max="1014" width="11.42578125" style="89"/>
    <col min="1015" max="1015" width="16.28515625" style="89" customWidth="1"/>
    <col min="1016" max="1016" width="46.5703125" style="89" customWidth="1"/>
    <col min="1017" max="1017" width="13.28515625" style="89" customWidth="1"/>
    <col min="1018" max="1018" width="13.5703125" style="89" customWidth="1"/>
    <col min="1019" max="1019" width="12.5703125" style="89" customWidth="1"/>
    <col min="1020" max="1020" width="13.5703125" style="89" customWidth="1"/>
    <col min="1021" max="1021" width="22.42578125" style="89" customWidth="1"/>
    <col min="1022" max="1270" width="11.42578125" style="89"/>
    <col min="1271" max="1271" width="16.28515625" style="89" customWidth="1"/>
    <col min="1272" max="1272" width="46.5703125" style="89" customWidth="1"/>
    <col min="1273" max="1273" width="13.28515625" style="89" customWidth="1"/>
    <col min="1274" max="1274" width="13.5703125" style="89" customWidth="1"/>
    <col min="1275" max="1275" width="12.5703125" style="89" customWidth="1"/>
    <col min="1276" max="1276" width="13.5703125" style="89" customWidth="1"/>
    <col min="1277" max="1277" width="22.42578125" style="89" customWidth="1"/>
    <col min="1278" max="1526" width="11.42578125" style="89"/>
    <col min="1527" max="1527" width="16.28515625" style="89" customWidth="1"/>
    <col min="1528" max="1528" width="46.5703125" style="89" customWidth="1"/>
    <col min="1529" max="1529" width="13.28515625" style="89" customWidth="1"/>
    <col min="1530" max="1530" width="13.5703125" style="89" customWidth="1"/>
    <col min="1531" max="1531" width="12.5703125" style="89" customWidth="1"/>
    <col min="1532" max="1532" width="13.5703125" style="89" customWidth="1"/>
    <col min="1533" max="1533" width="22.42578125" style="89" customWidth="1"/>
    <col min="1534" max="1782" width="11.42578125" style="89"/>
    <col min="1783" max="1783" width="16.28515625" style="89" customWidth="1"/>
    <col min="1784" max="1784" width="46.5703125" style="89" customWidth="1"/>
    <col min="1785" max="1785" width="13.28515625" style="89" customWidth="1"/>
    <col min="1786" max="1786" width="13.5703125" style="89" customWidth="1"/>
    <col min="1787" max="1787" width="12.5703125" style="89" customWidth="1"/>
    <col min="1788" max="1788" width="13.5703125" style="89" customWidth="1"/>
    <col min="1789" max="1789" width="22.42578125" style="89" customWidth="1"/>
    <col min="1790" max="2038" width="11.42578125" style="89"/>
    <col min="2039" max="2039" width="16.28515625" style="89" customWidth="1"/>
    <col min="2040" max="2040" width="46.5703125" style="89" customWidth="1"/>
    <col min="2041" max="2041" width="13.28515625" style="89" customWidth="1"/>
    <col min="2042" max="2042" width="13.5703125" style="89" customWidth="1"/>
    <col min="2043" max="2043" width="12.5703125" style="89" customWidth="1"/>
    <col min="2044" max="2044" width="13.5703125" style="89" customWidth="1"/>
    <col min="2045" max="2045" width="22.42578125" style="89" customWidth="1"/>
    <col min="2046" max="2294" width="11.42578125" style="89"/>
    <col min="2295" max="2295" width="16.28515625" style="89" customWidth="1"/>
    <col min="2296" max="2296" width="46.5703125" style="89" customWidth="1"/>
    <col min="2297" max="2297" width="13.28515625" style="89" customWidth="1"/>
    <col min="2298" max="2298" width="13.5703125" style="89" customWidth="1"/>
    <col min="2299" max="2299" width="12.5703125" style="89" customWidth="1"/>
    <col min="2300" max="2300" width="13.5703125" style="89" customWidth="1"/>
    <col min="2301" max="2301" width="22.42578125" style="89" customWidth="1"/>
    <col min="2302" max="2550" width="11.42578125" style="89"/>
    <col min="2551" max="2551" width="16.28515625" style="89" customWidth="1"/>
    <col min="2552" max="2552" width="46.5703125" style="89" customWidth="1"/>
    <col min="2553" max="2553" width="13.28515625" style="89" customWidth="1"/>
    <col min="2554" max="2554" width="13.5703125" style="89" customWidth="1"/>
    <col min="2555" max="2555" width="12.5703125" style="89" customWidth="1"/>
    <col min="2556" max="2556" width="13.5703125" style="89" customWidth="1"/>
    <col min="2557" max="2557" width="22.42578125" style="89" customWidth="1"/>
    <col min="2558" max="2806" width="11.42578125" style="89"/>
    <col min="2807" max="2807" width="16.28515625" style="89" customWidth="1"/>
    <col min="2808" max="2808" width="46.5703125" style="89" customWidth="1"/>
    <col min="2809" max="2809" width="13.28515625" style="89" customWidth="1"/>
    <col min="2810" max="2810" width="13.5703125" style="89" customWidth="1"/>
    <col min="2811" max="2811" width="12.5703125" style="89" customWidth="1"/>
    <col min="2812" max="2812" width="13.5703125" style="89" customWidth="1"/>
    <col min="2813" max="2813" width="22.42578125" style="89" customWidth="1"/>
    <col min="2814" max="3062" width="11.42578125" style="89"/>
    <col min="3063" max="3063" width="16.28515625" style="89" customWidth="1"/>
    <col min="3064" max="3064" width="46.5703125" style="89" customWidth="1"/>
    <col min="3065" max="3065" width="13.28515625" style="89" customWidth="1"/>
    <col min="3066" max="3066" width="13.5703125" style="89" customWidth="1"/>
    <col min="3067" max="3067" width="12.5703125" style="89" customWidth="1"/>
    <col min="3068" max="3068" width="13.5703125" style="89" customWidth="1"/>
    <col min="3069" max="3069" width="22.42578125" style="89" customWidth="1"/>
    <col min="3070" max="3318" width="11.42578125" style="89"/>
    <col min="3319" max="3319" width="16.28515625" style="89" customWidth="1"/>
    <col min="3320" max="3320" width="46.5703125" style="89" customWidth="1"/>
    <col min="3321" max="3321" width="13.28515625" style="89" customWidth="1"/>
    <col min="3322" max="3322" width="13.5703125" style="89" customWidth="1"/>
    <col min="3323" max="3323" width="12.5703125" style="89" customWidth="1"/>
    <col min="3324" max="3324" width="13.5703125" style="89" customWidth="1"/>
    <col min="3325" max="3325" width="22.42578125" style="89" customWidth="1"/>
    <col min="3326" max="3574" width="11.42578125" style="89"/>
    <col min="3575" max="3575" width="16.28515625" style="89" customWidth="1"/>
    <col min="3576" max="3576" width="46.5703125" style="89" customWidth="1"/>
    <col min="3577" max="3577" width="13.28515625" style="89" customWidth="1"/>
    <col min="3578" max="3578" width="13.5703125" style="89" customWidth="1"/>
    <col min="3579" max="3579" width="12.5703125" style="89" customWidth="1"/>
    <col min="3580" max="3580" width="13.5703125" style="89" customWidth="1"/>
    <col min="3581" max="3581" width="22.42578125" style="89" customWidth="1"/>
    <col min="3582" max="3830" width="11.42578125" style="89"/>
    <col min="3831" max="3831" width="16.28515625" style="89" customWidth="1"/>
    <col min="3832" max="3832" width="46.5703125" style="89" customWidth="1"/>
    <col min="3833" max="3833" width="13.28515625" style="89" customWidth="1"/>
    <col min="3834" max="3834" width="13.5703125" style="89" customWidth="1"/>
    <col min="3835" max="3835" width="12.5703125" style="89" customWidth="1"/>
    <col min="3836" max="3836" width="13.5703125" style="89" customWidth="1"/>
    <col min="3837" max="3837" width="22.42578125" style="89" customWidth="1"/>
    <col min="3838" max="4086" width="11.42578125" style="89"/>
    <col min="4087" max="4087" width="16.28515625" style="89" customWidth="1"/>
    <col min="4088" max="4088" width="46.5703125" style="89" customWidth="1"/>
    <col min="4089" max="4089" width="13.28515625" style="89" customWidth="1"/>
    <col min="4090" max="4090" width="13.5703125" style="89" customWidth="1"/>
    <col min="4091" max="4091" width="12.5703125" style="89" customWidth="1"/>
    <col min="4092" max="4092" width="13.5703125" style="89" customWidth="1"/>
    <col min="4093" max="4093" width="22.42578125" style="89" customWidth="1"/>
    <col min="4094" max="4342" width="11.42578125" style="89"/>
    <col min="4343" max="4343" width="16.28515625" style="89" customWidth="1"/>
    <col min="4344" max="4344" width="46.5703125" style="89" customWidth="1"/>
    <col min="4345" max="4345" width="13.28515625" style="89" customWidth="1"/>
    <col min="4346" max="4346" width="13.5703125" style="89" customWidth="1"/>
    <col min="4347" max="4347" width="12.5703125" style="89" customWidth="1"/>
    <col min="4348" max="4348" width="13.5703125" style="89" customWidth="1"/>
    <col min="4349" max="4349" width="22.42578125" style="89" customWidth="1"/>
    <col min="4350" max="4598" width="11.42578125" style="89"/>
    <col min="4599" max="4599" width="16.28515625" style="89" customWidth="1"/>
    <col min="4600" max="4600" width="46.5703125" style="89" customWidth="1"/>
    <col min="4601" max="4601" width="13.28515625" style="89" customWidth="1"/>
    <col min="4602" max="4602" width="13.5703125" style="89" customWidth="1"/>
    <col min="4603" max="4603" width="12.5703125" style="89" customWidth="1"/>
    <col min="4604" max="4604" width="13.5703125" style="89" customWidth="1"/>
    <col min="4605" max="4605" width="22.42578125" style="89" customWidth="1"/>
    <col min="4606" max="4854" width="11.42578125" style="89"/>
    <col min="4855" max="4855" width="16.28515625" style="89" customWidth="1"/>
    <col min="4856" max="4856" width="46.5703125" style="89" customWidth="1"/>
    <col min="4857" max="4857" width="13.28515625" style="89" customWidth="1"/>
    <col min="4858" max="4858" width="13.5703125" style="89" customWidth="1"/>
    <col min="4859" max="4859" width="12.5703125" style="89" customWidth="1"/>
    <col min="4860" max="4860" width="13.5703125" style="89" customWidth="1"/>
    <col min="4861" max="4861" width="22.42578125" style="89" customWidth="1"/>
    <col min="4862" max="5110" width="11.42578125" style="89"/>
    <col min="5111" max="5111" width="16.28515625" style="89" customWidth="1"/>
    <col min="5112" max="5112" width="46.5703125" style="89" customWidth="1"/>
    <col min="5113" max="5113" width="13.28515625" style="89" customWidth="1"/>
    <col min="5114" max="5114" width="13.5703125" style="89" customWidth="1"/>
    <col min="5115" max="5115" width="12.5703125" style="89" customWidth="1"/>
    <col min="5116" max="5116" width="13.5703125" style="89" customWidth="1"/>
    <col min="5117" max="5117" width="22.42578125" style="89" customWidth="1"/>
    <col min="5118" max="5366" width="11.42578125" style="89"/>
    <col min="5367" max="5367" width="16.28515625" style="89" customWidth="1"/>
    <col min="5368" max="5368" width="46.5703125" style="89" customWidth="1"/>
    <col min="5369" max="5369" width="13.28515625" style="89" customWidth="1"/>
    <col min="5370" max="5370" width="13.5703125" style="89" customWidth="1"/>
    <col min="5371" max="5371" width="12.5703125" style="89" customWidth="1"/>
    <col min="5372" max="5372" width="13.5703125" style="89" customWidth="1"/>
    <col min="5373" max="5373" width="22.42578125" style="89" customWidth="1"/>
    <col min="5374" max="5622" width="11.42578125" style="89"/>
    <col min="5623" max="5623" width="16.28515625" style="89" customWidth="1"/>
    <col min="5624" max="5624" width="46.5703125" style="89" customWidth="1"/>
    <col min="5625" max="5625" width="13.28515625" style="89" customWidth="1"/>
    <col min="5626" max="5626" width="13.5703125" style="89" customWidth="1"/>
    <col min="5627" max="5627" width="12.5703125" style="89" customWidth="1"/>
    <col min="5628" max="5628" width="13.5703125" style="89" customWidth="1"/>
    <col min="5629" max="5629" width="22.42578125" style="89" customWidth="1"/>
    <col min="5630" max="5878" width="11.42578125" style="89"/>
    <col min="5879" max="5879" width="16.28515625" style="89" customWidth="1"/>
    <col min="5880" max="5880" width="46.5703125" style="89" customWidth="1"/>
    <col min="5881" max="5881" width="13.28515625" style="89" customWidth="1"/>
    <col min="5882" max="5882" width="13.5703125" style="89" customWidth="1"/>
    <col min="5883" max="5883" width="12.5703125" style="89" customWidth="1"/>
    <col min="5884" max="5884" width="13.5703125" style="89" customWidth="1"/>
    <col min="5885" max="5885" width="22.42578125" style="89" customWidth="1"/>
    <col min="5886" max="6134" width="11.42578125" style="89"/>
    <col min="6135" max="6135" width="16.28515625" style="89" customWidth="1"/>
    <col min="6136" max="6136" width="46.5703125" style="89" customWidth="1"/>
    <col min="6137" max="6137" width="13.28515625" style="89" customWidth="1"/>
    <col min="6138" max="6138" width="13.5703125" style="89" customWidth="1"/>
    <col min="6139" max="6139" width="12.5703125" style="89" customWidth="1"/>
    <col min="6140" max="6140" width="13.5703125" style="89" customWidth="1"/>
    <col min="6141" max="6141" width="22.42578125" style="89" customWidth="1"/>
    <col min="6142" max="6390" width="11.42578125" style="89"/>
    <col min="6391" max="6391" width="16.28515625" style="89" customWidth="1"/>
    <col min="6392" max="6392" width="46.5703125" style="89" customWidth="1"/>
    <col min="6393" max="6393" width="13.28515625" style="89" customWidth="1"/>
    <col min="6394" max="6394" width="13.5703125" style="89" customWidth="1"/>
    <col min="6395" max="6395" width="12.5703125" style="89" customWidth="1"/>
    <col min="6396" max="6396" width="13.5703125" style="89" customWidth="1"/>
    <col min="6397" max="6397" width="22.42578125" style="89" customWidth="1"/>
    <col min="6398" max="6646" width="11.42578125" style="89"/>
    <col min="6647" max="6647" width="16.28515625" style="89" customWidth="1"/>
    <col min="6648" max="6648" width="46.5703125" style="89" customWidth="1"/>
    <col min="6649" max="6649" width="13.28515625" style="89" customWidth="1"/>
    <col min="6650" max="6650" width="13.5703125" style="89" customWidth="1"/>
    <col min="6651" max="6651" width="12.5703125" style="89" customWidth="1"/>
    <col min="6652" max="6652" width="13.5703125" style="89" customWidth="1"/>
    <col min="6653" max="6653" width="22.42578125" style="89" customWidth="1"/>
    <col min="6654" max="6902" width="11.42578125" style="89"/>
    <col min="6903" max="6903" width="16.28515625" style="89" customWidth="1"/>
    <col min="6904" max="6904" width="46.5703125" style="89" customWidth="1"/>
    <col min="6905" max="6905" width="13.28515625" style="89" customWidth="1"/>
    <col min="6906" max="6906" width="13.5703125" style="89" customWidth="1"/>
    <col min="6907" max="6907" width="12.5703125" style="89" customWidth="1"/>
    <col min="6908" max="6908" width="13.5703125" style="89" customWidth="1"/>
    <col min="6909" max="6909" width="22.42578125" style="89" customWidth="1"/>
    <col min="6910" max="7158" width="11.42578125" style="89"/>
    <col min="7159" max="7159" width="16.28515625" style="89" customWidth="1"/>
    <col min="7160" max="7160" width="46.5703125" style="89" customWidth="1"/>
    <col min="7161" max="7161" width="13.28515625" style="89" customWidth="1"/>
    <col min="7162" max="7162" width="13.5703125" style="89" customWidth="1"/>
    <col min="7163" max="7163" width="12.5703125" style="89" customWidth="1"/>
    <col min="7164" max="7164" width="13.5703125" style="89" customWidth="1"/>
    <col min="7165" max="7165" width="22.42578125" style="89" customWidth="1"/>
    <col min="7166" max="7414" width="11.42578125" style="89"/>
    <col min="7415" max="7415" width="16.28515625" style="89" customWidth="1"/>
    <col min="7416" max="7416" width="46.5703125" style="89" customWidth="1"/>
    <col min="7417" max="7417" width="13.28515625" style="89" customWidth="1"/>
    <col min="7418" max="7418" width="13.5703125" style="89" customWidth="1"/>
    <col min="7419" max="7419" width="12.5703125" style="89" customWidth="1"/>
    <col min="7420" max="7420" width="13.5703125" style="89" customWidth="1"/>
    <col min="7421" max="7421" width="22.42578125" style="89" customWidth="1"/>
    <col min="7422" max="7670" width="11.42578125" style="89"/>
    <col min="7671" max="7671" width="16.28515625" style="89" customWidth="1"/>
    <col min="7672" max="7672" width="46.5703125" style="89" customWidth="1"/>
    <col min="7673" max="7673" width="13.28515625" style="89" customWidth="1"/>
    <col min="7674" max="7674" width="13.5703125" style="89" customWidth="1"/>
    <col min="7675" max="7675" width="12.5703125" style="89" customWidth="1"/>
    <col min="7676" max="7676" width="13.5703125" style="89" customWidth="1"/>
    <col min="7677" max="7677" width="22.42578125" style="89" customWidth="1"/>
    <col min="7678" max="7926" width="11.42578125" style="89"/>
    <col min="7927" max="7927" width="16.28515625" style="89" customWidth="1"/>
    <col min="7928" max="7928" width="46.5703125" style="89" customWidth="1"/>
    <col min="7929" max="7929" width="13.28515625" style="89" customWidth="1"/>
    <col min="7930" max="7930" width="13.5703125" style="89" customWidth="1"/>
    <col min="7931" max="7931" width="12.5703125" style="89" customWidth="1"/>
    <col min="7932" max="7932" width="13.5703125" style="89" customWidth="1"/>
    <col min="7933" max="7933" width="22.42578125" style="89" customWidth="1"/>
    <col min="7934" max="8182" width="11.42578125" style="89"/>
    <col min="8183" max="8183" width="16.28515625" style="89" customWidth="1"/>
    <col min="8184" max="8184" width="46.5703125" style="89" customWidth="1"/>
    <col min="8185" max="8185" width="13.28515625" style="89" customWidth="1"/>
    <col min="8186" max="8186" width="13.5703125" style="89" customWidth="1"/>
    <col min="8187" max="8187" width="12.5703125" style="89" customWidth="1"/>
    <col min="8188" max="8188" width="13.5703125" style="89" customWidth="1"/>
    <col min="8189" max="8189" width="22.42578125" style="89" customWidth="1"/>
    <col min="8190" max="8438" width="11.42578125" style="89"/>
    <col min="8439" max="8439" width="16.28515625" style="89" customWidth="1"/>
    <col min="8440" max="8440" width="46.5703125" style="89" customWidth="1"/>
    <col min="8441" max="8441" width="13.28515625" style="89" customWidth="1"/>
    <col min="8442" max="8442" width="13.5703125" style="89" customWidth="1"/>
    <col min="8443" max="8443" width="12.5703125" style="89" customWidth="1"/>
    <col min="8444" max="8444" width="13.5703125" style="89" customWidth="1"/>
    <col min="8445" max="8445" width="22.42578125" style="89" customWidth="1"/>
    <col min="8446" max="8694" width="11.42578125" style="89"/>
    <col min="8695" max="8695" width="16.28515625" style="89" customWidth="1"/>
    <col min="8696" max="8696" width="46.5703125" style="89" customWidth="1"/>
    <col min="8697" max="8697" width="13.28515625" style="89" customWidth="1"/>
    <col min="8698" max="8698" width="13.5703125" style="89" customWidth="1"/>
    <col min="8699" max="8699" width="12.5703125" style="89" customWidth="1"/>
    <col min="8700" max="8700" width="13.5703125" style="89" customWidth="1"/>
    <col min="8701" max="8701" width="22.42578125" style="89" customWidth="1"/>
    <col min="8702" max="8950" width="11.42578125" style="89"/>
    <col min="8951" max="8951" width="16.28515625" style="89" customWidth="1"/>
    <col min="8952" max="8952" width="46.5703125" style="89" customWidth="1"/>
    <col min="8953" max="8953" width="13.28515625" style="89" customWidth="1"/>
    <col min="8954" max="8954" width="13.5703125" style="89" customWidth="1"/>
    <col min="8955" max="8955" width="12.5703125" style="89" customWidth="1"/>
    <col min="8956" max="8956" width="13.5703125" style="89" customWidth="1"/>
    <col min="8957" max="8957" width="22.42578125" style="89" customWidth="1"/>
    <col min="8958" max="9206" width="11.42578125" style="89"/>
    <col min="9207" max="9207" width="16.28515625" style="89" customWidth="1"/>
    <col min="9208" max="9208" width="46.5703125" style="89" customWidth="1"/>
    <col min="9209" max="9209" width="13.28515625" style="89" customWidth="1"/>
    <col min="9210" max="9210" width="13.5703125" style="89" customWidth="1"/>
    <col min="9211" max="9211" width="12.5703125" style="89" customWidth="1"/>
    <col min="9212" max="9212" width="13.5703125" style="89" customWidth="1"/>
    <col min="9213" max="9213" width="22.42578125" style="89" customWidth="1"/>
    <col min="9214" max="9462" width="11.42578125" style="89"/>
    <col min="9463" max="9463" width="16.28515625" style="89" customWidth="1"/>
    <col min="9464" max="9464" width="46.5703125" style="89" customWidth="1"/>
    <col min="9465" max="9465" width="13.28515625" style="89" customWidth="1"/>
    <col min="9466" max="9466" width="13.5703125" style="89" customWidth="1"/>
    <col min="9467" max="9467" width="12.5703125" style="89" customWidth="1"/>
    <col min="9468" max="9468" width="13.5703125" style="89" customWidth="1"/>
    <col min="9469" max="9469" width="22.42578125" style="89" customWidth="1"/>
    <col min="9470" max="9718" width="11.42578125" style="89"/>
    <col min="9719" max="9719" width="16.28515625" style="89" customWidth="1"/>
    <col min="9720" max="9720" width="46.5703125" style="89" customWidth="1"/>
    <col min="9721" max="9721" width="13.28515625" style="89" customWidth="1"/>
    <col min="9722" max="9722" width="13.5703125" style="89" customWidth="1"/>
    <col min="9723" max="9723" width="12.5703125" style="89" customWidth="1"/>
    <col min="9724" max="9724" width="13.5703125" style="89" customWidth="1"/>
    <col min="9725" max="9725" width="22.42578125" style="89" customWidth="1"/>
    <col min="9726" max="9974" width="11.42578125" style="89"/>
    <col min="9975" max="9975" width="16.28515625" style="89" customWidth="1"/>
    <col min="9976" max="9976" width="46.5703125" style="89" customWidth="1"/>
    <col min="9977" max="9977" width="13.28515625" style="89" customWidth="1"/>
    <col min="9978" max="9978" width="13.5703125" style="89" customWidth="1"/>
    <col min="9979" max="9979" width="12.5703125" style="89" customWidth="1"/>
    <col min="9980" max="9980" width="13.5703125" style="89" customWidth="1"/>
    <col min="9981" max="9981" width="22.42578125" style="89" customWidth="1"/>
    <col min="9982" max="10230" width="11.42578125" style="89"/>
    <col min="10231" max="10231" width="16.28515625" style="89" customWidth="1"/>
    <col min="10232" max="10232" width="46.5703125" style="89" customWidth="1"/>
    <col min="10233" max="10233" width="13.28515625" style="89" customWidth="1"/>
    <col min="10234" max="10234" width="13.5703125" style="89" customWidth="1"/>
    <col min="10235" max="10235" width="12.5703125" style="89" customWidth="1"/>
    <col min="10236" max="10236" width="13.5703125" style="89" customWidth="1"/>
    <col min="10237" max="10237" width="22.42578125" style="89" customWidth="1"/>
    <col min="10238" max="10486" width="11.42578125" style="89"/>
    <col min="10487" max="10487" width="16.28515625" style="89" customWidth="1"/>
    <col min="10488" max="10488" width="46.5703125" style="89" customWidth="1"/>
    <col min="10489" max="10489" width="13.28515625" style="89" customWidth="1"/>
    <col min="10490" max="10490" width="13.5703125" style="89" customWidth="1"/>
    <col min="10491" max="10491" width="12.5703125" style="89" customWidth="1"/>
    <col min="10492" max="10492" width="13.5703125" style="89" customWidth="1"/>
    <col min="10493" max="10493" width="22.42578125" style="89" customWidth="1"/>
    <col min="10494" max="10742" width="11.42578125" style="89"/>
    <col min="10743" max="10743" width="16.28515625" style="89" customWidth="1"/>
    <col min="10744" max="10744" width="46.5703125" style="89" customWidth="1"/>
    <col min="10745" max="10745" width="13.28515625" style="89" customWidth="1"/>
    <col min="10746" max="10746" width="13.5703125" style="89" customWidth="1"/>
    <col min="10747" max="10747" width="12.5703125" style="89" customWidth="1"/>
    <col min="10748" max="10748" width="13.5703125" style="89" customWidth="1"/>
    <col min="10749" max="10749" width="22.42578125" style="89" customWidth="1"/>
    <col min="10750" max="10998" width="11.42578125" style="89"/>
    <col min="10999" max="10999" width="16.28515625" style="89" customWidth="1"/>
    <col min="11000" max="11000" width="46.5703125" style="89" customWidth="1"/>
    <col min="11001" max="11001" width="13.28515625" style="89" customWidth="1"/>
    <col min="11002" max="11002" width="13.5703125" style="89" customWidth="1"/>
    <col min="11003" max="11003" width="12.5703125" style="89" customWidth="1"/>
    <col min="11004" max="11004" width="13.5703125" style="89" customWidth="1"/>
    <col min="11005" max="11005" width="22.42578125" style="89" customWidth="1"/>
    <col min="11006" max="11254" width="11.42578125" style="89"/>
    <col min="11255" max="11255" width="16.28515625" style="89" customWidth="1"/>
    <col min="11256" max="11256" width="46.5703125" style="89" customWidth="1"/>
    <col min="11257" max="11257" width="13.28515625" style="89" customWidth="1"/>
    <col min="11258" max="11258" width="13.5703125" style="89" customWidth="1"/>
    <col min="11259" max="11259" width="12.5703125" style="89" customWidth="1"/>
    <col min="11260" max="11260" width="13.5703125" style="89" customWidth="1"/>
    <col min="11261" max="11261" width="22.42578125" style="89" customWidth="1"/>
    <col min="11262" max="11510" width="11.42578125" style="89"/>
    <col min="11511" max="11511" width="16.28515625" style="89" customWidth="1"/>
    <col min="11512" max="11512" width="46.5703125" style="89" customWidth="1"/>
    <col min="11513" max="11513" width="13.28515625" style="89" customWidth="1"/>
    <col min="11514" max="11514" width="13.5703125" style="89" customWidth="1"/>
    <col min="11515" max="11515" width="12.5703125" style="89" customWidth="1"/>
    <col min="11516" max="11516" width="13.5703125" style="89" customWidth="1"/>
    <col min="11517" max="11517" width="22.42578125" style="89" customWidth="1"/>
    <col min="11518" max="11766" width="11.42578125" style="89"/>
    <col min="11767" max="11767" width="16.28515625" style="89" customWidth="1"/>
    <col min="11768" max="11768" width="46.5703125" style="89" customWidth="1"/>
    <col min="11769" max="11769" width="13.28515625" style="89" customWidth="1"/>
    <col min="11770" max="11770" width="13.5703125" style="89" customWidth="1"/>
    <col min="11771" max="11771" width="12.5703125" style="89" customWidth="1"/>
    <col min="11772" max="11772" width="13.5703125" style="89" customWidth="1"/>
    <col min="11773" max="11773" width="22.42578125" style="89" customWidth="1"/>
    <col min="11774" max="12022" width="11.42578125" style="89"/>
    <col min="12023" max="12023" width="16.28515625" style="89" customWidth="1"/>
    <col min="12024" max="12024" width="46.5703125" style="89" customWidth="1"/>
    <col min="12025" max="12025" width="13.28515625" style="89" customWidth="1"/>
    <col min="12026" max="12026" width="13.5703125" style="89" customWidth="1"/>
    <col min="12027" max="12027" width="12.5703125" style="89" customWidth="1"/>
    <col min="12028" max="12028" width="13.5703125" style="89" customWidth="1"/>
    <col min="12029" max="12029" width="22.42578125" style="89" customWidth="1"/>
    <col min="12030" max="12278" width="11.42578125" style="89"/>
    <col min="12279" max="12279" width="16.28515625" style="89" customWidth="1"/>
    <col min="12280" max="12280" width="46.5703125" style="89" customWidth="1"/>
    <col min="12281" max="12281" width="13.28515625" style="89" customWidth="1"/>
    <col min="12282" max="12282" width="13.5703125" style="89" customWidth="1"/>
    <col min="12283" max="12283" width="12.5703125" style="89" customWidth="1"/>
    <col min="12284" max="12284" width="13.5703125" style="89" customWidth="1"/>
    <col min="12285" max="12285" width="22.42578125" style="89" customWidth="1"/>
    <col min="12286" max="12534" width="11.42578125" style="89"/>
    <col min="12535" max="12535" width="16.28515625" style="89" customWidth="1"/>
    <col min="12536" max="12536" width="46.5703125" style="89" customWidth="1"/>
    <col min="12537" max="12537" width="13.28515625" style="89" customWidth="1"/>
    <col min="12538" max="12538" width="13.5703125" style="89" customWidth="1"/>
    <col min="12539" max="12539" width="12.5703125" style="89" customWidth="1"/>
    <col min="12540" max="12540" width="13.5703125" style="89" customWidth="1"/>
    <col min="12541" max="12541" width="22.42578125" style="89" customWidth="1"/>
    <col min="12542" max="12790" width="11.42578125" style="89"/>
    <col min="12791" max="12791" width="16.28515625" style="89" customWidth="1"/>
    <col min="12792" max="12792" width="46.5703125" style="89" customWidth="1"/>
    <col min="12793" max="12793" width="13.28515625" style="89" customWidth="1"/>
    <col min="12794" max="12794" width="13.5703125" style="89" customWidth="1"/>
    <col min="12795" max="12795" width="12.5703125" style="89" customWidth="1"/>
    <col min="12796" max="12796" width="13.5703125" style="89" customWidth="1"/>
    <col min="12797" max="12797" width="22.42578125" style="89" customWidth="1"/>
    <col min="12798" max="13046" width="11.42578125" style="89"/>
    <col min="13047" max="13047" width="16.28515625" style="89" customWidth="1"/>
    <col min="13048" max="13048" width="46.5703125" style="89" customWidth="1"/>
    <col min="13049" max="13049" width="13.28515625" style="89" customWidth="1"/>
    <col min="13050" max="13050" width="13.5703125" style="89" customWidth="1"/>
    <col min="13051" max="13051" width="12.5703125" style="89" customWidth="1"/>
    <col min="13052" max="13052" width="13.5703125" style="89" customWidth="1"/>
    <col min="13053" max="13053" width="22.42578125" style="89" customWidth="1"/>
    <col min="13054" max="13302" width="11.42578125" style="89"/>
    <col min="13303" max="13303" width="16.28515625" style="89" customWidth="1"/>
    <col min="13304" max="13304" width="46.5703125" style="89" customWidth="1"/>
    <col min="13305" max="13305" width="13.28515625" style="89" customWidth="1"/>
    <col min="13306" max="13306" width="13.5703125" style="89" customWidth="1"/>
    <col min="13307" max="13307" width="12.5703125" style="89" customWidth="1"/>
    <col min="13308" max="13308" width="13.5703125" style="89" customWidth="1"/>
    <col min="13309" max="13309" width="22.42578125" style="89" customWidth="1"/>
    <col min="13310" max="13558" width="11.42578125" style="89"/>
    <col min="13559" max="13559" width="16.28515625" style="89" customWidth="1"/>
    <col min="13560" max="13560" width="46.5703125" style="89" customWidth="1"/>
    <col min="13561" max="13561" width="13.28515625" style="89" customWidth="1"/>
    <col min="13562" max="13562" width="13.5703125" style="89" customWidth="1"/>
    <col min="13563" max="13563" width="12.5703125" style="89" customWidth="1"/>
    <col min="13564" max="13564" width="13.5703125" style="89" customWidth="1"/>
    <col min="13565" max="13565" width="22.42578125" style="89" customWidth="1"/>
    <col min="13566" max="13814" width="11.42578125" style="89"/>
    <col min="13815" max="13815" width="16.28515625" style="89" customWidth="1"/>
    <col min="13816" max="13816" width="46.5703125" style="89" customWidth="1"/>
    <col min="13817" max="13817" width="13.28515625" style="89" customWidth="1"/>
    <col min="13818" max="13818" width="13.5703125" style="89" customWidth="1"/>
    <col min="13819" max="13819" width="12.5703125" style="89" customWidth="1"/>
    <col min="13820" max="13820" width="13.5703125" style="89" customWidth="1"/>
    <col min="13821" max="13821" width="22.42578125" style="89" customWidth="1"/>
    <col min="13822" max="14070" width="11.42578125" style="89"/>
    <col min="14071" max="14071" width="16.28515625" style="89" customWidth="1"/>
    <col min="14072" max="14072" width="46.5703125" style="89" customWidth="1"/>
    <col min="14073" max="14073" width="13.28515625" style="89" customWidth="1"/>
    <col min="14074" max="14074" width="13.5703125" style="89" customWidth="1"/>
    <col min="14075" max="14075" width="12.5703125" style="89" customWidth="1"/>
    <col min="14076" max="14076" width="13.5703125" style="89" customWidth="1"/>
    <col min="14077" max="14077" width="22.42578125" style="89" customWidth="1"/>
    <col min="14078" max="14326" width="11.42578125" style="89"/>
    <col min="14327" max="14327" width="16.28515625" style="89" customWidth="1"/>
    <col min="14328" max="14328" width="46.5703125" style="89" customWidth="1"/>
    <col min="14329" max="14329" width="13.28515625" style="89" customWidth="1"/>
    <col min="14330" max="14330" width="13.5703125" style="89" customWidth="1"/>
    <col min="14331" max="14331" width="12.5703125" style="89" customWidth="1"/>
    <col min="14332" max="14332" width="13.5703125" style="89" customWidth="1"/>
    <col min="14333" max="14333" width="22.42578125" style="89" customWidth="1"/>
    <col min="14334" max="14582" width="11.42578125" style="89"/>
    <col min="14583" max="14583" width="16.28515625" style="89" customWidth="1"/>
    <col min="14584" max="14584" width="46.5703125" style="89" customWidth="1"/>
    <col min="14585" max="14585" width="13.28515625" style="89" customWidth="1"/>
    <col min="14586" max="14586" width="13.5703125" style="89" customWidth="1"/>
    <col min="14587" max="14587" width="12.5703125" style="89" customWidth="1"/>
    <col min="14588" max="14588" width="13.5703125" style="89" customWidth="1"/>
    <col min="14589" max="14589" width="22.42578125" style="89" customWidth="1"/>
    <col min="14590" max="14838" width="11.42578125" style="89"/>
    <col min="14839" max="14839" width="16.28515625" style="89" customWidth="1"/>
    <col min="14840" max="14840" width="46.5703125" style="89" customWidth="1"/>
    <col min="14841" max="14841" width="13.28515625" style="89" customWidth="1"/>
    <col min="14842" max="14842" width="13.5703125" style="89" customWidth="1"/>
    <col min="14843" max="14843" width="12.5703125" style="89" customWidth="1"/>
    <col min="14844" max="14844" width="13.5703125" style="89" customWidth="1"/>
    <col min="14845" max="14845" width="22.42578125" style="89" customWidth="1"/>
    <col min="14846" max="15094" width="11.42578125" style="89"/>
    <col min="15095" max="15095" width="16.28515625" style="89" customWidth="1"/>
    <col min="15096" max="15096" width="46.5703125" style="89" customWidth="1"/>
    <col min="15097" max="15097" width="13.28515625" style="89" customWidth="1"/>
    <col min="15098" max="15098" width="13.5703125" style="89" customWidth="1"/>
    <col min="15099" max="15099" width="12.5703125" style="89" customWidth="1"/>
    <col min="15100" max="15100" width="13.5703125" style="89" customWidth="1"/>
    <col min="15101" max="15101" width="22.42578125" style="89" customWidth="1"/>
    <col min="15102" max="15350" width="11.42578125" style="89"/>
    <col min="15351" max="15351" width="16.28515625" style="89" customWidth="1"/>
    <col min="15352" max="15352" width="46.5703125" style="89" customWidth="1"/>
    <col min="15353" max="15353" width="13.28515625" style="89" customWidth="1"/>
    <col min="15354" max="15354" width="13.5703125" style="89" customWidth="1"/>
    <col min="15355" max="15355" width="12.5703125" style="89" customWidth="1"/>
    <col min="15356" max="15356" width="13.5703125" style="89" customWidth="1"/>
    <col min="15357" max="15357" width="22.42578125" style="89" customWidth="1"/>
    <col min="15358" max="15606" width="11.42578125" style="89"/>
    <col min="15607" max="15607" width="16.28515625" style="89" customWidth="1"/>
    <col min="15608" max="15608" width="46.5703125" style="89" customWidth="1"/>
    <col min="15609" max="15609" width="13.28515625" style="89" customWidth="1"/>
    <col min="15610" max="15610" width="13.5703125" style="89" customWidth="1"/>
    <col min="15611" max="15611" width="12.5703125" style="89" customWidth="1"/>
    <col min="15612" max="15612" width="13.5703125" style="89" customWidth="1"/>
    <col min="15613" max="15613" width="22.42578125" style="89" customWidth="1"/>
    <col min="15614" max="15862" width="11.42578125" style="89"/>
    <col min="15863" max="15863" width="16.28515625" style="89" customWidth="1"/>
    <col min="15864" max="15864" width="46.5703125" style="89" customWidth="1"/>
    <col min="15865" max="15865" width="13.28515625" style="89" customWidth="1"/>
    <col min="15866" max="15866" width="13.5703125" style="89" customWidth="1"/>
    <col min="15867" max="15867" width="12.5703125" style="89" customWidth="1"/>
    <col min="15868" max="15868" width="13.5703125" style="89" customWidth="1"/>
    <col min="15869" max="15869" width="22.42578125" style="89" customWidth="1"/>
    <col min="15870" max="16118" width="11.42578125" style="89"/>
    <col min="16119" max="16119" width="16.28515625" style="89" customWidth="1"/>
    <col min="16120" max="16120" width="46.5703125" style="89" customWidth="1"/>
    <col min="16121" max="16121" width="13.28515625" style="89" customWidth="1"/>
    <col min="16122" max="16122" width="13.5703125" style="89" customWidth="1"/>
    <col min="16123" max="16123" width="12.5703125" style="89" customWidth="1"/>
    <col min="16124" max="16124" width="13.5703125" style="89" customWidth="1"/>
    <col min="16125" max="16125" width="22.42578125" style="89" customWidth="1"/>
    <col min="16126" max="16384" width="11.42578125" style="89"/>
  </cols>
  <sheetData>
    <row r="1" spans="1:6" x14ac:dyDescent="0.25">
      <c r="A1" s="347"/>
      <c r="B1" s="347"/>
      <c r="C1" s="347"/>
    </row>
    <row r="2" spans="1:6" ht="15" customHeight="1" x14ac:dyDescent="0.25">
      <c r="A2" s="348" t="s">
        <v>454</v>
      </c>
      <c r="B2" s="348"/>
      <c r="C2" s="348"/>
    </row>
    <row r="3" spans="1:6" ht="15" customHeight="1" x14ac:dyDescent="0.25">
      <c r="A3" s="349" t="s">
        <v>599</v>
      </c>
      <c r="B3" s="349"/>
      <c r="C3" s="349"/>
    </row>
    <row r="4" spans="1:6" ht="15" customHeight="1" x14ac:dyDescent="0.25">
      <c r="A4" s="348" t="s">
        <v>607</v>
      </c>
      <c r="B4" s="348"/>
      <c r="C4" s="348"/>
    </row>
    <row r="5" spans="1:6" ht="15.75" thickBot="1" x14ac:dyDescent="0.3">
      <c r="A5" s="350" t="s">
        <v>455</v>
      </c>
      <c r="B5" s="350"/>
      <c r="C5" s="350"/>
      <c r="E5" s="282"/>
    </row>
    <row r="6" spans="1:6" ht="15.75" customHeight="1" thickBot="1" x14ac:dyDescent="0.3">
      <c r="A6" s="345" t="s">
        <v>456</v>
      </c>
      <c r="B6" s="346"/>
      <c r="C6" s="193">
        <f>SUM(COG!G82)</f>
        <v>1296457310.8399999</v>
      </c>
      <c r="E6" s="283"/>
    </row>
    <row r="7" spans="1:6" ht="18" customHeight="1" thickBot="1" x14ac:dyDescent="0.3">
      <c r="A7" s="351"/>
      <c r="B7" s="351"/>
      <c r="C7" s="91"/>
      <c r="E7" s="282"/>
    </row>
    <row r="8" spans="1:6" ht="15.75" customHeight="1" thickBot="1" x14ac:dyDescent="0.3">
      <c r="A8" s="345" t="s">
        <v>457</v>
      </c>
      <c r="B8" s="346"/>
      <c r="C8" s="194">
        <f>SUM(C11:C29)</f>
        <v>31881934.569999997</v>
      </c>
      <c r="D8" s="103"/>
      <c r="E8" s="103"/>
      <c r="F8" s="103"/>
    </row>
    <row r="9" spans="1:6" ht="15.75" customHeight="1" x14ac:dyDescent="0.25">
      <c r="A9" s="92"/>
      <c r="B9" s="93" t="s">
        <v>544</v>
      </c>
      <c r="C9" s="187">
        <v>0</v>
      </c>
      <c r="D9" s="103"/>
      <c r="E9" s="103"/>
      <c r="F9" s="103"/>
    </row>
    <row r="10" spans="1:6" ht="15.75" customHeight="1" x14ac:dyDescent="0.25">
      <c r="A10" s="92"/>
      <c r="B10" s="93" t="s">
        <v>76</v>
      </c>
      <c r="C10" s="187">
        <v>0</v>
      </c>
      <c r="D10" s="103"/>
      <c r="E10" s="103"/>
      <c r="F10" s="103"/>
    </row>
    <row r="11" spans="1:6" ht="16.5" customHeight="1" x14ac:dyDescent="0.25">
      <c r="A11" s="92"/>
      <c r="B11" s="93" t="s">
        <v>440</v>
      </c>
      <c r="C11" s="187">
        <f>SUM(COG!G49)</f>
        <v>10317798.810000001</v>
      </c>
      <c r="D11" s="103"/>
      <c r="E11" s="103"/>
      <c r="F11" s="103"/>
    </row>
    <row r="12" spans="1:6" x14ac:dyDescent="0.25">
      <c r="A12" s="94"/>
      <c r="B12" s="95" t="s">
        <v>445</v>
      </c>
      <c r="C12" s="187">
        <f>SUM(COG!G50)</f>
        <v>137779.78</v>
      </c>
      <c r="D12" s="103"/>
      <c r="E12" s="103"/>
      <c r="F12" s="103"/>
    </row>
    <row r="13" spans="1:6" ht="15.75" customHeight="1" x14ac:dyDescent="0.25">
      <c r="A13" s="94"/>
      <c r="B13" s="95" t="s">
        <v>458</v>
      </c>
      <c r="C13" s="187">
        <f>SUM(COG!G51)</f>
        <v>0</v>
      </c>
      <c r="D13" s="103"/>
      <c r="E13" s="103"/>
      <c r="F13" s="103"/>
    </row>
    <row r="14" spans="1:6" ht="15.75" customHeight="1" x14ac:dyDescent="0.25">
      <c r="A14" s="94"/>
      <c r="B14" s="95" t="s">
        <v>459</v>
      </c>
      <c r="C14" s="187">
        <f>SUM(COG!G52)</f>
        <v>7516400.4199999999</v>
      </c>
      <c r="D14" s="103"/>
      <c r="E14" s="103"/>
      <c r="F14" s="103"/>
    </row>
    <row r="15" spans="1:6" ht="15.75" customHeight="1" x14ac:dyDescent="0.25">
      <c r="A15" s="94"/>
      <c r="B15" s="95" t="s">
        <v>460</v>
      </c>
      <c r="C15" s="187">
        <f>SUM(COG!G53)</f>
        <v>0</v>
      </c>
      <c r="D15" s="103"/>
      <c r="E15" s="103"/>
      <c r="F15" s="103"/>
    </row>
    <row r="16" spans="1:6" ht="15.75" customHeight="1" x14ac:dyDescent="0.25">
      <c r="A16" s="94"/>
      <c r="B16" s="95" t="s">
        <v>448</v>
      </c>
      <c r="C16" s="187">
        <f>SUM(COG!G54)</f>
        <v>2512633.25</v>
      </c>
      <c r="D16" s="103"/>
      <c r="E16" s="103"/>
      <c r="F16" s="103"/>
    </row>
    <row r="17" spans="1:6" ht="15.75" customHeight="1" x14ac:dyDescent="0.25">
      <c r="A17" s="94"/>
      <c r="B17" s="95" t="s">
        <v>461</v>
      </c>
      <c r="C17" s="187">
        <f>SUM(COG!G55)</f>
        <v>0</v>
      </c>
      <c r="D17" s="103"/>
      <c r="E17" s="103"/>
      <c r="F17" s="103"/>
    </row>
    <row r="18" spans="1:6" x14ac:dyDescent="0.25">
      <c r="A18" s="94"/>
      <c r="B18" s="95" t="s">
        <v>462</v>
      </c>
      <c r="C18" s="187">
        <f>SUM(COG!G56)</f>
        <v>0</v>
      </c>
      <c r="D18" s="103"/>
      <c r="E18" s="103"/>
      <c r="F18" s="103"/>
    </row>
    <row r="19" spans="1:6" ht="15.75" customHeight="1" x14ac:dyDescent="0.25">
      <c r="A19" s="94"/>
      <c r="B19" s="95" t="s">
        <v>463</v>
      </c>
      <c r="C19" s="187">
        <f>SUM(COG!G57)</f>
        <v>1199904</v>
      </c>
      <c r="D19" s="103"/>
      <c r="E19" s="103"/>
      <c r="F19" s="103"/>
    </row>
    <row r="20" spans="1:6" ht="15.75" customHeight="1" x14ac:dyDescent="0.25">
      <c r="A20" s="94"/>
      <c r="B20" s="95" t="s">
        <v>170</v>
      </c>
      <c r="C20" s="187">
        <f>SUM(COG!G59)</f>
        <v>0</v>
      </c>
      <c r="D20" s="103"/>
      <c r="E20" s="103"/>
      <c r="F20" s="103"/>
    </row>
    <row r="21" spans="1:6" ht="15.75" customHeight="1" x14ac:dyDescent="0.25">
      <c r="A21" s="94"/>
      <c r="B21" s="95" t="s">
        <v>171</v>
      </c>
      <c r="C21" s="187">
        <f>SUM(COG!G60)</f>
        <v>3197418.31</v>
      </c>
      <c r="D21" s="103"/>
      <c r="E21" s="103"/>
      <c r="F21" s="103"/>
    </row>
    <row r="22" spans="1:6" ht="15.75" customHeight="1" x14ac:dyDescent="0.25">
      <c r="A22" s="94"/>
      <c r="B22" s="95" t="s">
        <v>465</v>
      </c>
      <c r="C22" s="187">
        <v>0</v>
      </c>
      <c r="D22" s="103"/>
      <c r="E22" s="103"/>
      <c r="F22" s="103"/>
    </row>
    <row r="23" spans="1:6" ht="15.75" customHeight="1" x14ac:dyDescent="0.25">
      <c r="A23" s="94"/>
      <c r="B23" s="95" t="s">
        <v>466</v>
      </c>
      <c r="C23" s="187">
        <v>0</v>
      </c>
      <c r="D23" s="103"/>
      <c r="E23" s="103"/>
      <c r="F23" s="103"/>
    </row>
    <row r="24" spans="1:6" ht="15.75" customHeight="1" x14ac:dyDescent="0.25">
      <c r="A24" s="94"/>
      <c r="B24" s="95" t="s">
        <v>545</v>
      </c>
      <c r="C24" s="187">
        <v>0</v>
      </c>
      <c r="D24" s="103"/>
      <c r="E24" s="103"/>
      <c r="F24" s="103"/>
    </row>
    <row r="25" spans="1:6" ht="15.75" customHeight="1" x14ac:dyDescent="0.25">
      <c r="A25" s="94"/>
      <c r="B25" s="95" t="s">
        <v>467</v>
      </c>
      <c r="C25" s="187">
        <f>SUM(COG!G67)</f>
        <v>7000000</v>
      </c>
      <c r="D25" s="103"/>
      <c r="E25" s="103"/>
      <c r="F25" s="103"/>
    </row>
    <row r="26" spans="1:6" ht="15.75" customHeight="1" x14ac:dyDescent="0.25">
      <c r="A26" s="94"/>
      <c r="B26" s="95" t="s">
        <v>468</v>
      </c>
      <c r="C26" s="186">
        <v>0</v>
      </c>
      <c r="D26" s="103"/>
      <c r="E26" s="103"/>
      <c r="F26" s="103"/>
    </row>
    <row r="27" spans="1:6" ht="15.75" customHeight="1" x14ac:dyDescent="0.25">
      <c r="A27" s="94"/>
      <c r="B27" s="95" t="s">
        <v>469</v>
      </c>
      <c r="C27" s="186">
        <v>0</v>
      </c>
      <c r="D27" s="103"/>
      <c r="E27" s="103"/>
      <c r="F27" s="103"/>
    </row>
    <row r="28" spans="1:6" ht="15.75" customHeight="1" x14ac:dyDescent="0.25">
      <c r="A28" s="94"/>
      <c r="B28" s="95" t="s">
        <v>470</v>
      </c>
      <c r="C28" s="186">
        <v>0</v>
      </c>
      <c r="D28" s="103"/>
      <c r="E28" s="103"/>
      <c r="F28" s="103"/>
    </row>
    <row r="29" spans="1:6" ht="15.75" customHeight="1" thickBot="1" x14ac:dyDescent="0.3">
      <c r="A29" s="352" t="s">
        <v>471</v>
      </c>
      <c r="B29" s="353"/>
      <c r="C29" s="195">
        <v>0</v>
      </c>
      <c r="D29" s="103"/>
      <c r="E29" s="103"/>
      <c r="F29" s="103"/>
    </row>
    <row r="30" spans="1:6" ht="15.75" customHeight="1" thickBot="1" x14ac:dyDescent="0.3">
      <c r="A30" s="351"/>
      <c r="B30" s="351"/>
      <c r="C30" s="91"/>
      <c r="D30" s="103"/>
      <c r="E30" s="103"/>
      <c r="F30" s="103"/>
    </row>
    <row r="31" spans="1:6" ht="15.75" customHeight="1" thickBot="1" x14ac:dyDescent="0.3">
      <c r="A31" s="345" t="s">
        <v>472</v>
      </c>
      <c r="B31" s="346"/>
      <c r="C31" s="193">
        <f>SUM(C32:C38)</f>
        <v>79546669.939999998</v>
      </c>
      <c r="D31" s="103"/>
      <c r="E31" s="103"/>
      <c r="F31" s="103"/>
    </row>
    <row r="32" spans="1:6" ht="15.75" customHeight="1" x14ac:dyDescent="0.25">
      <c r="A32" s="92"/>
      <c r="B32" s="93" t="s">
        <v>473</v>
      </c>
      <c r="C32" s="187">
        <f>67613942.79+4984981.24</f>
        <v>72598924.030000001</v>
      </c>
      <c r="D32" s="103"/>
      <c r="E32" s="103"/>
      <c r="F32" s="103"/>
    </row>
    <row r="33" spans="1:6" ht="15.75" customHeight="1" x14ac:dyDescent="0.25">
      <c r="A33" s="94"/>
      <c r="B33" s="95" t="s">
        <v>474</v>
      </c>
      <c r="C33" s="186">
        <v>0</v>
      </c>
      <c r="D33" s="103"/>
      <c r="E33" s="103"/>
      <c r="F33" s="103"/>
    </row>
    <row r="34" spans="1:6" ht="15.75" customHeight="1" x14ac:dyDescent="0.25">
      <c r="A34" s="94"/>
      <c r="B34" s="95" t="s">
        <v>475</v>
      </c>
      <c r="C34" s="186">
        <v>0</v>
      </c>
      <c r="D34" s="103"/>
      <c r="E34" s="103"/>
      <c r="F34" s="103"/>
    </row>
    <row r="35" spans="1:6" x14ac:dyDescent="0.25">
      <c r="A35" s="94"/>
      <c r="B35" s="95" t="s">
        <v>476</v>
      </c>
      <c r="C35" s="186">
        <v>0</v>
      </c>
      <c r="D35" s="103"/>
      <c r="E35" s="103"/>
      <c r="F35" s="103"/>
    </row>
    <row r="36" spans="1:6" ht="15.75" customHeight="1" x14ac:dyDescent="0.25">
      <c r="A36" s="94"/>
      <c r="B36" s="95" t="s">
        <v>477</v>
      </c>
      <c r="C36" s="186">
        <v>0</v>
      </c>
      <c r="D36" s="103"/>
      <c r="E36" s="103"/>
      <c r="F36" s="103"/>
    </row>
    <row r="37" spans="1:6" ht="15.75" customHeight="1" x14ac:dyDescent="0.25">
      <c r="A37" s="94"/>
      <c r="B37" s="95" t="s">
        <v>478</v>
      </c>
      <c r="C37" s="186">
        <v>0</v>
      </c>
      <c r="D37" s="103"/>
      <c r="E37" s="103"/>
      <c r="F37" s="103"/>
    </row>
    <row r="38" spans="1:6" ht="15.75" customHeight="1" thickBot="1" x14ac:dyDescent="0.3">
      <c r="A38" s="352" t="s">
        <v>479</v>
      </c>
      <c r="B38" s="353"/>
      <c r="C38" s="195">
        <f>6147551.77+800194.14</f>
        <v>6947745.9099999992</v>
      </c>
      <c r="D38" s="103"/>
      <c r="E38" s="103"/>
      <c r="F38" s="103"/>
    </row>
    <row r="39" spans="1:6" ht="15.75" customHeight="1" thickBot="1" x14ac:dyDescent="0.3">
      <c r="A39" s="351"/>
      <c r="B39" s="351"/>
      <c r="C39" s="91"/>
      <c r="D39" s="103"/>
      <c r="E39" s="103"/>
      <c r="F39" s="103"/>
    </row>
    <row r="40" spans="1:6" ht="15.75" customHeight="1" thickBot="1" x14ac:dyDescent="0.3">
      <c r="A40" s="96" t="s">
        <v>480</v>
      </c>
      <c r="B40" s="97"/>
      <c r="C40" s="193">
        <f>(C6-C8)+C31</f>
        <v>1344122046.21</v>
      </c>
      <c r="D40" s="103"/>
      <c r="E40" s="103"/>
      <c r="F40" s="103"/>
    </row>
    <row r="41" spans="1:6" ht="15.75" customHeight="1" x14ac:dyDescent="0.25">
      <c r="A41" s="90"/>
      <c r="B41" s="90"/>
      <c r="C41" s="90"/>
      <c r="D41" s="103"/>
      <c r="E41" s="103"/>
      <c r="F41" s="103"/>
    </row>
    <row r="42" spans="1:6" ht="15.75" customHeight="1" x14ac:dyDescent="0.25">
      <c r="A42" s="98"/>
      <c r="B42" s="98"/>
      <c r="C42" s="262"/>
      <c r="D42" s="103"/>
      <c r="E42" s="103"/>
      <c r="F42" s="103"/>
    </row>
    <row r="43" spans="1:6" ht="15.75" customHeight="1" x14ac:dyDescent="0.25">
      <c r="A43" s="98"/>
      <c r="B43" s="98"/>
      <c r="C43" s="262"/>
      <c r="D43" s="103"/>
      <c r="E43" s="103"/>
      <c r="F43" s="103"/>
    </row>
    <row r="44" spans="1:6" ht="15.75" customHeight="1" x14ac:dyDescent="0.25">
      <c r="A44" s="99"/>
      <c r="B44" s="99"/>
      <c r="C44" s="100"/>
      <c r="D44" s="103"/>
      <c r="E44" s="103"/>
      <c r="F44" s="103"/>
    </row>
    <row r="45" spans="1:6" ht="15.75" customHeight="1" x14ac:dyDescent="0.25">
      <c r="A45" s="101"/>
      <c r="B45" s="101"/>
      <c r="C45" s="101"/>
      <c r="D45" s="103"/>
      <c r="E45" s="103"/>
      <c r="F45" s="103"/>
    </row>
    <row r="46" spans="1:6" ht="15.75" customHeight="1" x14ac:dyDescent="0.25">
      <c r="A46" s="101"/>
      <c r="B46" s="101"/>
      <c r="C46" s="101"/>
      <c r="D46" s="103"/>
      <c r="E46" s="103"/>
      <c r="F46" s="103"/>
    </row>
    <row r="47" spans="1:6" ht="15.75" customHeight="1" x14ac:dyDescent="0.25">
      <c r="A47" s="101"/>
      <c r="B47" s="101"/>
      <c r="C47" s="101"/>
      <c r="D47" s="103"/>
      <c r="E47" s="103"/>
      <c r="F47" s="103"/>
    </row>
    <row r="48" spans="1:6" x14ac:dyDescent="0.25">
      <c r="D48" s="103"/>
      <c r="E48" s="103"/>
      <c r="F48" s="103"/>
    </row>
    <row r="49" spans="3:3" x14ac:dyDescent="0.25">
      <c r="C49" s="102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A2" workbookViewId="0">
      <selection activeCell="A6" sqref="A6:H6"/>
    </sheetView>
  </sheetViews>
  <sheetFormatPr baseColWidth="10" defaultRowHeight="15" x14ac:dyDescent="0.25"/>
  <cols>
    <col min="1" max="1" width="3.28515625" style="151" customWidth="1"/>
    <col min="2" max="2" width="52.5703125" style="151" customWidth="1"/>
    <col min="3" max="8" width="12.7109375" style="151" customWidth="1"/>
    <col min="9" max="29" width="11.42578125" style="7"/>
  </cols>
  <sheetData>
    <row r="1" spans="1:29" s="18" customFormat="1" x14ac:dyDescent="0.25">
      <c r="A1" s="151"/>
      <c r="B1" s="151"/>
      <c r="C1" s="151"/>
      <c r="D1" s="151"/>
      <c r="E1" s="151"/>
      <c r="F1" s="151"/>
      <c r="G1" s="151"/>
      <c r="H1" s="15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356"/>
      <c r="B2" s="356"/>
      <c r="C2" s="356"/>
      <c r="D2" s="356"/>
      <c r="E2" s="356"/>
      <c r="F2" s="356"/>
      <c r="G2" s="356"/>
      <c r="H2" s="356"/>
    </row>
    <row r="3" spans="1:29" ht="15.75" x14ac:dyDescent="0.25">
      <c r="A3" s="357" t="s">
        <v>454</v>
      </c>
      <c r="B3" s="357"/>
      <c r="C3" s="357"/>
      <c r="D3" s="357"/>
      <c r="E3" s="357"/>
      <c r="F3" s="357"/>
      <c r="G3" s="357"/>
      <c r="H3" s="357"/>
    </row>
    <row r="4" spans="1:29" x14ac:dyDescent="0.25">
      <c r="A4" s="358" t="s">
        <v>593</v>
      </c>
      <c r="B4" s="358"/>
      <c r="C4" s="358"/>
      <c r="D4" s="358"/>
      <c r="E4" s="358"/>
      <c r="F4" s="358"/>
      <c r="G4" s="358"/>
      <c r="H4" s="358"/>
    </row>
    <row r="5" spans="1:29" x14ac:dyDescent="0.25">
      <c r="A5" s="358" t="s">
        <v>122</v>
      </c>
      <c r="B5" s="358"/>
      <c r="C5" s="358"/>
      <c r="D5" s="358"/>
      <c r="E5" s="358"/>
      <c r="F5" s="358"/>
      <c r="G5" s="358"/>
      <c r="H5" s="358"/>
    </row>
    <row r="6" spans="1:29" x14ac:dyDescent="0.25">
      <c r="A6" s="358" t="s">
        <v>608</v>
      </c>
      <c r="B6" s="358"/>
      <c r="C6" s="358"/>
      <c r="D6" s="358"/>
      <c r="E6" s="358"/>
      <c r="F6" s="358"/>
      <c r="G6" s="358"/>
      <c r="H6" s="358"/>
    </row>
    <row r="7" spans="1:29" s="18" customFormat="1" x14ac:dyDescent="0.25">
      <c r="A7" s="151"/>
      <c r="B7" s="151"/>
      <c r="C7" s="151"/>
      <c r="D7" s="151"/>
      <c r="E7" s="151"/>
      <c r="F7" s="151"/>
      <c r="G7" s="151"/>
      <c r="H7" s="151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354" t="s">
        <v>73</v>
      </c>
      <c r="B8" s="354"/>
      <c r="C8" s="355" t="s">
        <v>123</v>
      </c>
      <c r="D8" s="355"/>
      <c r="E8" s="355"/>
      <c r="F8" s="355"/>
      <c r="G8" s="355"/>
      <c r="H8" s="355" t="s">
        <v>124</v>
      </c>
    </row>
    <row r="9" spans="1:29" ht="22.5" x14ac:dyDescent="0.25">
      <c r="A9" s="354"/>
      <c r="B9" s="354"/>
      <c r="C9" s="150" t="s">
        <v>125</v>
      </c>
      <c r="D9" s="150" t="s">
        <v>126</v>
      </c>
      <c r="E9" s="150" t="s">
        <v>106</v>
      </c>
      <c r="F9" s="150" t="s">
        <v>107</v>
      </c>
      <c r="G9" s="150" t="s">
        <v>127</v>
      </c>
      <c r="H9" s="355"/>
    </row>
    <row r="10" spans="1:29" x14ac:dyDescent="0.25">
      <c r="A10" s="354"/>
      <c r="B10" s="354"/>
      <c r="C10" s="150">
        <v>1</v>
      </c>
      <c r="D10" s="150">
        <v>2</v>
      </c>
      <c r="E10" s="150" t="s">
        <v>128</v>
      </c>
      <c r="F10" s="150">
        <v>4</v>
      </c>
      <c r="G10" s="150">
        <v>5</v>
      </c>
      <c r="H10" s="150" t="s">
        <v>129</v>
      </c>
    </row>
    <row r="11" spans="1:29" x14ac:dyDescent="0.25">
      <c r="A11" s="152"/>
      <c r="B11" s="153"/>
      <c r="C11" s="154"/>
      <c r="D11" s="154"/>
      <c r="E11" s="154"/>
      <c r="F11" s="154"/>
      <c r="G11" s="154"/>
      <c r="H11" s="154"/>
    </row>
    <row r="12" spans="1:29" x14ac:dyDescent="0.25">
      <c r="A12" s="155"/>
      <c r="B12" s="156" t="s">
        <v>574</v>
      </c>
      <c r="C12" s="196">
        <f>SUM(COG_PARTIDA_ESPECIFICA!O10)</f>
        <v>1184806100</v>
      </c>
      <c r="D12" s="196">
        <f>SUM(COG_PARTIDA_ESPECIFICA!P10)</f>
        <v>72107880.709999993</v>
      </c>
      <c r="E12" s="197">
        <f t="shared" ref="E12:E20" si="0">+C12+D12</f>
        <v>1256913980.71</v>
      </c>
      <c r="F12" s="196">
        <f>SUM(COG_PARTIDA_ESPECIFICA!R10)</f>
        <v>1241545883.1299999</v>
      </c>
      <c r="G12" s="196">
        <f>SUM(COG_PARTIDA_ESPECIFICA!S10)</f>
        <v>1212282461.4999998</v>
      </c>
      <c r="H12" s="196">
        <f>+E12-F12</f>
        <v>15368097.580000162</v>
      </c>
    </row>
    <row r="13" spans="1:29" ht="22.5" x14ac:dyDescent="0.25">
      <c r="A13" s="155"/>
      <c r="B13" s="156" t="s">
        <v>575</v>
      </c>
      <c r="C13" s="197">
        <f>SUM(COG_PARTIDA_ESPECIFICA!V10)</f>
        <v>63446475</v>
      </c>
      <c r="D13" s="197">
        <f>SUM(COG_PARTIDA_ESPECIFICA!W10)</f>
        <v>0</v>
      </c>
      <c r="E13" s="197">
        <f t="shared" si="0"/>
        <v>63446475</v>
      </c>
      <c r="F13" s="197">
        <f>SUM(COG_PARTIDA_ESPECIFICA!Y10)</f>
        <v>54911427.710000001</v>
      </c>
      <c r="G13" s="197">
        <f>SUM(COG_PARTIDA_ESPECIFICA!Z10)</f>
        <v>53136863.060000002</v>
      </c>
      <c r="H13" s="197">
        <f t="shared" ref="H13:H20" si="1">+E13-F13</f>
        <v>8535047.2899999991</v>
      </c>
    </row>
    <row r="14" spans="1:29" x14ac:dyDescent="0.25">
      <c r="A14" s="155"/>
      <c r="B14" s="156" t="s">
        <v>271</v>
      </c>
      <c r="C14" s="197">
        <v>0</v>
      </c>
      <c r="D14" s="197">
        <v>0</v>
      </c>
      <c r="E14" s="197">
        <f t="shared" si="0"/>
        <v>0</v>
      </c>
      <c r="F14" s="197">
        <v>0</v>
      </c>
      <c r="G14" s="197">
        <v>0</v>
      </c>
      <c r="H14" s="197">
        <f t="shared" si="1"/>
        <v>0</v>
      </c>
    </row>
    <row r="15" spans="1:29" x14ac:dyDescent="0.25">
      <c r="A15" s="155"/>
      <c r="B15" s="156" t="s">
        <v>272</v>
      </c>
      <c r="C15" s="197">
        <v>0</v>
      </c>
      <c r="D15" s="197">
        <v>0</v>
      </c>
      <c r="E15" s="197">
        <f t="shared" si="0"/>
        <v>0</v>
      </c>
      <c r="F15" s="197">
        <v>0</v>
      </c>
      <c r="G15" s="197">
        <v>0</v>
      </c>
      <c r="H15" s="197">
        <f t="shared" si="1"/>
        <v>0</v>
      </c>
    </row>
    <row r="16" spans="1:29" x14ac:dyDescent="0.25">
      <c r="A16" s="155"/>
      <c r="B16" s="156" t="s">
        <v>273</v>
      </c>
      <c r="C16" s="197">
        <v>0</v>
      </c>
      <c r="D16" s="197">
        <v>0</v>
      </c>
      <c r="E16" s="197">
        <f t="shared" si="0"/>
        <v>0</v>
      </c>
      <c r="F16" s="197">
        <v>0</v>
      </c>
      <c r="G16" s="197">
        <v>0</v>
      </c>
      <c r="H16" s="197">
        <f t="shared" si="1"/>
        <v>0</v>
      </c>
    </row>
    <row r="17" spans="1:29" x14ac:dyDescent="0.25">
      <c r="A17" s="155"/>
      <c r="B17" s="156" t="s">
        <v>274</v>
      </c>
      <c r="C17" s="197">
        <v>0</v>
      </c>
      <c r="D17" s="197">
        <v>0</v>
      </c>
      <c r="E17" s="197">
        <f t="shared" si="0"/>
        <v>0</v>
      </c>
      <c r="F17" s="197">
        <v>0</v>
      </c>
      <c r="G17" s="197">
        <v>0</v>
      </c>
      <c r="H17" s="197">
        <f t="shared" si="1"/>
        <v>0</v>
      </c>
    </row>
    <row r="18" spans="1:29" x14ac:dyDescent="0.25">
      <c r="A18" s="155"/>
      <c r="B18" s="156" t="s">
        <v>275</v>
      </c>
      <c r="C18" s="197">
        <v>0</v>
      </c>
      <c r="D18" s="197">
        <v>0</v>
      </c>
      <c r="E18" s="197">
        <f t="shared" si="0"/>
        <v>0</v>
      </c>
      <c r="F18" s="197">
        <v>0</v>
      </c>
      <c r="G18" s="197">
        <v>0</v>
      </c>
      <c r="H18" s="197">
        <f t="shared" si="1"/>
        <v>0</v>
      </c>
    </row>
    <row r="19" spans="1:29" x14ac:dyDescent="0.25">
      <c r="A19" s="155"/>
      <c r="B19" s="156" t="s">
        <v>276</v>
      </c>
      <c r="C19" s="197">
        <v>0</v>
      </c>
      <c r="D19" s="197">
        <v>0</v>
      </c>
      <c r="E19" s="197">
        <f t="shared" si="0"/>
        <v>0</v>
      </c>
      <c r="F19" s="197">
        <v>0</v>
      </c>
      <c r="G19" s="197">
        <v>0</v>
      </c>
      <c r="H19" s="197">
        <f t="shared" si="1"/>
        <v>0</v>
      </c>
    </row>
    <row r="20" spans="1:29" x14ac:dyDescent="0.25">
      <c r="A20" s="155"/>
      <c r="B20" s="156" t="s">
        <v>277</v>
      </c>
      <c r="C20" s="197">
        <v>0</v>
      </c>
      <c r="D20" s="197">
        <v>0</v>
      </c>
      <c r="E20" s="197">
        <f t="shared" si="0"/>
        <v>0</v>
      </c>
      <c r="F20" s="197">
        <v>0</v>
      </c>
      <c r="G20" s="197">
        <v>0</v>
      </c>
      <c r="H20" s="197">
        <f t="shared" si="1"/>
        <v>0</v>
      </c>
    </row>
    <row r="21" spans="1:29" x14ac:dyDescent="0.25">
      <c r="A21" s="157"/>
      <c r="B21" s="158"/>
      <c r="C21" s="198"/>
      <c r="D21" s="198"/>
      <c r="E21" s="198"/>
      <c r="F21" s="198"/>
      <c r="G21" s="198"/>
      <c r="H21" s="198"/>
    </row>
    <row r="22" spans="1:29" s="22" customFormat="1" x14ac:dyDescent="0.25">
      <c r="A22" s="159"/>
      <c r="B22" s="160" t="s">
        <v>130</v>
      </c>
      <c r="C22" s="199">
        <f t="shared" ref="C22:H22" si="2">SUM(C12:C20)</f>
        <v>1248252575</v>
      </c>
      <c r="D22" s="199">
        <f t="shared" si="2"/>
        <v>72107880.709999993</v>
      </c>
      <c r="E22" s="199">
        <f t="shared" si="2"/>
        <v>1320360455.71</v>
      </c>
      <c r="F22" s="199">
        <f t="shared" si="2"/>
        <v>1296457310.8399999</v>
      </c>
      <c r="G22" s="199">
        <f t="shared" si="2"/>
        <v>1265419324.5599997</v>
      </c>
      <c r="H22" s="199">
        <f t="shared" si="2"/>
        <v>23903144.870000161</v>
      </c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  <row r="24" spans="1:29" x14ac:dyDescent="0.25">
      <c r="H24" s="293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5"/>
  <sheetViews>
    <sheetView topLeftCell="A37" workbookViewId="0">
      <selection activeCell="D65" sqref="D65"/>
    </sheetView>
  </sheetViews>
  <sheetFormatPr baseColWidth="10" defaultRowHeight="12" x14ac:dyDescent="0.2"/>
  <cols>
    <col min="1" max="1" width="1.140625" style="111" customWidth="1"/>
    <col min="2" max="3" width="3.7109375" style="112" customWidth="1"/>
    <col min="4" max="4" width="54.7109375" style="112" customWidth="1"/>
    <col min="5" max="10" width="15.7109375" style="112" customWidth="1"/>
    <col min="11" max="16384" width="11.42578125" style="112"/>
  </cols>
  <sheetData>
    <row r="1" spans="1:10" ht="15.75" x14ac:dyDescent="0.25">
      <c r="B1" s="357" t="s">
        <v>454</v>
      </c>
      <c r="C1" s="357"/>
      <c r="D1" s="357"/>
      <c r="E1" s="357"/>
      <c r="F1" s="357"/>
      <c r="G1" s="357"/>
      <c r="H1" s="357"/>
      <c r="I1" s="357"/>
      <c r="J1" s="357"/>
    </row>
    <row r="2" spans="1:10" ht="15" x14ac:dyDescent="0.25">
      <c r="B2" s="358" t="s">
        <v>598</v>
      </c>
      <c r="C2" s="358"/>
      <c r="D2" s="358"/>
      <c r="E2" s="358"/>
      <c r="F2" s="358"/>
      <c r="G2" s="358"/>
      <c r="H2" s="358"/>
      <c r="I2" s="358"/>
      <c r="J2" s="358"/>
    </row>
    <row r="3" spans="1:10" ht="15" x14ac:dyDescent="0.25">
      <c r="B3" s="358" t="s">
        <v>608</v>
      </c>
      <c r="C3" s="358"/>
      <c r="D3" s="358"/>
      <c r="E3" s="358"/>
      <c r="F3" s="358"/>
      <c r="G3" s="358"/>
      <c r="H3" s="358"/>
      <c r="I3" s="358"/>
      <c r="J3" s="358"/>
    </row>
    <row r="4" spans="1:10" ht="15" x14ac:dyDescent="0.25"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5" x14ac:dyDescent="0.25">
      <c r="B5" s="161"/>
      <c r="C5" s="161"/>
      <c r="D5" s="161"/>
      <c r="E5" s="161"/>
      <c r="F5" s="161"/>
      <c r="G5" s="161"/>
      <c r="H5" s="161"/>
      <c r="I5" s="161"/>
      <c r="J5" s="161"/>
    </row>
    <row r="6" spans="1:10" s="111" customFormat="1" x14ac:dyDescent="0.2">
      <c r="A6" s="113"/>
      <c r="B6" s="113"/>
      <c r="C6" s="113"/>
      <c r="D6" s="113"/>
      <c r="F6" s="114"/>
      <c r="G6" s="114"/>
      <c r="H6" s="114"/>
      <c r="I6" s="114"/>
      <c r="J6" s="114"/>
    </row>
    <row r="7" spans="1:10" ht="12" customHeight="1" x14ac:dyDescent="0.2">
      <c r="A7" s="115"/>
      <c r="B7" s="374" t="s">
        <v>101</v>
      </c>
      <c r="C7" s="374"/>
      <c r="D7" s="374"/>
      <c r="E7" s="374" t="s">
        <v>102</v>
      </c>
      <c r="F7" s="374"/>
      <c r="G7" s="374"/>
      <c r="H7" s="374"/>
      <c r="I7" s="374"/>
      <c r="J7" s="373" t="s">
        <v>103</v>
      </c>
    </row>
    <row r="8" spans="1:10" ht="24" x14ac:dyDescent="0.2">
      <c r="A8" s="113"/>
      <c r="B8" s="374"/>
      <c r="C8" s="374"/>
      <c r="D8" s="374"/>
      <c r="E8" s="162" t="s">
        <v>104</v>
      </c>
      <c r="F8" s="163" t="s">
        <v>105</v>
      </c>
      <c r="G8" s="162" t="s">
        <v>106</v>
      </c>
      <c r="H8" s="162" t="s">
        <v>107</v>
      </c>
      <c r="I8" s="162" t="s">
        <v>108</v>
      </c>
      <c r="J8" s="373"/>
    </row>
    <row r="9" spans="1:10" ht="12" customHeight="1" x14ac:dyDescent="0.2">
      <c r="A9" s="113"/>
      <c r="B9" s="374"/>
      <c r="C9" s="374"/>
      <c r="D9" s="374"/>
      <c r="E9" s="162" t="s">
        <v>109</v>
      </c>
      <c r="F9" s="162" t="s">
        <v>110</v>
      </c>
      <c r="G9" s="162" t="s">
        <v>111</v>
      </c>
      <c r="H9" s="162" t="s">
        <v>112</v>
      </c>
      <c r="I9" s="162" t="s">
        <v>113</v>
      </c>
      <c r="J9" s="162" t="s">
        <v>121</v>
      </c>
    </row>
    <row r="10" spans="1:10" ht="12" customHeight="1" x14ac:dyDescent="0.2">
      <c r="A10" s="116"/>
      <c r="B10" s="117"/>
      <c r="C10" s="118"/>
      <c r="D10" s="119"/>
      <c r="E10" s="120"/>
      <c r="F10" s="121"/>
      <c r="G10" s="121"/>
      <c r="H10" s="121"/>
      <c r="I10" s="121"/>
      <c r="J10" s="121"/>
    </row>
    <row r="11" spans="1:10" ht="12" customHeight="1" x14ac:dyDescent="0.2">
      <c r="A11" s="116"/>
      <c r="B11" s="368" t="s">
        <v>75</v>
      </c>
      <c r="C11" s="366"/>
      <c r="D11" s="367"/>
      <c r="E11" s="244">
        <f>SUM('EAI (2)'!E11)</f>
        <v>0</v>
      </c>
      <c r="F11" s="244">
        <f>SUM('EAI (2)'!F11)</f>
        <v>0</v>
      </c>
      <c r="G11" s="244">
        <f t="shared" ref="G11:G20" si="0">+E11+F11</f>
        <v>0</v>
      </c>
      <c r="H11" s="244">
        <f>SUM('EAI (2)'!H11)</f>
        <v>0</v>
      </c>
      <c r="I11" s="244">
        <f>SUM('EAI (2)'!I11)</f>
        <v>0</v>
      </c>
      <c r="J11" s="244">
        <f>+I11-E11</f>
        <v>0</v>
      </c>
    </row>
    <row r="12" spans="1:10" ht="12" customHeight="1" x14ac:dyDescent="0.2">
      <c r="A12" s="116"/>
      <c r="B12" s="368" t="s">
        <v>99</v>
      </c>
      <c r="C12" s="366"/>
      <c r="D12" s="367"/>
      <c r="E12" s="244">
        <f>SUM('EAI (2)'!E12)</f>
        <v>0</v>
      </c>
      <c r="F12" s="244">
        <f>SUM('EAI (2)'!F12)</f>
        <v>0</v>
      </c>
      <c r="G12" s="244">
        <f t="shared" si="0"/>
        <v>0</v>
      </c>
      <c r="H12" s="244">
        <f>SUM('EAI (2)'!H12)</f>
        <v>0</v>
      </c>
      <c r="I12" s="244">
        <f>SUM('EAI (2)'!I12)</f>
        <v>0</v>
      </c>
      <c r="J12" s="244">
        <f t="shared" ref="J12:J20" si="1">+I12-E12</f>
        <v>0</v>
      </c>
    </row>
    <row r="13" spans="1:10" ht="12" customHeight="1" x14ac:dyDescent="0.2">
      <c r="A13" s="116"/>
      <c r="B13" s="368" t="s">
        <v>77</v>
      </c>
      <c r="C13" s="366"/>
      <c r="D13" s="367"/>
      <c r="E13" s="244">
        <f>SUM('EAI (2)'!E13)</f>
        <v>0</v>
      </c>
      <c r="F13" s="244">
        <f>SUM('EAI (2)'!F13)</f>
        <v>0</v>
      </c>
      <c r="G13" s="244">
        <f t="shared" si="0"/>
        <v>0</v>
      </c>
      <c r="H13" s="244">
        <f>SUM('EAI (2)'!H13)</f>
        <v>0</v>
      </c>
      <c r="I13" s="244">
        <f>SUM('EAI (2)'!I13)</f>
        <v>0</v>
      </c>
      <c r="J13" s="244">
        <f t="shared" si="1"/>
        <v>0</v>
      </c>
    </row>
    <row r="14" spans="1:10" ht="12" customHeight="1" x14ac:dyDescent="0.2">
      <c r="A14" s="116"/>
      <c r="B14" s="368" t="s">
        <v>79</v>
      </c>
      <c r="C14" s="366"/>
      <c r="D14" s="367"/>
      <c r="E14" s="244">
        <f>SUM('EAI (2)'!E14)</f>
        <v>3104793.2</v>
      </c>
      <c r="F14" s="244">
        <f>SUM('EAI (2)'!F14)</f>
        <v>0</v>
      </c>
      <c r="G14" s="244">
        <f t="shared" si="0"/>
        <v>3104793.2</v>
      </c>
      <c r="H14" s="244">
        <f>SUM('EAI (2)'!H14)</f>
        <v>9560901.9900000002</v>
      </c>
      <c r="I14" s="244">
        <f>SUM('EAI (2)'!I14)</f>
        <v>9560901.9900000002</v>
      </c>
      <c r="J14" s="244">
        <f>+I14-E14</f>
        <v>6456108.79</v>
      </c>
    </row>
    <row r="15" spans="1:10" ht="12" customHeight="1" x14ac:dyDescent="0.2">
      <c r="A15" s="116"/>
      <c r="B15" s="368" t="s">
        <v>114</v>
      </c>
      <c r="C15" s="366"/>
      <c r="D15" s="367"/>
      <c r="E15" s="244">
        <f>SUM('EAI (2)'!E15)</f>
        <v>27830736.48</v>
      </c>
      <c r="F15" s="244">
        <f>SUM('EAI (2)'!F15)</f>
        <v>0</v>
      </c>
      <c r="G15" s="244">
        <f t="shared" si="0"/>
        <v>27830736.48</v>
      </c>
      <c r="H15" s="244">
        <f>SUM('EAI (2)'!H15)</f>
        <v>57540334.619999997</v>
      </c>
      <c r="I15" s="244">
        <f>SUM('EAI (2)'!I15)</f>
        <v>57540334.619999997</v>
      </c>
      <c r="J15" s="244">
        <f t="shared" ref="J15:J18" si="2">+I15-E15</f>
        <v>29709598.139999997</v>
      </c>
    </row>
    <row r="16" spans="1:10" ht="12" customHeight="1" x14ac:dyDescent="0.2">
      <c r="A16" s="116"/>
      <c r="B16" s="368" t="s">
        <v>115</v>
      </c>
      <c r="C16" s="366"/>
      <c r="D16" s="367"/>
      <c r="E16" s="244">
        <f>SUM('EAI (2)'!E16)</f>
        <v>6185057.71</v>
      </c>
      <c r="F16" s="244">
        <f>SUM('EAI (2)'!F16)</f>
        <v>0</v>
      </c>
      <c r="G16" s="244">
        <f t="shared" si="0"/>
        <v>6185057.71</v>
      </c>
      <c r="H16" s="244">
        <f>SUM('EAI (2)'!H16)</f>
        <v>5486357.7400000002</v>
      </c>
      <c r="I16" s="244">
        <f>SUM('EAI (2)'!I16)</f>
        <v>5486357.7400000002</v>
      </c>
      <c r="J16" s="244">
        <f t="shared" si="2"/>
        <v>-698699.96999999974</v>
      </c>
    </row>
    <row r="17" spans="1:10" s="111" customFormat="1" x14ac:dyDescent="0.2">
      <c r="A17" s="116"/>
      <c r="B17" s="368" t="s">
        <v>560</v>
      </c>
      <c r="C17" s="366"/>
      <c r="D17" s="367"/>
      <c r="E17" s="244">
        <f>SUM('EAI (2)'!E17)</f>
        <v>1476393.48</v>
      </c>
      <c r="F17" s="244">
        <f>SUM('EAI (2)'!F17)</f>
        <v>0</v>
      </c>
      <c r="G17" s="244">
        <f t="shared" si="0"/>
        <v>1476393.48</v>
      </c>
      <c r="H17" s="244">
        <f>SUM('EAI (2)'!H17)</f>
        <v>1972070</v>
      </c>
      <c r="I17" s="244">
        <f>SUM('EAI (2)'!I17)</f>
        <v>1972070</v>
      </c>
      <c r="J17" s="244">
        <f t="shared" si="2"/>
        <v>495676.52</v>
      </c>
    </row>
    <row r="18" spans="1:10" ht="30" customHeight="1" x14ac:dyDescent="0.2">
      <c r="A18" s="116"/>
      <c r="B18" s="368" t="s">
        <v>556</v>
      </c>
      <c r="C18" s="366"/>
      <c r="D18" s="367"/>
      <c r="E18" s="244">
        <f>SUM('EAI (2)'!E18)</f>
        <v>0</v>
      </c>
      <c r="F18" s="244">
        <f>SUM('EAI (2)'!F18)</f>
        <v>0</v>
      </c>
      <c r="G18" s="244">
        <f t="shared" si="0"/>
        <v>0</v>
      </c>
      <c r="H18" s="244">
        <f>SUM('EAI (2)'!H18)</f>
        <v>0</v>
      </c>
      <c r="I18" s="244">
        <f>SUM('EAI (2)'!I18)</f>
        <v>0</v>
      </c>
      <c r="J18" s="244">
        <f t="shared" si="2"/>
        <v>0</v>
      </c>
    </row>
    <row r="19" spans="1:10" s="111" customFormat="1" ht="24" customHeight="1" x14ac:dyDescent="0.2">
      <c r="A19" s="116"/>
      <c r="B19" s="368" t="s">
        <v>536</v>
      </c>
      <c r="C19" s="366"/>
      <c r="D19" s="367"/>
      <c r="E19" s="244">
        <f>SUM('EAI (2)'!E19)</f>
        <v>1184806100</v>
      </c>
      <c r="F19" s="244">
        <f>SUM('EAI (2)'!F19)</f>
        <v>0</v>
      </c>
      <c r="G19" s="244">
        <f t="shared" si="0"/>
        <v>1184806100</v>
      </c>
      <c r="H19" s="244">
        <f>SUM('EAI (2)'!H19)</f>
        <v>1230841446</v>
      </c>
      <c r="I19" s="244">
        <f>SUM('EAI (2)'!I19)</f>
        <v>1230841446</v>
      </c>
      <c r="J19" s="245">
        <f t="shared" si="1"/>
        <v>46035346</v>
      </c>
    </row>
    <row r="20" spans="1:10" s="111" customFormat="1" ht="12" customHeight="1" x14ac:dyDescent="0.2">
      <c r="A20" s="116"/>
      <c r="B20" s="368" t="s">
        <v>117</v>
      </c>
      <c r="C20" s="366"/>
      <c r="D20" s="367"/>
      <c r="E20" s="244">
        <f>SUM('EAI (2)'!E20)</f>
        <v>0</v>
      </c>
      <c r="F20" s="244">
        <f>SUM('EAI (2)'!F20)</f>
        <v>0</v>
      </c>
      <c r="G20" s="244">
        <f t="shared" si="0"/>
        <v>0</v>
      </c>
      <c r="H20" s="244">
        <f>SUM('EAI (2)'!H20)</f>
        <v>0</v>
      </c>
      <c r="I20" s="244">
        <f>SUM('EAI (2)'!I20)</f>
        <v>0</v>
      </c>
      <c r="J20" s="244">
        <f t="shared" si="1"/>
        <v>0</v>
      </c>
    </row>
    <row r="21" spans="1:10" ht="12" customHeight="1" x14ac:dyDescent="0.2">
      <c r="A21" s="116"/>
      <c r="B21" s="122"/>
      <c r="C21" s="123"/>
      <c r="D21" s="124"/>
      <c r="E21" s="201"/>
      <c r="F21" s="202"/>
      <c r="G21" s="202"/>
      <c r="H21" s="202"/>
      <c r="I21" s="202"/>
      <c r="J21" s="202"/>
    </row>
    <row r="22" spans="1:10" ht="12" customHeight="1" x14ac:dyDescent="0.2">
      <c r="A22" s="113"/>
      <c r="B22" s="125"/>
      <c r="C22" s="126"/>
      <c r="D22" s="127" t="s">
        <v>118</v>
      </c>
      <c r="E22" s="200">
        <f>SUM(E11+E12+E13+E14+E15+E16+E17+E18+E19+E20)</f>
        <v>1223403080.8699999</v>
      </c>
      <c r="F22" s="200">
        <f>SUM(F11+F12+F13+F14+F15+F16+F17+F18+F19+F20)</f>
        <v>0</v>
      </c>
      <c r="G22" s="200">
        <f>SUM(G11+G12+G13+G14+G15+G16+G17+G18+G19+G20)</f>
        <v>1223403080.8699999</v>
      </c>
      <c r="H22" s="200">
        <f>SUM(H11+H12+H13+H14+H15+H16+H17+H18+H19+H20)</f>
        <v>1305401110.3499999</v>
      </c>
      <c r="I22" s="200">
        <f>SUM(I11+I12+I13+I14+I15+I16+I17+I18+I19+I20)</f>
        <v>1305401110.3499999</v>
      </c>
      <c r="J22" s="369">
        <f>SUM(J14,J15,J16,J17,J19)</f>
        <v>81998029.480000004</v>
      </c>
    </row>
    <row r="23" spans="1:10" ht="12" customHeight="1" x14ac:dyDescent="0.2">
      <c r="A23" s="116"/>
      <c r="B23" s="128"/>
      <c r="C23" s="128"/>
      <c r="D23" s="128"/>
      <c r="E23" s="128"/>
      <c r="F23" s="128"/>
      <c r="G23" s="128"/>
      <c r="H23" s="371" t="s">
        <v>282</v>
      </c>
      <c r="I23" s="372"/>
      <c r="J23" s="370"/>
    </row>
    <row r="24" spans="1:10" ht="12" customHeight="1" x14ac:dyDescent="0.2">
      <c r="A24" s="113"/>
      <c r="B24" s="113"/>
      <c r="C24" s="113"/>
      <c r="D24" s="113"/>
      <c r="E24" s="114"/>
      <c r="F24" s="114"/>
      <c r="G24" s="114"/>
      <c r="H24" s="114"/>
      <c r="I24" s="114"/>
      <c r="J24" s="114"/>
    </row>
    <row r="25" spans="1:10" ht="12" customHeight="1" x14ac:dyDescent="0.2">
      <c r="A25" s="113"/>
      <c r="B25" s="373" t="s">
        <v>119</v>
      </c>
      <c r="C25" s="373"/>
      <c r="D25" s="373"/>
      <c r="E25" s="374" t="s">
        <v>102</v>
      </c>
      <c r="F25" s="374"/>
      <c r="G25" s="374"/>
      <c r="H25" s="374"/>
      <c r="I25" s="374"/>
      <c r="J25" s="373" t="s">
        <v>103</v>
      </c>
    </row>
    <row r="26" spans="1:10" ht="24" x14ac:dyDescent="0.2">
      <c r="A26" s="113"/>
      <c r="B26" s="373"/>
      <c r="C26" s="373"/>
      <c r="D26" s="373"/>
      <c r="E26" s="162" t="s">
        <v>104</v>
      </c>
      <c r="F26" s="163" t="s">
        <v>105</v>
      </c>
      <c r="G26" s="162" t="s">
        <v>106</v>
      </c>
      <c r="H26" s="162" t="s">
        <v>107</v>
      </c>
      <c r="I26" s="162" t="s">
        <v>108</v>
      </c>
      <c r="J26" s="373"/>
    </row>
    <row r="27" spans="1:10" ht="12" customHeight="1" x14ac:dyDescent="0.2">
      <c r="A27" s="113"/>
      <c r="B27" s="373"/>
      <c r="C27" s="373"/>
      <c r="D27" s="373"/>
      <c r="E27" s="162" t="s">
        <v>109</v>
      </c>
      <c r="F27" s="162" t="s">
        <v>110</v>
      </c>
      <c r="G27" s="162" t="s">
        <v>111</v>
      </c>
      <c r="H27" s="162" t="s">
        <v>112</v>
      </c>
      <c r="I27" s="162" t="s">
        <v>113</v>
      </c>
      <c r="J27" s="162" t="s">
        <v>121</v>
      </c>
    </row>
    <row r="28" spans="1:10" ht="12" customHeight="1" x14ac:dyDescent="0.2">
      <c r="A28" s="116"/>
      <c r="B28" s="117"/>
      <c r="C28" s="118"/>
      <c r="D28" s="119"/>
      <c r="E28" s="121"/>
      <c r="F28" s="121"/>
      <c r="G28" s="121"/>
      <c r="H28" s="121"/>
      <c r="I28" s="121"/>
      <c r="J28" s="121"/>
    </row>
    <row r="29" spans="1:10" ht="12" customHeight="1" x14ac:dyDescent="0.2">
      <c r="A29" s="116"/>
      <c r="B29" s="239" t="s">
        <v>537</v>
      </c>
      <c r="C29" s="240"/>
      <c r="D29" s="241"/>
      <c r="E29" s="242">
        <f t="shared" ref="E29:J29" si="3">+E30+E32+E33+E34+E35+E36+E37</f>
        <v>37120587.390000001</v>
      </c>
      <c r="F29" s="242">
        <f t="shared" si="3"/>
        <v>0</v>
      </c>
      <c r="G29" s="242">
        <f t="shared" si="3"/>
        <v>37120587.390000001</v>
      </c>
      <c r="H29" s="242">
        <f t="shared" si="3"/>
        <v>72587594.349999994</v>
      </c>
      <c r="I29" s="242">
        <f t="shared" si="3"/>
        <v>72587594.349999994</v>
      </c>
      <c r="J29" s="242">
        <f t="shared" si="3"/>
        <v>35467006.960000001</v>
      </c>
    </row>
    <row r="30" spans="1:10" ht="12" customHeight="1" x14ac:dyDescent="0.2">
      <c r="A30" s="116"/>
      <c r="B30" s="243"/>
      <c r="C30" s="366" t="s">
        <v>75</v>
      </c>
      <c r="D30" s="367"/>
      <c r="E30" s="244">
        <f>E11</f>
        <v>0</v>
      </c>
      <c r="F30" s="244">
        <v>0</v>
      </c>
      <c r="G30" s="244">
        <f>+E30+F30</f>
        <v>0</v>
      </c>
      <c r="H30" s="244">
        <v>0</v>
      </c>
      <c r="I30" s="244">
        <v>0</v>
      </c>
      <c r="J30" s="244">
        <f>+I30-E30</f>
        <v>0</v>
      </c>
    </row>
    <row r="31" spans="1:10" ht="12" customHeight="1" x14ac:dyDescent="0.2">
      <c r="A31" s="116"/>
      <c r="B31" s="243"/>
      <c r="C31" s="366" t="s">
        <v>538</v>
      </c>
      <c r="D31" s="367"/>
      <c r="E31" s="244">
        <f t="shared" ref="E31:E37" si="4">E12</f>
        <v>0</v>
      </c>
      <c r="F31" s="244">
        <v>0</v>
      </c>
      <c r="G31" s="244">
        <v>0</v>
      </c>
      <c r="H31" s="244">
        <v>0</v>
      </c>
      <c r="I31" s="244">
        <v>0</v>
      </c>
      <c r="J31" s="244"/>
    </row>
    <row r="32" spans="1:10" ht="12" customHeight="1" x14ac:dyDescent="0.2">
      <c r="A32" s="116"/>
      <c r="B32" s="243"/>
      <c r="C32" s="366" t="s">
        <v>77</v>
      </c>
      <c r="D32" s="367"/>
      <c r="E32" s="244">
        <f t="shared" si="4"/>
        <v>0</v>
      </c>
      <c r="F32" s="244">
        <v>0</v>
      </c>
      <c r="G32" s="244">
        <f t="shared" ref="G32:G43" si="5">+E32+F32</f>
        <v>0</v>
      </c>
      <c r="H32" s="244">
        <v>0</v>
      </c>
      <c r="I32" s="244">
        <v>0</v>
      </c>
      <c r="J32" s="244">
        <f t="shared" ref="J32:J46" si="6">+I32-E32</f>
        <v>0</v>
      </c>
    </row>
    <row r="33" spans="1:11" ht="12" customHeight="1" x14ac:dyDescent="0.2">
      <c r="A33" s="116"/>
      <c r="B33" s="243"/>
      <c r="C33" s="366" t="s">
        <v>79</v>
      </c>
      <c r="D33" s="367"/>
      <c r="E33" s="244">
        <f t="shared" si="4"/>
        <v>3104793.2</v>
      </c>
      <c r="F33" s="244">
        <f>F14</f>
        <v>0</v>
      </c>
      <c r="G33" s="244">
        <f t="shared" si="5"/>
        <v>3104793.2</v>
      </c>
      <c r="H33" s="244">
        <f>H14</f>
        <v>9560901.9900000002</v>
      </c>
      <c r="I33" s="244">
        <f>I14</f>
        <v>9560901.9900000002</v>
      </c>
      <c r="J33" s="244">
        <f t="shared" si="6"/>
        <v>6456108.79</v>
      </c>
    </row>
    <row r="34" spans="1:11" ht="12" customHeight="1" x14ac:dyDescent="0.2">
      <c r="A34" s="116"/>
      <c r="B34" s="243"/>
      <c r="C34" s="366" t="s">
        <v>539</v>
      </c>
      <c r="D34" s="367"/>
      <c r="E34" s="244">
        <f t="shared" si="4"/>
        <v>27830736.48</v>
      </c>
      <c r="F34" s="244">
        <v>0</v>
      </c>
      <c r="G34" s="245">
        <f t="shared" si="5"/>
        <v>27830736.48</v>
      </c>
      <c r="H34" s="244">
        <f t="shared" ref="H34:I34" si="7">H15</f>
        <v>57540334.619999997</v>
      </c>
      <c r="I34" s="244">
        <f t="shared" si="7"/>
        <v>57540334.619999997</v>
      </c>
      <c r="J34" s="245">
        <f t="shared" si="6"/>
        <v>29709598.139999997</v>
      </c>
    </row>
    <row r="35" spans="1:11" ht="12" customHeight="1" x14ac:dyDescent="0.2">
      <c r="A35" s="116"/>
      <c r="B35" s="243"/>
      <c r="C35" s="366" t="s">
        <v>540</v>
      </c>
      <c r="D35" s="367"/>
      <c r="E35" s="244">
        <f t="shared" si="4"/>
        <v>6185057.71</v>
      </c>
      <c r="F35" s="244">
        <v>0</v>
      </c>
      <c r="G35" s="245">
        <f t="shared" si="5"/>
        <v>6185057.71</v>
      </c>
      <c r="H35" s="244">
        <f t="shared" ref="H35:I35" si="8">H16</f>
        <v>5486357.7400000002</v>
      </c>
      <c r="I35" s="244">
        <f t="shared" si="8"/>
        <v>5486357.7400000002</v>
      </c>
      <c r="J35" s="244">
        <f t="shared" si="6"/>
        <v>-698699.96999999974</v>
      </c>
    </row>
    <row r="36" spans="1:11" s="111" customFormat="1" ht="30.75" customHeight="1" x14ac:dyDescent="0.2">
      <c r="A36" s="116"/>
      <c r="B36" s="243"/>
      <c r="C36" s="366" t="s">
        <v>556</v>
      </c>
      <c r="D36" s="367"/>
      <c r="E36" s="244">
        <v>0</v>
      </c>
      <c r="F36" s="244">
        <v>0</v>
      </c>
      <c r="G36" s="244">
        <f t="shared" si="5"/>
        <v>0</v>
      </c>
      <c r="H36" s="244">
        <v>0</v>
      </c>
      <c r="I36" s="244">
        <v>0</v>
      </c>
      <c r="J36" s="244">
        <f t="shared" si="6"/>
        <v>0</v>
      </c>
    </row>
    <row r="37" spans="1:11" s="111" customFormat="1" ht="12" customHeight="1" x14ac:dyDescent="0.2">
      <c r="A37" s="116"/>
      <c r="B37" s="243"/>
      <c r="C37" s="366" t="s">
        <v>116</v>
      </c>
      <c r="D37" s="367"/>
      <c r="E37" s="244">
        <f t="shared" si="4"/>
        <v>0</v>
      </c>
      <c r="F37" s="245"/>
      <c r="G37" s="245">
        <f t="shared" si="5"/>
        <v>0</v>
      </c>
      <c r="H37" s="245">
        <v>0</v>
      </c>
      <c r="I37" s="245">
        <v>0</v>
      </c>
      <c r="J37" s="245">
        <f t="shared" si="6"/>
        <v>0</v>
      </c>
    </row>
    <row r="38" spans="1:11" ht="12" customHeight="1" x14ac:dyDescent="0.2">
      <c r="A38" s="116"/>
      <c r="B38" s="243"/>
      <c r="C38" s="246"/>
      <c r="D38" s="247"/>
      <c r="E38" s="244"/>
      <c r="F38" s="244"/>
      <c r="G38" s="248"/>
      <c r="H38" s="244"/>
      <c r="I38" s="244"/>
      <c r="J38" s="244"/>
    </row>
    <row r="39" spans="1:11" ht="40.5" customHeight="1" x14ac:dyDescent="0.2">
      <c r="A39" s="116"/>
      <c r="B39" s="363" t="s">
        <v>557</v>
      </c>
      <c r="C39" s="364"/>
      <c r="D39" s="365"/>
      <c r="E39" s="242">
        <f>+E40+E42+E43</f>
        <v>1186282493.48</v>
      </c>
      <c r="F39" s="242">
        <f>+F40+F42+F43</f>
        <v>0</v>
      </c>
      <c r="G39" s="242">
        <f>+G40+G42+G43</f>
        <v>1186282493.48</v>
      </c>
      <c r="H39" s="242">
        <f>+H40+H42+H43</f>
        <v>1232813516</v>
      </c>
      <c r="I39" s="242">
        <f>+I40+I42+I43</f>
        <v>1232813516</v>
      </c>
      <c r="J39" s="242">
        <f t="shared" si="6"/>
        <v>46531022.519999981</v>
      </c>
    </row>
    <row r="40" spans="1:11" ht="12" customHeight="1" x14ac:dyDescent="0.2">
      <c r="A40" s="116"/>
      <c r="B40" s="239"/>
      <c r="C40" s="366" t="s">
        <v>99</v>
      </c>
      <c r="D40" s="367"/>
      <c r="E40" s="244">
        <v>0</v>
      </c>
      <c r="F40" s="244">
        <v>0</v>
      </c>
      <c r="G40" s="244">
        <f t="shared" si="5"/>
        <v>0</v>
      </c>
      <c r="H40" s="244">
        <v>0</v>
      </c>
      <c r="I40" s="244">
        <v>0</v>
      </c>
      <c r="J40" s="244">
        <f t="shared" si="6"/>
        <v>0</v>
      </c>
    </row>
    <row r="41" spans="1:11" ht="12" customHeight="1" x14ac:dyDescent="0.2">
      <c r="A41" s="116"/>
      <c r="B41" s="239"/>
      <c r="C41" s="366" t="s">
        <v>539</v>
      </c>
      <c r="D41" s="367"/>
      <c r="E41" s="244">
        <v>0</v>
      </c>
      <c r="F41" s="244">
        <v>0</v>
      </c>
      <c r="G41" s="244">
        <v>0</v>
      </c>
      <c r="H41" s="244">
        <v>0</v>
      </c>
      <c r="I41" s="244">
        <v>0</v>
      </c>
      <c r="J41" s="244">
        <f t="shared" si="6"/>
        <v>0</v>
      </c>
    </row>
    <row r="42" spans="1:11" x14ac:dyDescent="0.2">
      <c r="A42" s="116"/>
      <c r="B42" s="243"/>
      <c r="C42" s="366" t="s">
        <v>558</v>
      </c>
      <c r="D42" s="367"/>
      <c r="E42" s="245">
        <f>E17</f>
        <v>1476393.48</v>
      </c>
      <c r="F42" s="245">
        <f t="shared" ref="F42:J42" si="9">F17</f>
        <v>0</v>
      </c>
      <c r="G42" s="245">
        <f t="shared" si="9"/>
        <v>1476393.48</v>
      </c>
      <c r="H42" s="245">
        <f t="shared" si="9"/>
        <v>1972070</v>
      </c>
      <c r="I42" s="245">
        <f t="shared" si="9"/>
        <v>1972070</v>
      </c>
      <c r="J42" s="245">
        <f t="shared" si="9"/>
        <v>495676.52</v>
      </c>
    </row>
    <row r="43" spans="1:11" ht="25.5" customHeight="1" x14ac:dyDescent="0.2">
      <c r="A43" s="116"/>
      <c r="B43" s="243"/>
      <c r="C43" s="366" t="s">
        <v>536</v>
      </c>
      <c r="D43" s="367"/>
      <c r="E43" s="245">
        <f>E19</f>
        <v>1184806100</v>
      </c>
      <c r="F43" s="245">
        <f>F19</f>
        <v>0</v>
      </c>
      <c r="G43" s="245">
        <f t="shared" si="5"/>
        <v>1184806100</v>
      </c>
      <c r="H43" s="245">
        <f t="shared" ref="H43:J43" si="10">H19</f>
        <v>1230841446</v>
      </c>
      <c r="I43" s="245">
        <f t="shared" si="10"/>
        <v>1230841446</v>
      </c>
      <c r="J43" s="245">
        <f t="shared" si="10"/>
        <v>46035346</v>
      </c>
    </row>
    <row r="44" spans="1:11" s="129" customFormat="1" ht="12" customHeight="1" x14ac:dyDescent="0.2">
      <c r="A44" s="113"/>
      <c r="B44" s="249"/>
      <c r="C44" s="250"/>
      <c r="D44" s="251"/>
      <c r="E44" s="252"/>
      <c r="F44" s="252"/>
      <c r="G44" s="252"/>
      <c r="H44" s="252"/>
      <c r="I44" s="252"/>
      <c r="J44" s="252"/>
    </row>
    <row r="45" spans="1:11" ht="12" customHeight="1" x14ac:dyDescent="0.2">
      <c r="A45" s="116"/>
      <c r="B45" s="239" t="s">
        <v>120</v>
      </c>
      <c r="C45" s="253"/>
      <c r="D45" s="247"/>
      <c r="E45" s="254">
        <f>+E46</f>
        <v>0</v>
      </c>
      <c r="F45" s="254">
        <f>+F46</f>
        <v>0</v>
      </c>
      <c r="G45" s="254">
        <f>+G46</f>
        <v>0</v>
      </c>
      <c r="H45" s="254">
        <f>+H46</f>
        <v>0</v>
      </c>
      <c r="I45" s="254">
        <f>+I46</f>
        <v>0</v>
      </c>
      <c r="J45" s="254">
        <f t="shared" si="6"/>
        <v>0</v>
      </c>
    </row>
    <row r="46" spans="1:11" ht="12" customHeight="1" x14ac:dyDescent="0.2">
      <c r="A46" s="116"/>
      <c r="B46" s="243"/>
      <c r="C46" s="366" t="s">
        <v>117</v>
      </c>
      <c r="D46" s="367"/>
      <c r="E46" s="244">
        <v>0</v>
      </c>
      <c r="F46" s="244">
        <v>0</v>
      </c>
      <c r="G46" s="244">
        <f>+E46+F46</f>
        <v>0</v>
      </c>
      <c r="H46" s="244">
        <v>0</v>
      </c>
      <c r="I46" s="244">
        <v>0</v>
      </c>
      <c r="J46" s="244">
        <f t="shared" si="6"/>
        <v>0</v>
      </c>
      <c r="K46" s="139"/>
    </row>
    <row r="47" spans="1:11" ht="12" customHeight="1" x14ac:dyDescent="0.2">
      <c r="A47" s="116"/>
      <c r="B47" s="122"/>
      <c r="C47" s="123"/>
      <c r="D47" s="124"/>
      <c r="E47" s="136"/>
      <c r="F47" s="136"/>
      <c r="G47" s="136"/>
      <c r="H47" s="136"/>
      <c r="I47" s="136"/>
      <c r="J47" s="136"/>
    </row>
    <row r="48" spans="1:11" ht="12" customHeight="1" x14ac:dyDescent="0.2">
      <c r="A48" s="113"/>
      <c r="B48" s="125"/>
      <c r="C48" s="126"/>
      <c r="D48" s="130" t="s">
        <v>118</v>
      </c>
      <c r="E48" s="203">
        <f>+E30+E32+E33+E34+E35+E36+E37+E39+E45</f>
        <v>1223403080.8700001</v>
      </c>
      <c r="F48" s="203">
        <f>+F30+F32+F33+F34+F35+F36+F37+F39+F45</f>
        <v>0</v>
      </c>
      <c r="G48" s="203">
        <f>+G30+G32+G33+G34+G35+G36+G37+G39+G45</f>
        <v>1223403080.8700001</v>
      </c>
      <c r="H48" s="203">
        <f>+H30+H32+H33+H34+H35+H36+H37+H39+H45</f>
        <v>1305401110.3499999</v>
      </c>
      <c r="I48" s="203">
        <f>+I30+I32+I33+I34+I35+I36+I37+I39+I45</f>
        <v>1305401110.3499999</v>
      </c>
      <c r="J48" s="359">
        <f>+J29+J39+J45</f>
        <v>81998029.479999989</v>
      </c>
    </row>
    <row r="49" spans="1:10" ht="12" customHeight="1" x14ac:dyDescent="0.2">
      <c r="A49" s="116"/>
      <c r="B49" s="128"/>
      <c r="C49" s="128"/>
      <c r="D49" s="128"/>
      <c r="E49" s="137"/>
      <c r="F49" s="137"/>
      <c r="G49" s="137"/>
      <c r="H49" s="361" t="s">
        <v>282</v>
      </c>
      <c r="I49" s="362"/>
      <c r="J49" s="360"/>
    </row>
    <row r="50" spans="1:10" x14ac:dyDescent="0.2">
      <c r="B50" s="111" t="s">
        <v>541</v>
      </c>
      <c r="C50" s="111"/>
      <c r="D50" s="111"/>
      <c r="E50" s="111"/>
      <c r="F50" s="111"/>
      <c r="G50" s="111"/>
      <c r="H50" s="111"/>
      <c r="I50" s="111"/>
      <c r="J50" s="111"/>
    </row>
    <row r="51" spans="1:10" ht="13.5" x14ac:dyDescent="0.2">
      <c r="B51" s="111" t="s">
        <v>542</v>
      </c>
      <c r="C51" s="111"/>
      <c r="D51" s="111"/>
      <c r="E51" s="111"/>
      <c r="F51" s="111"/>
      <c r="G51" s="111"/>
      <c r="H51" s="111"/>
      <c r="I51" s="111"/>
      <c r="J51" s="111"/>
    </row>
    <row r="52" spans="1:10" ht="26.25" customHeight="1" x14ac:dyDescent="0.2">
      <c r="B52" s="375" t="s">
        <v>559</v>
      </c>
      <c r="C52" s="375"/>
      <c r="D52" s="375"/>
      <c r="E52" s="375"/>
      <c r="F52" s="375"/>
      <c r="G52" s="375"/>
      <c r="H52" s="375"/>
      <c r="I52" s="375"/>
      <c r="J52" s="375"/>
    </row>
    <row r="55" spans="1:10" x14ac:dyDescent="0.2">
      <c r="J55" s="294"/>
    </row>
  </sheetData>
  <mergeCells count="38">
    <mergeCell ref="B52:J52"/>
    <mergeCell ref="B1:J1"/>
    <mergeCell ref="B2:J2"/>
    <mergeCell ref="B3:J3"/>
    <mergeCell ref="B7:D9"/>
    <mergeCell ref="E7:I7"/>
    <mergeCell ref="J7:J8"/>
    <mergeCell ref="B18:D18"/>
    <mergeCell ref="B11:D11"/>
    <mergeCell ref="B12:D12"/>
    <mergeCell ref="B13:D13"/>
    <mergeCell ref="B14:D14"/>
    <mergeCell ref="B15:D15"/>
    <mergeCell ref="B16:D16"/>
    <mergeCell ref="B17:D17"/>
    <mergeCell ref="C36:D36"/>
    <mergeCell ref="B19:D19"/>
    <mergeCell ref="B20:D20"/>
    <mergeCell ref="J22:J23"/>
    <mergeCell ref="H23:I23"/>
    <mergeCell ref="B25:D27"/>
    <mergeCell ref="E25:I25"/>
    <mergeCell ref="J25:J26"/>
    <mergeCell ref="C30:D30"/>
    <mergeCell ref="C32:D32"/>
    <mergeCell ref="C33:D33"/>
    <mergeCell ref="C34:D34"/>
    <mergeCell ref="C35:D35"/>
    <mergeCell ref="C31:D31"/>
    <mergeCell ref="J48:J49"/>
    <mergeCell ref="H49:I49"/>
    <mergeCell ref="B39:D39"/>
    <mergeCell ref="C41:D41"/>
    <mergeCell ref="C37:D37"/>
    <mergeCell ref="C40:D40"/>
    <mergeCell ref="C42:D42"/>
    <mergeCell ref="C43:D43"/>
    <mergeCell ref="C46:D46"/>
  </mergeCells>
  <printOptions horizontalCentered="1"/>
  <pageMargins left="0.31496062992125984" right="0.31496062992125984" top="0.11811023622047245" bottom="0" header="0.31496062992125984" footer="0.31496062992125984"/>
  <pageSetup scale="67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A24" sqref="A24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4" width="14.28515625" style="17" bestFit="1" customWidth="1"/>
    <col min="5" max="5" width="12.7109375" style="17" customWidth="1"/>
    <col min="6" max="6" width="13.85546875" style="17" customWidth="1"/>
    <col min="7" max="7" width="14.28515625" style="17" bestFit="1" customWidth="1"/>
    <col min="8" max="8" width="14.85546875" style="17" customWidth="1"/>
    <col min="9" max="9" width="13.42578125" style="17" customWidth="1"/>
    <col min="10" max="10" width="4" style="7" customWidth="1"/>
    <col min="11" max="16384" width="11.42578125" style="7"/>
  </cols>
  <sheetData>
    <row r="1" spans="2:9" x14ac:dyDescent="0.25">
      <c r="B1" s="376"/>
      <c r="C1" s="376"/>
      <c r="D1" s="376"/>
      <c r="E1" s="376"/>
      <c r="F1" s="376"/>
      <c r="G1" s="376"/>
      <c r="H1" s="376"/>
      <c r="I1" s="376"/>
    </row>
    <row r="2" spans="2:9" ht="15.75" x14ac:dyDescent="0.25">
      <c r="B2" s="357" t="s">
        <v>454</v>
      </c>
      <c r="C2" s="357"/>
      <c r="D2" s="357"/>
      <c r="E2" s="357"/>
      <c r="F2" s="357"/>
      <c r="G2" s="357"/>
      <c r="H2" s="357"/>
      <c r="I2" s="357"/>
    </row>
    <row r="3" spans="2:9" x14ac:dyDescent="0.25">
      <c r="B3" s="358" t="s">
        <v>593</v>
      </c>
      <c r="C3" s="358"/>
      <c r="D3" s="358"/>
      <c r="E3" s="358"/>
      <c r="F3" s="358"/>
      <c r="G3" s="358"/>
      <c r="H3" s="358"/>
      <c r="I3" s="358"/>
    </row>
    <row r="4" spans="2:9" x14ac:dyDescent="0.25">
      <c r="B4" s="358" t="s">
        <v>131</v>
      </c>
      <c r="C4" s="358"/>
      <c r="D4" s="358"/>
      <c r="E4" s="358"/>
      <c r="F4" s="358"/>
      <c r="G4" s="358"/>
      <c r="H4" s="358"/>
      <c r="I4" s="358"/>
    </row>
    <row r="5" spans="2:9" x14ac:dyDescent="0.25">
      <c r="B5" s="358" t="s">
        <v>608</v>
      </c>
      <c r="C5" s="358"/>
      <c r="D5" s="358"/>
      <c r="E5" s="358"/>
      <c r="F5" s="358"/>
      <c r="G5" s="358"/>
      <c r="H5" s="358"/>
      <c r="I5" s="358"/>
    </row>
    <row r="6" spans="2:9" x14ac:dyDescent="0.25">
      <c r="B6" s="377"/>
      <c r="C6" s="377"/>
      <c r="D6" s="377"/>
      <c r="E6" s="377"/>
      <c r="F6" s="377"/>
      <c r="G6" s="377"/>
      <c r="H6" s="377"/>
      <c r="I6" s="377"/>
    </row>
    <row r="7" spans="2:9" x14ac:dyDescent="0.25">
      <c r="B7" s="378" t="s">
        <v>73</v>
      </c>
      <c r="C7" s="379"/>
      <c r="D7" s="355" t="s">
        <v>132</v>
      </c>
      <c r="E7" s="355"/>
      <c r="F7" s="355"/>
      <c r="G7" s="355"/>
      <c r="H7" s="355"/>
      <c r="I7" s="355" t="s">
        <v>124</v>
      </c>
    </row>
    <row r="8" spans="2:9" ht="22.5" x14ac:dyDescent="0.25">
      <c r="B8" s="380"/>
      <c r="C8" s="381"/>
      <c r="D8" s="150" t="s">
        <v>125</v>
      </c>
      <c r="E8" s="150" t="s">
        <v>126</v>
      </c>
      <c r="F8" s="150" t="s">
        <v>106</v>
      </c>
      <c r="G8" s="150" t="s">
        <v>107</v>
      </c>
      <c r="H8" s="150" t="s">
        <v>127</v>
      </c>
      <c r="I8" s="355"/>
    </row>
    <row r="9" spans="2:9" x14ac:dyDescent="0.25">
      <c r="B9" s="382"/>
      <c r="C9" s="383"/>
      <c r="D9" s="150">
        <v>1</v>
      </c>
      <c r="E9" s="150">
        <v>2</v>
      </c>
      <c r="F9" s="150" t="s">
        <v>128</v>
      </c>
      <c r="G9" s="150">
        <v>4</v>
      </c>
      <c r="H9" s="150">
        <v>5</v>
      </c>
      <c r="I9" s="150" t="s">
        <v>129</v>
      </c>
    </row>
    <row r="10" spans="2:9" x14ac:dyDescent="0.25">
      <c r="B10" s="23"/>
      <c r="C10" s="24"/>
      <c r="D10" s="146"/>
      <c r="E10" s="146"/>
      <c r="F10" s="146"/>
      <c r="G10" s="146"/>
      <c r="H10" s="146"/>
      <c r="I10" s="146"/>
    </row>
    <row r="11" spans="2:9" x14ac:dyDescent="0.25">
      <c r="B11" s="19"/>
      <c r="C11" s="26" t="s">
        <v>133</v>
      </c>
      <c r="D11" s="259">
        <f>SUM(COG!D10,COG!D18,COG!D28,COG!D38,COG!D62)-(COG_PARTIDA_ESPECIFICA!F39+COG_PARTIDA_ESPECIFICA!F49)</f>
        <v>1176992806</v>
      </c>
      <c r="E11" s="259">
        <f>SUM(COG!E10,COG!E18,COG!E28,COG!E38,COG!E62)-(COG_PARTIDA_ESPECIFICA!G39+COG_PARTIDA_ESPECIFICA!G49)</f>
        <v>63282310.589999996</v>
      </c>
      <c r="F11" s="185">
        <f>+D11+E11</f>
        <v>1240275116.5899999</v>
      </c>
      <c r="G11" s="259">
        <f>SUM(COG!G10,COG!G18,COG!G28,COG!G38,COG!G62)-(COG_PARTIDA_ESPECIFICA!I39+COG_PARTIDA_ESPECIFICA!I49)</f>
        <v>1216906775.76</v>
      </c>
      <c r="H11" s="259">
        <f>SUM(COG!H10,COG!H18,COG!H28,COG!H38,COG!H62)-(COG_PARTIDA_ESPECIFICA!J39+COG_PARTIDA_ESPECIFICA!J49)</f>
        <v>1196025900.5600002</v>
      </c>
      <c r="I11" s="185">
        <f>+F11-G11</f>
        <v>23368340.829999924</v>
      </c>
    </row>
    <row r="12" spans="2:9" x14ac:dyDescent="0.25">
      <c r="B12" s="19"/>
      <c r="C12" s="59"/>
      <c r="D12" s="185"/>
      <c r="E12" s="185"/>
      <c r="F12" s="185"/>
      <c r="G12" s="185"/>
      <c r="H12" s="185"/>
      <c r="I12" s="185"/>
    </row>
    <row r="13" spans="2:9" x14ac:dyDescent="0.25">
      <c r="B13" s="27"/>
      <c r="C13" s="26" t="s">
        <v>134</v>
      </c>
      <c r="D13" s="185">
        <f>SUM(COG!D48,COG!D58)</f>
        <v>20837557</v>
      </c>
      <c r="E13" s="185">
        <f>SUM(COG!E48,COG!E58)</f>
        <v>4579180.16</v>
      </c>
      <c r="F13" s="185">
        <f>SUM(COG!F48,COG!F58)</f>
        <v>25416737.16</v>
      </c>
      <c r="G13" s="185">
        <f>SUM(COG!G48,COG!G58)</f>
        <v>24881934.569999997</v>
      </c>
      <c r="H13" s="185">
        <f>SUM(COG!H48,COG!H58)</f>
        <v>19211596.449999999</v>
      </c>
      <c r="I13" s="185">
        <f>+F13-G13</f>
        <v>534802.59000000358</v>
      </c>
    </row>
    <row r="14" spans="2:9" x14ac:dyDescent="0.25">
      <c r="B14" s="19"/>
      <c r="C14" s="59"/>
      <c r="D14" s="204"/>
      <c r="E14" s="204"/>
      <c r="F14" s="204"/>
      <c r="G14" s="204"/>
      <c r="H14" s="204"/>
      <c r="I14" s="204"/>
    </row>
    <row r="15" spans="2:9" x14ac:dyDescent="0.25">
      <c r="B15" s="27"/>
      <c r="C15" s="26" t="s">
        <v>135</v>
      </c>
      <c r="D15" s="204">
        <v>0</v>
      </c>
      <c r="E15" s="204">
        <v>0</v>
      </c>
      <c r="F15" s="204">
        <f>+D15+E15</f>
        <v>0</v>
      </c>
      <c r="G15" s="204">
        <v>0</v>
      </c>
      <c r="H15" s="204">
        <v>0</v>
      </c>
      <c r="I15" s="185">
        <f>+F15-G15</f>
        <v>0</v>
      </c>
    </row>
    <row r="16" spans="2:9" x14ac:dyDescent="0.25">
      <c r="B16" s="27"/>
      <c r="C16" s="26"/>
      <c r="D16" s="204"/>
      <c r="E16" s="204"/>
      <c r="F16" s="204"/>
      <c r="G16" s="204"/>
      <c r="H16" s="204"/>
      <c r="I16" s="185"/>
    </row>
    <row r="17" spans="2:9" x14ac:dyDescent="0.25">
      <c r="B17" s="27"/>
      <c r="C17" s="26" t="s">
        <v>84</v>
      </c>
      <c r="D17" s="204">
        <f>SUM(COG_PARTIDA_ESPECIFICA!F39,COG_PARTIDA_ESPECIFICA!F49)</f>
        <v>50422212</v>
      </c>
      <c r="E17" s="204">
        <f>SUM(COG_PARTIDA_ESPECIFICA!G39,COG_PARTIDA_ESPECIFICA!G49)</f>
        <v>4246389.96</v>
      </c>
      <c r="F17" s="204">
        <f>+D17+E17</f>
        <v>54668601.960000001</v>
      </c>
      <c r="G17" s="204">
        <f>SUM(COG_PARTIDA_ESPECIFICA!I39,COG_PARTIDA_ESPECIFICA!I49)</f>
        <v>54668600.509999998</v>
      </c>
      <c r="H17" s="204">
        <f>SUM(COG_PARTIDA_ESPECIFICA!J39,COG_PARTIDA_ESPECIFICA!J49)</f>
        <v>50181827.549999997</v>
      </c>
      <c r="I17" s="185">
        <f>+F17-G17</f>
        <v>1.4500000029802322</v>
      </c>
    </row>
    <row r="18" spans="2:9" x14ac:dyDescent="0.25">
      <c r="B18" s="27"/>
      <c r="C18" s="26"/>
      <c r="D18" s="204"/>
      <c r="E18" s="204"/>
      <c r="F18" s="204"/>
      <c r="G18" s="204"/>
      <c r="H18" s="204"/>
      <c r="I18" s="185"/>
    </row>
    <row r="19" spans="2:9" x14ac:dyDescent="0.25">
      <c r="B19" s="27"/>
      <c r="C19" s="26" t="s">
        <v>89</v>
      </c>
      <c r="D19" s="204">
        <f>SUM(COG!D70)</f>
        <v>0</v>
      </c>
      <c r="E19" s="204">
        <f>SUM(COG!E70)</f>
        <v>0</v>
      </c>
      <c r="F19" s="204">
        <f>+D19+E19</f>
        <v>0</v>
      </c>
      <c r="G19" s="204">
        <f>SUM(COG!G70)</f>
        <v>0</v>
      </c>
      <c r="H19" s="204">
        <f>SUM(COG!H70)</f>
        <v>0</v>
      </c>
      <c r="I19" s="204">
        <f>SUM(COG!I70)</f>
        <v>0</v>
      </c>
    </row>
    <row r="20" spans="2:9" x14ac:dyDescent="0.25">
      <c r="B20" s="28"/>
      <c r="C20" s="29"/>
      <c r="D20" s="205"/>
      <c r="E20" s="205"/>
      <c r="F20" s="205"/>
      <c r="G20" s="205"/>
      <c r="H20" s="205"/>
      <c r="I20" s="205"/>
    </row>
    <row r="21" spans="2:9" s="149" customFormat="1" x14ac:dyDescent="0.25">
      <c r="B21" s="28"/>
      <c r="C21" s="29" t="s">
        <v>130</v>
      </c>
      <c r="D21" s="206">
        <f>+D11+D13+D15+D17+D19</f>
        <v>1248252575</v>
      </c>
      <c r="E21" s="206">
        <f t="shared" ref="E21:I21" si="0">+E11+E13+E15+E17+E19</f>
        <v>72107880.709999993</v>
      </c>
      <c r="F21" s="206">
        <f t="shared" si="0"/>
        <v>1320360455.71</v>
      </c>
      <c r="G21" s="206">
        <f t="shared" si="0"/>
        <v>1296457310.8399999</v>
      </c>
      <c r="H21" s="206">
        <f t="shared" si="0"/>
        <v>1265419324.5600002</v>
      </c>
      <c r="I21" s="206">
        <f t="shared" si="0"/>
        <v>23903144.86999993</v>
      </c>
    </row>
    <row r="22" spans="2:9" x14ac:dyDescent="0.25">
      <c r="B22" s="16"/>
      <c r="C22" s="16"/>
      <c r="D22"/>
      <c r="E22"/>
      <c r="F22"/>
      <c r="G22"/>
      <c r="H22"/>
      <c r="I22"/>
    </row>
    <row r="23" spans="2:9" x14ac:dyDescent="0.25">
      <c r="D23"/>
      <c r="E23"/>
      <c r="F23"/>
      <c r="G23"/>
      <c r="H23"/>
      <c r="I23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183"/>
      <c r="E25" s="143"/>
    </row>
    <row r="26" spans="2:9" x14ac:dyDescent="0.25">
      <c r="D26" s="183"/>
    </row>
    <row r="27" spans="2:9" x14ac:dyDescent="0.25">
      <c r="D27" s="183"/>
    </row>
  </sheetData>
  <mergeCells count="9">
    <mergeCell ref="B1:I1"/>
    <mergeCell ref="B6:I6"/>
    <mergeCell ref="B7:C9"/>
    <mergeCell ref="D7:H7"/>
    <mergeCell ref="I7:I8"/>
    <mergeCell ref="B2:I2"/>
    <mergeCell ref="B3:I3"/>
    <mergeCell ref="B4:I4"/>
    <mergeCell ref="B5:I5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"/>
  <sheetViews>
    <sheetView workbookViewId="0">
      <selection activeCell="K13" sqref="K13"/>
    </sheetView>
  </sheetViews>
  <sheetFormatPr baseColWidth="10" defaultRowHeight="15" x14ac:dyDescent="0.25"/>
  <cols>
    <col min="1" max="1" width="2.42578125" style="18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18" customWidth="1"/>
    <col min="11" max="11" width="11.42578125" customWidth="1"/>
    <col min="12" max="12" width="15.28515625" bestFit="1" customWidth="1"/>
    <col min="13" max="13" width="14.140625" bestFit="1" customWidth="1"/>
    <col min="14" max="22" width="11.42578125" customWidth="1"/>
  </cols>
  <sheetData>
    <row r="1" spans="2:13" x14ac:dyDescent="0.25">
      <c r="B1" s="356"/>
      <c r="C1" s="356"/>
      <c r="D1" s="356"/>
      <c r="E1" s="356"/>
      <c r="F1" s="356"/>
      <c r="G1" s="356"/>
      <c r="H1" s="356"/>
      <c r="I1" s="356"/>
    </row>
    <row r="2" spans="2:13" ht="15.75" x14ac:dyDescent="0.25">
      <c r="B2" s="357" t="s">
        <v>454</v>
      </c>
      <c r="C2" s="357"/>
      <c r="D2" s="357"/>
      <c r="E2" s="357"/>
      <c r="F2" s="357"/>
      <c r="G2" s="357"/>
      <c r="H2" s="357"/>
      <c r="I2" s="357"/>
    </row>
    <row r="3" spans="2:13" x14ac:dyDescent="0.25">
      <c r="B3" s="358" t="s">
        <v>593</v>
      </c>
      <c r="C3" s="358"/>
      <c r="D3" s="358"/>
      <c r="E3" s="358"/>
      <c r="F3" s="358"/>
      <c r="G3" s="358"/>
      <c r="H3" s="358"/>
      <c r="I3" s="358"/>
    </row>
    <row r="4" spans="2:13" x14ac:dyDescent="0.25">
      <c r="B4" s="358" t="s">
        <v>494</v>
      </c>
      <c r="C4" s="358"/>
      <c r="D4" s="358"/>
      <c r="E4" s="358"/>
      <c r="F4" s="358"/>
      <c r="G4" s="358"/>
      <c r="H4" s="358"/>
      <c r="I4" s="358"/>
    </row>
    <row r="5" spans="2:13" x14ac:dyDescent="0.25">
      <c r="B5" s="358" t="s">
        <v>608</v>
      </c>
      <c r="C5" s="358"/>
      <c r="D5" s="358"/>
      <c r="E5" s="358"/>
      <c r="F5" s="358"/>
      <c r="G5" s="358"/>
      <c r="H5" s="358"/>
      <c r="I5" s="358"/>
    </row>
    <row r="6" spans="2:13" s="18" customFormat="1" ht="6.75" customHeight="1" x14ac:dyDescent="0.25">
      <c r="B6" s="16"/>
      <c r="C6" s="16"/>
      <c r="D6" s="16"/>
      <c r="E6" s="16"/>
      <c r="F6" s="16"/>
      <c r="G6" s="16"/>
      <c r="H6" s="16"/>
      <c r="I6" s="16"/>
    </row>
    <row r="7" spans="2:13" x14ac:dyDescent="0.25">
      <c r="B7" s="354" t="s">
        <v>73</v>
      </c>
      <c r="C7" s="354"/>
      <c r="D7" s="355" t="s">
        <v>123</v>
      </c>
      <c r="E7" s="355"/>
      <c r="F7" s="355"/>
      <c r="G7" s="355"/>
      <c r="H7" s="355"/>
      <c r="I7" s="355" t="s">
        <v>124</v>
      </c>
    </row>
    <row r="8" spans="2:13" ht="22.5" x14ac:dyDescent="0.25">
      <c r="B8" s="354"/>
      <c r="C8" s="354"/>
      <c r="D8" s="150" t="s">
        <v>125</v>
      </c>
      <c r="E8" s="150" t="s">
        <v>126</v>
      </c>
      <c r="F8" s="150" t="s">
        <v>106</v>
      </c>
      <c r="G8" s="150" t="s">
        <v>107</v>
      </c>
      <c r="H8" s="150" t="s">
        <v>127</v>
      </c>
      <c r="I8" s="355"/>
    </row>
    <row r="9" spans="2:13" ht="11.25" customHeight="1" x14ac:dyDescent="0.25">
      <c r="B9" s="354"/>
      <c r="C9" s="354"/>
      <c r="D9" s="150">
        <v>1</v>
      </c>
      <c r="E9" s="150">
        <v>2</v>
      </c>
      <c r="F9" s="150" t="s">
        <v>128</v>
      </c>
      <c r="G9" s="150">
        <v>4</v>
      </c>
      <c r="H9" s="150">
        <v>5</v>
      </c>
      <c r="I9" s="150" t="s">
        <v>129</v>
      </c>
    </row>
    <row r="10" spans="2:13" x14ac:dyDescent="0.25">
      <c r="B10" s="384" t="s">
        <v>98</v>
      </c>
      <c r="C10" s="385"/>
      <c r="D10" s="207">
        <f>SUM(D11:D17)</f>
        <v>1126512121</v>
      </c>
      <c r="E10" s="207">
        <f>SUM(E11:E17)</f>
        <v>44056341.259999998</v>
      </c>
      <c r="F10" s="207">
        <f>+D10+E10</f>
        <v>1170568462.26</v>
      </c>
      <c r="G10" s="207">
        <f>SUM(G11:G17)</f>
        <v>1160210796.26</v>
      </c>
      <c r="H10" s="207">
        <f>SUM(H11:H17)</f>
        <v>1147193099.1600001</v>
      </c>
      <c r="I10" s="207">
        <f>+F10-G10</f>
        <v>10357666</v>
      </c>
      <c r="L10" s="264"/>
      <c r="M10" s="263"/>
    </row>
    <row r="11" spans="2:13" x14ac:dyDescent="0.25">
      <c r="B11" s="32"/>
      <c r="C11" s="33" t="s">
        <v>136</v>
      </c>
      <c r="D11" s="208">
        <f>SUM(COG_PARTIDA_ESPECIFICA!F13)</f>
        <v>458948545</v>
      </c>
      <c r="E11" s="208">
        <f>SUM(COG_PARTIDA_ESPECIFICA!G13)</f>
        <v>3834284.26</v>
      </c>
      <c r="F11" s="208">
        <f t="shared" ref="F11:F74" si="0">+D11+E11</f>
        <v>462782829.25999999</v>
      </c>
      <c r="G11" s="208">
        <f>SUM(COG_PARTIDA_ESPECIFICA!I13)</f>
        <v>462765999.18000001</v>
      </c>
      <c r="H11" s="208">
        <f>SUM(COG_PARTIDA_ESPECIFICA!J13)</f>
        <v>462286883.67000002</v>
      </c>
      <c r="I11" s="208">
        <f t="shared" ref="I11:I74" si="1">+F11-G11</f>
        <v>16830.079999983311</v>
      </c>
    </row>
    <row r="12" spans="2:13" x14ac:dyDescent="0.25">
      <c r="B12" s="32"/>
      <c r="C12" s="33" t="s">
        <v>137</v>
      </c>
      <c r="D12" s="208">
        <f>SUM(COG_PARTIDA_ESPECIFICA!F18)</f>
        <v>3958346</v>
      </c>
      <c r="E12" s="208">
        <f>SUM(COG_PARTIDA_ESPECIFICA!G18)</f>
        <v>190800</v>
      </c>
      <c r="F12" s="208">
        <f t="shared" si="0"/>
        <v>4149146</v>
      </c>
      <c r="G12" s="208">
        <f>SUM(COG_PARTIDA_ESPECIFICA!I18)</f>
        <v>4011648.45</v>
      </c>
      <c r="H12" s="208">
        <f>SUM(COG_PARTIDA_ESPECIFICA!J18)</f>
        <v>3983679.79</v>
      </c>
      <c r="I12" s="208">
        <f t="shared" si="1"/>
        <v>137497.54999999981</v>
      </c>
    </row>
    <row r="13" spans="2:13" x14ac:dyDescent="0.25">
      <c r="B13" s="32"/>
      <c r="C13" s="33" t="s">
        <v>138</v>
      </c>
      <c r="D13" s="208">
        <f>SUM(COG_PARTIDA_ESPECIFICA!F25)</f>
        <v>332365800</v>
      </c>
      <c r="E13" s="208">
        <f>SUM(COG_PARTIDA_ESPECIFICA!G25)</f>
        <v>29033514.090000004</v>
      </c>
      <c r="F13" s="208">
        <f t="shared" si="0"/>
        <v>361399314.09000003</v>
      </c>
      <c r="G13" s="208">
        <f>SUM(COG_PARTIDA_ESPECIFICA!I25)</f>
        <v>358464093.39999998</v>
      </c>
      <c r="H13" s="208">
        <f>SUM(COG_PARTIDA_ESPECIFICA!J25)</f>
        <v>355617721.67999995</v>
      </c>
      <c r="I13" s="208">
        <f t="shared" si="1"/>
        <v>2935220.6900000572</v>
      </c>
    </row>
    <row r="14" spans="2:13" x14ac:dyDescent="0.25">
      <c r="B14" s="32"/>
      <c r="C14" s="33" t="s">
        <v>139</v>
      </c>
      <c r="D14" s="208">
        <f>SUM(COG_PARTIDA_ESPECIFICA!F36)</f>
        <v>115723845</v>
      </c>
      <c r="E14" s="208">
        <f>SUM(COG_PARTIDA_ESPECIFICA!G36)</f>
        <v>7538950.7300000004</v>
      </c>
      <c r="F14" s="208">
        <f t="shared" si="0"/>
        <v>123262795.73</v>
      </c>
      <c r="G14" s="208">
        <f>SUM(COG_PARTIDA_ESPECIFICA!I36)</f>
        <v>121750970.85000001</v>
      </c>
      <c r="H14" s="208">
        <f>SUM(COG_PARTIDA_ESPECIFICA!J36)</f>
        <v>112958472.33000001</v>
      </c>
      <c r="I14" s="208">
        <f t="shared" si="1"/>
        <v>1511824.8799999952</v>
      </c>
    </row>
    <row r="15" spans="2:13" x14ac:dyDescent="0.25">
      <c r="B15" s="32"/>
      <c r="C15" s="33" t="s">
        <v>140</v>
      </c>
      <c r="D15" s="208">
        <f>SUM(COG_PARTIDA_ESPECIFICA!F45)</f>
        <v>179208938</v>
      </c>
      <c r="E15" s="208">
        <f>SUM(COG_PARTIDA_ESPECIFICA!G45)</f>
        <v>8833509.8899999987</v>
      </c>
      <c r="F15" s="208">
        <f t="shared" si="0"/>
        <v>188042447.88999999</v>
      </c>
      <c r="G15" s="208">
        <f>SUM(COG_PARTIDA_ESPECIFICA!I45)</f>
        <v>187515141.06000003</v>
      </c>
      <c r="H15" s="208">
        <f>SUM(COG_PARTIDA_ESPECIFICA!J45)</f>
        <v>186700950.68000001</v>
      </c>
      <c r="I15" s="208">
        <f t="shared" si="1"/>
        <v>527306.82999995351</v>
      </c>
    </row>
    <row r="16" spans="2:13" x14ac:dyDescent="0.25">
      <c r="B16" s="32"/>
      <c r="C16" s="33" t="s">
        <v>141</v>
      </c>
      <c r="D16" s="208">
        <f>SUM(COG_PARTIDA_ESPECIFICA!F64)</f>
        <v>861701</v>
      </c>
      <c r="E16" s="208">
        <f>SUM(COG_PARTIDA_ESPECIFICA!G64)</f>
        <v>-861701</v>
      </c>
      <c r="F16" s="208">
        <f t="shared" si="0"/>
        <v>0</v>
      </c>
      <c r="G16" s="208">
        <f>SUM(COG_PARTIDA_ESPECIFICA!I64)</f>
        <v>0</v>
      </c>
      <c r="H16" s="208">
        <f>SUM(COG_PARTIDA_ESPECIFICA!J64)</f>
        <v>0</v>
      </c>
      <c r="I16" s="209">
        <f t="shared" si="1"/>
        <v>0</v>
      </c>
    </row>
    <row r="17" spans="2:13" x14ac:dyDescent="0.25">
      <c r="B17" s="32"/>
      <c r="C17" s="33" t="s">
        <v>142</v>
      </c>
      <c r="D17" s="208">
        <f>SUM(COG_PARTIDA_ESPECIFICA!F67)</f>
        <v>35444946</v>
      </c>
      <c r="E17" s="208">
        <f>SUM(COG_PARTIDA_ESPECIFICA!G67)</f>
        <v>-4513016.71</v>
      </c>
      <c r="F17" s="208">
        <f t="shared" si="0"/>
        <v>30931929.289999999</v>
      </c>
      <c r="G17" s="208">
        <f>SUM(COG_PARTIDA_ESPECIFICA!I67)</f>
        <v>25702943.32</v>
      </c>
      <c r="H17" s="208">
        <f>SUM(COG_PARTIDA_ESPECIFICA!J67)</f>
        <v>25645391.010000002</v>
      </c>
      <c r="I17" s="208">
        <f t="shared" si="1"/>
        <v>5228985.9699999988</v>
      </c>
    </row>
    <row r="18" spans="2:13" x14ac:dyDescent="0.25">
      <c r="B18" s="384" t="s">
        <v>76</v>
      </c>
      <c r="C18" s="385"/>
      <c r="D18" s="207">
        <f>SUM(D19:D27)</f>
        <v>23585191</v>
      </c>
      <c r="E18" s="207">
        <f>SUM(E19:E27)</f>
        <v>2260965.84</v>
      </c>
      <c r="F18" s="207">
        <f t="shared" si="0"/>
        <v>25846156.84</v>
      </c>
      <c r="G18" s="207">
        <f>SUM(G19:G27)</f>
        <v>25046821.829999998</v>
      </c>
      <c r="H18" s="207">
        <f>SUM(H19:H27)</f>
        <v>24050013.960000005</v>
      </c>
      <c r="I18" s="207">
        <f t="shared" si="1"/>
        <v>799335.01000000164</v>
      </c>
      <c r="L18" s="264"/>
      <c r="M18" s="263"/>
    </row>
    <row r="19" spans="2:13" x14ac:dyDescent="0.25">
      <c r="B19" s="32"/>
      <c r="C19" s="33" t="s">
        <v>143</v>
      </c>
      <c r="D19" s="208">
        <f>SUM(COG_PARTIDA_ESPECIFICA!F72)</f>
        <v>10440600</v>
      </c>
      <c r="E19" s="208">
        <f>SUM(COG_PARTIDA_ESPECIFICA!G72)</f>
        <v>465209.84000000008</v>
      </c>
      <c r="F19" s="208">
        <f t="shared" si="0"/>
        <v>10905809.84</v>
      </c>
      <c r="G19" s="208">
        <f>SUM(COG_PARTIDA_ESPECIFICA!I72)</f>
        <v>10793839.359999999</v>
      </c>
      <c r="H19" s="208">
        <f>SUM(COG_PARTIDA_ESPECIFICA!J72)</f>
        <v>10618605.810000001</v>
      </c>
      <c r="I19" s="208">
        <f t="shared" si="1"/>
        <v>111970.48000000045</v>
      </c>
    </row>
    <row r="20" spans="2:13" x14ac:dyDescent="0.25">
      <c r="B20" s="32"/>
      <c r="C20" s="33" t="s">
        <v>144</v>
      </c>
      <c r="D20" s="208">
        <f>SUM(COG_PARTIDA_ESPECIFICA!F89)</f>
        <v>436400</v>
      </c>
      <c r="E20" s="208">
        <f>SUM(COG_PARTIDA_ESPECIFICA!G89)</f>
        <v>50000</v>
      </c>
      <c r="F20" s="208">
        <f t="shared" si="0"/>
        <v>486400</v>
      </c>
      <c r="G20" s="208">
        <f>SUM(COG_PARTIDA_ESPECIFICA!I89)</f>
        <v>391416.67</v>
      </c>
      <c r="H20" s="208">
        <f>SUM(COG_PARTIDA_ESPECIFICA!J89)</f>
        <v>333828.62000000005</v>
      </c>
      <c r="I20" s="208">
        <f t="shared" si="1"/>
        <v>94983.330000000016</v>
      </c>
    </row>
    <row r="21" spans="2:13" x14ac:dyDescent="0.25">
      <c r="B21" s="32"/>
      <c r="C21" s="33" t="s">
        <v>145</v>
      </c>
      <c r="D21" s="208">
        <v>0</v>
      </c>
      <c r="E21" s="208">
        <v>0</v>
      </c>
      <c r="F21" s="208">
        <f t="shared" si="0"/>
        <v>0</v>
      </c>
      <c r="G21" s="208">
        <v>0</v>
      </c>
      <c r="H21" s="208">
        <f>SUM(COG_PARTIDA_ESPECIFICA!J23)</f>
        <v>0</v>
      </c>
      <c r="I21" s="209">
        <f t="shared" si="1"/>
        <v>0</v>
      </c>
    </row>
    <row r="22" spans="2:13" x14ac:dyDescent="0.25">
      <c r="B22" s="32"/>
      <c r="C22" s="33" t="s">
        <v>146</v>
      </c>
      <c r="D22" s="208">
        <f>SUM(COG_PARTIDA_ESPECIFICA!F96)</f>
        <v>1110272</v>
      </c>
      <c r="E22" s="208">
        <f>SUM(COG_PARTIDA_ESPECIFICA!G96)</f>
        <v>60184</v>
      </c>
      <c r="F22" s="208">
        <f t="shared" si="0"/>
        <v>1170456</v>
      </c>
      <c r="G22" s="208">
        <f>SUM(COG_PARTIDA_ESPECIFICA!I96)</f>
        <v>1097585</v>
      </c>
      <c r="H22" s="208">
        <f>SUM(COG_PARTIDA_ESPECIFICA!J96)</f>
        <v>1074207.9100000001</v>
      </c>
      <c r="I22" s="208">
        <f t="shared" si="1"/>
        <v>72871</v>
      </c>
    </row>
    <row r="23" spans="2:13" x14ac:dyDescent="0.25">
      <c r="B23" s="32"/>
      <c r="C23" s="33" t="s">
        <v>147</v>
      </c>
      <c r="D23" s="208">
        <f>SUM(COG_PARTIDA_ESPECIFICA!F113)</f>
        <v>1227750</v>
      </c>
      <c r="E23" s="208">
        <f>SUM(COG_PARTIDA_ESPECIFICA!G113)</f>
        <v>-200000</v>
      </c>
      <c r="F23" s="208">
        <f t="shared" si="0"/>
        <v>1027750</v>
      </c>
      <c r="G23" s="208">
        <f>SUM(COG_PARTIDA_ESPECIFICA!I113)</f>
        <v>989181.88</v>
      </c>
      <c r="H23" s="208">
        <f>SUM(COG_PARTIDA_ESPECIFICA!J113)</f>
        <v>912795.57000000007</v>
      </c>
      <c r="I23" s="208">
        <f t="shared" si="1"/>
        <v>38568.119999999995</v>
      </c>
    </row>
    <row r="24" spans="2:13" x14ac:dyDescent="0.25">
      <c r="B24" s="32"/>
      <c r="C24" s="33" t="s">
        <v>148</v>
      </c>
      <c r="D24" s="208">
        <f>SUM(COG_PARTIDA_ESPECIFICA!F122)</f>
        <v>7878300</v>
      </c>
      <c r="E24" s="208">
        <f>SUM(COG_PARTIDA_ESPECIFICA!G122)</f>
        <v>1858957</v>
      </c>
      <c r="F24" s="208">
        <f t="shared" si="0"/>
        <v>9737257</v>
      </c>
      <c r="G24" s="208">
        <f>SUM(COG_PARTIDA_ESPECIFICA!I122)</f>
        <v>9310586.6699999999</v>
      </c>
      <c r="H24" s="208">
        <f>SUM(COG_PARTIDA_ESPECIFICA!J122)</f>
        <v>8958804.040000001</v>
      </c>
      <c r="I24" s="208">
        <f t="shared" si="1"/>
        <v>426670.33000000007</v>
      </c>
    </row>
    <row r="25" spans="2:13" x14ac:dyDescent="0.25">
      <c r="B25" s="32"/>
      <c r="C25" s="33" t="s">
        <v>149</v>
      </c>
      <c r="D25" s="208">
        <f>SUM(COG_PARTIDA_ESPECIFICA!F126)</f>
        <v>472000</v>
      </c>
      <c r="E25" s="208">
        <f>SUM(COG_PARTIDA_ESPECIFICA!G126)</f>
        <v>-40000</v>
      </c>
      <c r="F25" s="208">
        <f t="shared" si="0"/>
        <v>432000</v>
      </c>
      <c r="G25" s="208">
        <f>SUM(COG_PARTIDA_ESPECIFICA!I126)</f>
        <v>412143.08999999997</v>
      </c>
      <c r="H25" s="208">
        <f>SUM(COG_PARTIDA_ESPECIFICA!J126)</f>
        <v>395425.66000000003</v>
      </c>
      <c r="I25" s="208">
        <f t="shared" si="1"/>
        <v>19856.910000000033</v>
      </c>
    </row>
    <row r="26" spans="2:13" x14ac:dyDescent="0.25">
      <c r="B26" s="32"/>
      <c r="C26" s="33" t="s">
        <v>150</v>
      </c>
      <c r="D26" s="208">
        <v>0</v>
      </c>
      <c r="E26" s="208">
        <v>0</v>
      </c>
      <c r="F26" s="208">
        <f t="shared" si="0"/>
        <v>0</v>
      </c>
      <c r="G26" s="208">
        <v>0</v>
      </c>
      <c r="H26" s="208">
        <v>0</v>
      </c>
      <c r="I26" s="209">
        <f t="shared" si="1"/>
        <v>0</v>
      </c>
    </row>
    <row r="27" spans="2:13" x14ac:dyDescent="0.25">
      <c r="B27" s="32"/>
      <c r="C27" s="33" t="s">
        <v>151</v>
      </c>
      <c r="D27" s="208">
        <f>SUM(COG_PARTIDA_ESPECIFICA!F134)</f>
        <v>2019869</v>
      </c>
      <c r="E27" s="208">
        <f>SUM(COG_PARTIDA_ESPECIFICA!G134)</f>
        <v>66615</v>
      </c>
      <c r="F27" s="208">
        <f t="shared" si="0"/>
        <v>2086484</v>
      </c>
      <c r="G27" s="208">
        <f>SUM(COG_PARTIDA_ESPECIFICA!I134)</f>
        <v>2052069.16</v>
      </c>
      <c r="H27" s="208">
        <f>SUM(COG_PARTIDA_ESPECIFICA!J134)</f>
        <v>1756346.35</v>
      </c>
      <c r="I27" s="208">
        <f t="shared" si="1"/>
        <v>34414.840000000084</v>
      </c>
    </row>
    <row r="28" spans="2:13" x14ac:dyDescent="0.25">
      <c r="B28" s="384" t="s">
        <v>78</v>
      </c>
      <c r="C28" s="385"/>
      <c r="D28" s="207">
        <f>SUM(D29:D37)</f>
        <v>70257706</v>
      </c>
      <c r="E28" s="207">
        <f>SUM(E29:E37)</f>
        <v>13675496.460000001</v>
      </c>
      <c r="F28" s="207">
        <f t="shared" si="0"/>
        <v>83933202.460000008</v>
      </c>
      <c r="G28" s="207">
        <f>SUM(G29:G37)</f>
        <v>79236508.180000007</v>
      </c>
      <c r="H28" s="207">
        <f>SUM(H29:H37)</f>
        <v>69883364.989999995</v>
      </c>
      <c r="I28" s="207">
        <f t="shared" si="1"/>
        <v>4696694.2800000012</v>
      </c>
    </row>
    <row r="29" spans="2:13" x14ac:dyDescent="0.25">
      <c r="B29" s="32"/>
      <c r="C29" s="33" t="s">
        <v>152</v>
      </c>
      <c r="D29" s="208">
        <f>SUM(COG_PARTIDA_ESPECIFICA!F151)</f>
        <v>17826840</v>
      </c>
      <c r="E29" s="208">
        <f>SUM(COG_PARTIDA_ESPECIFICA!G151)</f>
        <v>3066165</v>
      </c>
      <c r="F29" s="208">
        <f t="shared" si="0"/>
        <v>20893005</v>
      </c>
      <c r="G29" s="208">
        <f>SUM(COG_PARTIDA_ESPECIFICA!I151)</f>
        <v>19098329.680000003</v>
      </c>
      <c r="H29" s="208">
        <f>SUM(COG_PARTIDA_ESPECIFICA!J151)</f>
        <v>17449873.889999997</v>
      </c>
      <c r="I29" s="208">
        <f t="shared" si="1"/>
        <v>1794675.3199999966</v>
      </c>
    </row>
    <row r="30" spans="2:13" x14ac:dyDescent="0.25">
      <c r="B30" s="32"/>
      <c r="C30" s="33" t="s">
        <v>153</v>
      </c>
      <c r="D30" s="208">
        <f>SUM(COG_PARTIDA_ESPECIFICA!F168)</f>
        <v>14045000</v>
      </c>
      <c r="E30" s="208">
        <f>SUM(COG_PARTIDA_ESPECIFICA!G168)</f>
        <v>3257303.44</v>
      </c>
      <c r="F30" s="208">
        <f t="shared" si="0"/>
        <v>17302303.440000001</v>
      </c>
      <c r="G30" s="208">
        <f>SUM(COG_PARTIDA_ESPECIFICA!I168)</f>
        <v>17149700.330000002</v>
      </c>
      <c r="H30" s="208">
        <f>SUM(COG_PARTIDA_ESPECIFICA!J168)</f>
        <v>16688200.93</v>
      </c>
      <c r="I30" s="208">
        <f t="shared" si="1"/>
        <v>152603.1099999994</v>
      </c>
    </row>
    <row r="31" spans="2:13" x14ac:dyDescent="0.25">
      <c r="B31" s="32"/>
      <c r="C31" s="33" t="s">
        <v>154</v>
      </c>
      <c r="D31" s="208">
        <f>SUM(COG_PARTIDA_ESPECIFICA!F179)</f>
        <v>18254900</v>
      </c>
      <c r="E31" s="208">
        <f>SUM(COG_PARTIDA_ESPECIFICA!G179)</f>
        <v>1536480.54</v>
      </c>
      <c r="F31" s="208">
        <f t="shared" si="0"/>
        <v>19791380.539999999</v>
      </c>
      <c r="G31" s="208">
        <f>SUM(COG_PARTIDA_ESPECIFICA!I179)</f>
        <v>18821595.329999998</v>
      </c>
      <c r="H31" s="208">
        <f>SUM(COG_PARTIDA_ESPECIFICA!J179)</f>
        <v>14329669.17</v>
      </c>
      <c r="I31" s="208">
        <f t="shared" si="1"/>
        <v>969785.21000000089</v>
      </c>
    </row>
    <row r="32" spans="2:13" x14ac:dyDescent="0.25">
      <c r="B32" s="32"/>
      <c r="C32" s="33" t="s">
        <v>155</v>
      </c>
      <c r="D32" s="208">
        <f>SUM(COG_PARTIDA_ESPECIFICA!F195)</f>
        <v>2265000</v>
      </c>
      <c r="E32" s="208">
        <f>SUM(COG_PARTIDA_ESPECIFICA!G195)</f>
        <v>150000</v>
      </c>
      <c r="F32" s="208">
        <f t="shared" si="0"/>
        <v>2415000</v>
      </c>
      <c r="G32" s="208">
        <f>SUM(COG_PARTIDA_ESPECIFICA!I195)</f>
        <v>2234265.4500000002</v>
      </c>
      <c r="H32" s="208">
        <f>SUM(COG_PARTIDA_ESPECIFICA!J195)</f>
        <v>2234265.4500000002</v>
      </c>
      <c r="I32" s="208">
        <f t="shared" si="1"/>
        <v>180734.54999999981</v>
      </c>
    </row>
    <row r="33" spans="2:9" x14ac:dyDescent="0.25">
      <c r="B33" s="32"/>
      <c r="C33" s="33" t="s">
        <v>156</v>
      </c>
      <c r="D33" s="208">
        <f>SUM(COG_PARTIDA_ESPECIFICA!F205)</f>
        <v>15040369</v>
      </c>
      <c r="E33" s="208">
        <f>SUM(COG_PARTIDA_ESPECIFICA!G205)</f>
        <v>4148547.4800000004</v>
      </c>
      <c r="F33" s="208">
        <f t="shared" si="0"/>
        <v>19188916.48</v>
      </c>
      <c r="G33" s="208">
        <f>SUM(COG_PARTIDA_ESPECIFICA!I205)</f>
        <v>18231313.350000001</v>
      </c>
      <c r="H33" s="208">
        <f>SUM(COG_PARTIDA_ESPECIFICA!J205)</f>
        <v>15773263.9</v>
      </c>
      <c r="I33" s="208">
        <f t="shared" si="1"/>
        <v>957603.12999999896</v>
      </c>
    </row>
    <row r="34" spans="2:9" x14ac:dyDescent="0.25">
      <c r="B34" s="32"/>
      <c r="C34" s="33" t="s">
        <v>157</v>
      </c>
      <c r="D34" s="208">
        <f>SUM(COG_PARTIDA_ESPECIFICA!F228)</f>
        <v>0</v>
      </c>
      <c r="E34" s="208">
        <f>SUM(COG_PARTIDA_ESPECIFICA!G228)</f>
        <v>0</v>
      </c>
      <c r="F34" s="208">
        <f t="shared" si="0"/>
        <v>0</v>
      </c>
      <c r="G34" s="208">
        <f>SUM(COG_PARTIDA_ESPECIFICA!I228)</f>
        <v>0</v>
      </c>
      <c r="H34" s="208">
        <f>SUM(COG_PARTIDA_ESPECIFICA!J228)</f>
        <v>0</v>
      </c>
      <c r="I34" s="208">
        <f t="shared" si="1"/>
        <v>0</v>
      </c>
    </row>
    <row r="35" spans="2:9" x14ac:dyDescent="0.25">
      <c r="B35" s="32"/>
      <c r="C35" s="33" t="s">
        <v>158</v>
      </c>
      <c r="D35" s="208">
        <f>SUM(COG_PARTIDA_ESPECIFICA!F231)</f>
        <v>1930597</v>
      </c>
      <c r="E35" s="208">
        <f>SUM(COG_PARTIDA_ESPECIFICA!G231)</f>
        <v>922000</v>
      </c>
      <c r="F35" s="208">
        <f t="shared" si="0"/>
        <v>2852597</v>
      </c>
      <c r="G35" s="208">
        <f>SUM(COG_PARTIDA_ESPECIFICA!I231)</f>
        <v>2259380.94</v>
      </c>
      <c r="H35" s="208">
        <f>SUM(COG_PARTIDA_ESPECIFICA!J231)</f>
        <v>2011132.69</v>
      </c>
      <c r="I35" s="208">
        <f t="shared" si="1"/>
        <v>593216.06000000006</v>
      </c>
    </row>
    <row r="36" spans="2:9" x14ac:dyDescent="0.25">
      <c r="B36" s="32"/>
      <c r="C36" s="33" t="s">
        <v>159</v>
      </c>
      <c r="D36" s="208">
        <f>SUM(COG_PARTIDA_ESPECIFICA!F248)</f>
        <v>885000</v>
      </c>
      <c r="E36" s="208">
        <f>SUM(COG_PARTIDA_ESPECIFICA!G248)</f>
        <v>595000</v>
      </c>
      <c r="F36" s="208">
        <f t="shared" si="0"/>
        <v>1480000</v>
      </c>
      <c r="G36" s="208">
        <f>SUM(COG_PARTIDA_ESPECIFICA!I248)</f>
        <v>1441923.1</v>
      </c>
      <c r="H36" s="208">
        <f>SUM(COG_PARTIDA_ESPECIFICA!J248)</f>
        <v>1396958.96</v>
      </c>
      <c r="I36" s="208">
        <f t="shared" si="1"/>
        <v>38076.899999999907</v>
      </c>
    </row>
    <row r="37" spans="2:9" x14ac:dyDescent="0.25">
      <c r="B37" s="32"/>
      <c r="C37" s="33" t="s">
        <v>160</v>
      </c>
      <c r="D37" s="208">
        <f>SUM(COG_PARTIDA_ESPECIFICA!F254)</f>
        <v>10000</v>
      </c>
      <c r="E37" s="208">
        <f>SUM(COG_PARTIDA_ESPECIFICA!G254)</f>
        <v>0</v>
      </c>
      <c r="F37" s="208">
        <f t="shared" si="0"/>
        <v>10000</v>
      </c>
      <c r="G37" s="208">
        <f>SUM(COG_PARTIDA_ESPECIFICA!I254)</f>
        <v>0</v>
      </c>
      <c r="H37" s="208">
        <f>SUM(COG_PARTIDA_ESPECIFICA!J254)</f>
        <v>0</v>
      </c>
      <c r="I37" s="208">
        <f t="shared" si="1"/>
        <v>10000</v>
      </c>
    </row>
    <row r="38" spans="2:9" x14ac:dyDescent="0.25">
      <c r="B38" s="384" t="s">
        <v>116</v>
      </c>
      <c r="C38" s="385"/>
      <c r="D38" s="207">
        <f>SUM(D39:D47)</f>
        <v>60000</v>
      </c>
      <c r="E38" s="210">
        <f>SUM(E39:E47)</f>
        <v>7535896.9900000002</v>
      </c>
      <c r="F38" s="207">
        <f t="shared" si="0"/>
        <v>7595896.9900000002</v>
      </c>
      <c r="G38" s="207">
        <f>SUM(G39:G47)</f>
        <v>81250</v>
      </c>
      <c r="H38" s="207">
        <f>SUM(H39:H47)</f>
        <v>81250</v>
      </c>
      <c r="I38" s="207">
        <f t="shared" si="1"/>
        <v>7514646.9900000002</v>
      </c>
    </row>
    <row r="39" spans="2:9" x14ac:dyDescent="0.25">
      <c r="B39" s="32"/>
      <c r="C39" s="33" t="s">
        <v>80</v>
      </c>
      <c r="D39" s="208">
        <f>SUM(COG_PARTIDA_ESPECIFICA!F261)</f>
        <v>0</v>
      </c>
      <c r="E39" s="208">
        <f>SUM(COG_PARTIDA_ESPECIFICA!G261)</f>
        <v>7510896.9900000002</v>
      </c>
      <c r="F39" s="208">
        <f t="shared" si="0"/>
        <v>7510896.9900000002</v>
      </c>
      <c r="G39" s="208">
        <f>SUM(COG_PARTIDA_ESPECIFICA!I261)</f>
        <v>0</v>
      </c>
      <c r="H39" s="208">
        <f>SUM(COG_PARTIDA_ESPECIFICA!J261)</f>
        <v>0</v>
      </c>
      <c r="I39" s="209">
        <f t="shared" si="1"/>
        <v>7510896.9900000002</v>
      </c>
    </row>
    <row r="40" spans="2:9" x14ac:dyDescent="0.25">
      <c r="B40" s="32"/>
      <c r="C40" s="33" t="s">
        <v>81</v>
      </c>
      <c r="D40" s="208">
        <v>0</v>
      </c>
      <c r="E40" s="208">
        <v>0</v>
      </c>
      <c r="F40" s="208">
        <f t="shared" si="0"/>
        <v>0</v>
      </c>
      <c r="G40" s="208">
        <v>0</v>
      </c>
      <c r="H40" s="208">
        <v>0</v>
      </c>
      <c r="I40" s="209">
        <f t="shared" si="1"/>
        <v>0</v>
      </c>
    </row>
    <row r="41" spans="2:9" x14ac:dyDescent="0.25">
      <c r="B41" s="32"/>
      <c r="C41" s="33" t="s">
        <v>82</v>
      </c>
      <c r="D41" s="208">
        <v>0</v>
      </c>
      <c r="E41" s="208">
        <v>0</v>
      </c>
      <c r="F41" s="208">
        <f t="shared" si="0"/>
        <v>0</v>
      </c>
      <c r="G41" s="208">
        <v>0</v>
      </c>
      <c r="H41" s="208">
        <v>0</v>
      </c>
      <c r="I41" s="209">
        <f t="shared" si="1"/>
        <v>0</v>
      </c>
    </row>
    <row r="42" spans="2:9" x14ac:dyDescent="0.25">
      <c r="B42" s="32"/>
      <c r="C42" s="33" t="s">
        <v>83</v>
      </c>
      <c r="D42" s="208">
        <f>SUM(COG_PARTIDA_ESPECIFICA!F264)</f>
        <v>60000</v>
      </c>
      <c r="E42" s="208">
        <f>SUM(COG_PARTIDA_ESPECIFICA!G264)</f>
        <v>25000</v>
      </c>
      <c r="F42" s="208">
        <f t="shared" si="0"/>
        <v>85000</v>
      </c>
      <c r="G42" s="208">
        <f>SUM(COG_PARTIDA_ESPECIFICA!I264)</f>
        <v>81250</v>
      </c>
      <c r="H42" s="208">
        <f>SUM(COG_PARTIDA_ESPECIFICA!J264)</f>
        <v>81250</v>
      </c>
      <c r="I42" s="209">
        <f t="shared" si="1"/>
        <v>3750</v>
      </c>
    </row>
    <row r="43" spans="2:9" x14ac:dyDescent="0.25">
      <c r="B43" s="32"/>
      <c r="C43" s="33" t="s">
        <v>84</v>
      </c>
      <c r="D43" s="208">
        <v>0</v>
      </c>
      <c r="E43" s="208">
        <v>0</v>
      </c>
      <c r="F43" s="208">
        <f t="shared" si="0"/>
        <v>0</v>
      </c>
      <c r="G43" s="208">
        <v>0</v>
      </c>
      <c r="H43" s="208">
        <v>0</v>
      </c>
      <c r="I43" s="209">
        <f t="shared" si="1"/>
        <v>0</v>
      </c>
    </row>
    <row r="44" spans="2:9" x14ac:dyDescent="0.25">
      <c r="B44" s="32"/>
      <c r="C44" s="33" t="s">
        <v>161</v>
      </c>
      <c r="D44" s="208">
        <v>0</v>
      </c>
      <c r="E44" s="208">
        <v>0</v>
      </c>
      <c r="F44" s="208">
        <v>0</v>
      </c>
      <c r="G44" s="208">
        <v>0</v>
      </c>
      <c r="H44" s="208">
        <v>0</v>
      </c>
      <c r="I44" s="209">
        <f t="shared" si="1"/>
        <v>0</v>
      </c>
    </row>
    <row r="45" spans="2:9" x14ac:dyDescent="0.25">
      <c r="B45" s="32"/>
      <c r="C45" s="33" t="s">
        <v>86</v>
      </c>
      <c r="D45" s="208">
        <v>0</v>
      </c>
      <c r="E45" s="208">
        <v>0</v>
      </c>
      <c r="F45" s="208">
        <f t="shared" si="0"/>
        <v>0</v>
      </c>
      <c r="G45" s="208">
        <v>0</v>
      </c>
      <c r="H45" s="208">
        <v>0</v>
      </c>
      <c r="I45" s="209">
        <f t="shared" si="1"/>
        <v>0</v>
      </c>
    </row>
    <row r="46" spans="2:9" x14ac:dyDescent="0.25">
      <c r="B46" s="32"/>
      <c r="C46" s="33" t="s">
        <v>87</v>
      </c>
      <c r="D46" s="208">
        <v>0</v>
      </c>
      <c r="E46" s="208">
        <v>0</v>
      </c>
      <c r="F46" s="208">
        <f t="shared" si="0"/>
        <v>0</v>
      </c>
      <c r="G46" s="208">
        <v>0</v>
      </c>
      <c r="H46" s="208">
        <v>0</v>
      </c>
      <c r="I46" s="209">
        <f t="shared" si="1"/>
        <v>0</v>
      </c>
    </row>
    <row r="47" spans="2:9" x14ac:dyDescent="0.25">
      <c r="B47" s="32"/>
      <c r="C47" s="33" t="s">
        <v>88</v>
      </c>
      <c r="D47" s="208">
        <v>0</v>
      </c>
      <c r="E47" s="208">
        <v>0</v>
      </c>
      <c r="F47" s="208">
        <f t="shared" si="0"/>
        <v>0</v>
      </c>
      <c r="G47" s="208">
        <v>0</v>
      </c>
      <c r="H47" s="208">
        <v>0</v>
      </c>
      <c r="I47" s="209">
        <f t="shared" si="1"/>
        <v>0</v>
      </c>
    </row>
    <row r="48" spans="2:9" x14ac:dyDescent="0.25">
      <c r="B48" s="384" t="s">
        <v>162</v>
      </c>
      <c r="C48" s="385"/>
      <c r="D48" s="207">
        <f>SUM(D49:D57)</f>
        <v>17637557</v>
      </c>
      <c r="E48" s="207">
        <f>SUM(E49:E57)</f>
        <v>4579180.16</v>
      </c>
      <c r="F48" s="207">
        <f t="shared" si="0"/>
        <v>22216737.16</v>
      </c>
      <c r="G48" s="207">
        <f>SUM(G49:G57)</f>
        <v>21684516.259999998</v>
      </c>
      <c r="H48" s="207">
        <f>SUM(H49:H57)</f>
        <v>16292227.23</v>
      </c>
      <c r="I48" s="207">
        <f t="shared" si="1"/>
        <v>532220.90000000224</v>
      </c>
    </row>
    <row r="49" spans="2:9" x14ac:dyDescent="0.25">
      <c r="B49" s="32"/>
      <c r="C49" s="33" t="s">
        <v>163</v>
      </c>
      <c r="D49" s="208">
        <f>SUM(COG_PARTIDA_ESPECIFICA!F269)</f>
        <v>8320802</v>
      </c>
      <c r="E49" s="208">
        <f>SUM(COG_PARTIDA_ESPECIFICA!G269)</f>
        <v>2372496</v>
      </c>
      <c r="F49" s="208">
        <f t="shared" si="0"/>
        <v>10693298</v>
      </c>
      <c r="G49" s="208">
        <f>SUM(COG_PARTIDA_ESPECIFICA!I269)</f>
        <v>10317798.810000001</v>
      </c>
      <c r="H49" s="208">
        <f>SUM(COG_PARTIDA_ESPECIFICA!J269)</f>
        <v>7609523.6699999999</v>
      </c>
      <c r="I49" s="208">
        <f t="shared" si="1"/>
        <v>375499.18999999948</v>
      </c>
    </row>
    <row r="50" spans="2:9" x14ac:dyDescent="0.25">
      <c r="B50" s="32"/>
      <c r="C50" s="33" t="s">
        <v>164</v>
      </c>
      <c r="D50" s="208">
        <f>SUM(COG_PARTIDA_ESPECIFICA!F280)</f>
        <v>28187</v>
      </c>
      <c r="E50" s="208">
        <f>SUM(COG_PARTIDA_ESPECIFICA!G280)</f>
        <v>129692</v>
      </c>
      <c r="F50" s="208">
        <f t="shared" si="0"/>
        <v>157879</v>
      </c>
      <c r="G50" s="208">
        <f>SUM(COG_PARTIDA_ESPECIFICA!I280)</f>
        <v>137779.78</v>
      </c>
      <c r="H50" s="208">
        <f>SUM(COG_PARTIDA_ESPECIFICA!J280)</f>
        <v>44151.12</v>
      </c>
      <c r="I50" s="208">
        <f t="shared" si="1"/>
        <v>20099.22</v>
      </c>
    </row>
    <row r="51" spans="2:9" x14ac:dyDescent="0.25">
      <c r="B51" s="32"/>
      <c r="C51" s="33" t="s">
        <v>165</v>
      </c>
      <c r="D51" s="208">
        <f>SUM(COG_PARTIDA_ESPECIFICA!F287)</f>
        <v>0</v>
      </c>
      <c r="E51" s="208">
        <f>SUM(COG_PARTIDA_ESPECIFICA!G287)</f>
        <v>0</v>
      </c>
      <c r="F51" s="208">
        <f t="shared" si="0"/>
        <v>0</v>
      </c>
      <c r="G51" s="208">
        <f>SUM(COG_PARTIDA_ESPECIFICA!I287)</f>
        <v>0</v>
      </c>
      <c r="H51" s="208">
        <f>SUM(COG_PARTIDA_ESPECIFICA!J287)</f>
        <v>0</v>
      </c>
      <c r="I51" s="209">
        <f t="shared" si="1"/>
        <v>0</v>
      </c>
    </row>
    <row r="52" spans="2:9" x14ac:dyDescent="0.25">
      <c r="B52" s="32"/>
      <c r="C52" s="33" t="s">
        <v>529</v>
      </c>
      <c r="D52" s="208">
        <f>SUM(COG_PARTIDA_ESPECIFICA!F291)</f>
        <v>7406100</v>
      </c>
      <c r="E52" s="208">
        <f>SUM(COG_PARTIDA_ESPECIFICA!G291)</f>
        <v>130000</v>
      </c>
      <c r="F52" s="208">
        <f t="shared" si="0"/>
        <v>7536100</v>
      </c>
      <c r="G52" s="208">
        <f>SUM(COG_PARTIDA_ESPECIFICA!I291)</f>
        <v>7516400.4199999999</v>
      </c>
      <c r="H52" s="208">
        <f>SUM(COG_PARTIDA_ESPECIFICA!J291)</f>
        <v>7236500.4199999999</v>
      </c>
      <c r="I52" s="208">
        <f t="shared" si="1"/>
        <v>19699.580000000075</v>
      </c>
    </row>
    <row r="53" spans="2:9" x14ac:dyDescent="0.25">
      <c r="B53" s="32"/>
      <c r="C53" s="33" t="s">
        <v>166</v>
      </c>
      <c r="D53" s="208">
        <v>0</v>
      </c>
      <c r="E53" s="208">
        <v>0</v>
      </c>
      <c r="F53" s="208">
        <f t="shared" si="0"/>
        <v>0</v>
      </c>
      <c r="G53" s="208">
        <v>0</v>
      </c>
      <c r="H53" s="208">
        <v>0</v>
      </c>
      <c r="I53" s="209">
        <f t="shared" si="1"/>
        <v>0</v>
      </c>
    </row>
    <row r="54" spans="2:9" x14ac:dyDescent="0.25">
      <c r="B54" s="32"/>
      <c r="C54" s="33" t="s">
        <v>167</v>
      </c>
      <c r="D54" s="208">
        <f>SUM(COG_PARTIDA_ESPECIFICA!F294)</f>
        <v>1882468</v>
      </c>
      <c r="E54" s="208">
        <f>SUM(COG_PARTIDA_ESPECIFICA!G294)</f>
        <v>746992.16</v>
      </c>
      <c r="F54" s="208">
        <f t="shared" si="0"/>
        <v>2629460.16</v>
      </c>
      <c r="G54" s="208">
        <f>SUM(COG_PARTIDA_ESPECIFICA!I294)</f>
        <v>2512633.25</v>
      </c>
      <c r="H54" s="208">
        <f>SUM(COG_PARTIDA_ESPECIFICA!J294)</f>
        <v>1402052.0199999998</v>
      </c>
      <c r="I54" s="208">
        <f t="shared" si="1"/>
        <v>116826.91000000015</v>
      </c>
    </row>
    <row r="55" spans="2:9" x14ac:dyDescent="0.25">
      <c r="B55" s="32"/>
      <c r="C55" s="33" t="s">
        <v>168</v>
      </c>
      <c r="D55" s="208">
        <v>0</v>
      </c>
      <c r="E55" s="208">
        <v>0</v>
      </c>
      <c r="F55" s="208">
        <f t="shared" si="0"/>
        <v>0</v>
      </c>
      <c r="G55" s="208">
        <v>0</v>
      </c>
      <c r="H55" s="208">
        <v>0</v>
      </c>
      <c r="I55" s="209">
        <f t="shared" si="1"/>
        <v>0</v>
      </c>
    </row>
    <row r="56" spans="2:9" x14ac:dyDescent="0.25">
      <c r="B56" s="32"/>
      <c r="C56" s="33" t="s">
        <v>169</v>
      </c>
      <c r="D56" s="208">
        <v>0</v>
      </c>
      <c r="E56" s="208">
        <v>0</v>
      </c>
      <c r="F56" s="208">
        <f t="shared" si="0"/>
        <v>0</v>
      </c>
      <c r="G56" s="208">
        <v>0</v>
      </c>
      <c r="H56" s="208">
        <v>0</v>
      </c>
      <c r="I56" s="209">
        <f t="shared" si="1"/>
        <v>0</v>
      </c>
    </row>
    <row r="57" spans="2:9" x14ac:dyDescent="0.25">
      <c r="B57" s="32"/>
      <c r="C57" s="33" t="s">
        <v>35</v>
      </c>
      <c r="D57" s="208">
        <f>SUM(COG_PARTIDA_ESPECIFICA!F305)</f>
        <v>0</v>
      </c>
      <c r="E57" s="208">
        <f>SUM(COG_PARTIDA_ESPECIFICA!G305)</f>
        <v>1200000</v>
      </c>
      <c r="F57" s="208">
        <f t="shared" si="0"/>
        <v>1200000</v>
      </c>
      <c r="G57" s="208">
        <f>SUM(COG_PARTIDA_ESPECIFICA!I305)</f>
        <v>1199904</v>
      </c>
      <c r="H57" s="208">
        <f>SUM(COG_PARTIDA_ESPECIFICA!J305)</f>
        <v>0</v>
      </c>
      <c r="I57" s="209">
        <f t="shared" si="1"/>
        <v>96</v>
      </c>
    </row>
    <row r="58" spans="2:9" x14ac:dyDescent="0.25">
      <c r="B58" s="384" t="s">
        <v>96</v>
      </c>
      <c r="C58" s="385"/>
      <c r="D58" s="207">
        <f>SUM(D59:D61)</f>
        <v>3200000</v>
      </c>
      <c r="E58" s="207">
        <f>SUM(E59:E61)</f>
        <v>0</v>
      </c>
      <c r="F58" s="207">
        <f t="shared" si="0"/>
        <v>3200000</v>
      </c>
      <c r="G58" s="207">
        <f>SUM(G59:G61)</f>
        <v>3197418.31</v>
      </c>
      <c r="H58" s="207">
        <f>SUM(H59:H61)</f>
        <v>2919369.22</v>
      </c>
      <c r="I58" s="207">
        <f t="shared" si="1"/>
        <v>2581.6899999999441</v>
      </c>
    </row>
    <row r="59" spans="2:9" x14ac:dyDescent="0.25">
      <c r="B59" s="32"/>
      <c r="C59" s="33" t="s">
        <v>170</v>
      </c>
      <c r="D59" s="208">
        <v>0</v>
      </c>
      <c r="E59" s="208">
        <v>0</v>
      </c>
      <c r="F59" s="208">
        <f t="shared" si="0"/>
        <v>0</v>
      </c>
      <c r="G59" s="208">
        <v>0</v>
      </c>
      <c r="H59" s="208">
        <v>0</v>
      </c>
      <c r="I59" s="208">
        <f t="shared" si="1"/>
        <v>0</v>
      </c>
    </row>
    <row r="60" spans="2:9" x14ac:dyDescent="0.25">
      <c r="B60" s="32"/>
      <c r="C60" s="33" t="s">
        <v>171</v>
      </c>
      <c r="D60" s="208">
        <f>SUM(COG_PARTIDA_ESPECIFICA!F310)</f>
        <v>3200000</v>
      </c>
      <c r="E60" s="208">
        <f>SUM(COG_PARTIDA_ESPECIFICA!G310)</f>
        <v>0</v>
      </c>
      <c r="F60" s="208">
        <f t="shared" si="0"/>
        <v>3200000</v>
      </c>
      <c r="G60" s="208">
        <f>SUM(COG_PARTIDA_ESPECIFICA!I310)</f>
        <v>3197418.31</v>
      </c>
      <c r="H60" s="208">
        <f>SUM(COG_PARTIDA_ESPECIFICA!J310)</f>
        <v>2919369.22</v>
      </c>
      <c r="I60" s="208">
        <f t="shared" si="1"/>
        <v>2581.6899999999441</v>
      </c>
    </row>
    <row r="61" spans="2:9" x14ac:dyDescent="0.25">
      <c r="B61" s="32"/>
      <c r="C61" s="33" t="s">
        <v>172</v>
      </c>
      <c r="D61" s="208">
        <v>0</v>
      </c>
      <c r="E61" s="208">
        <v>0</v>
      </c>
      <c r="F61" s="208">
        <f t="shared" si="0"/>
        <v>0</v>
      </c>
      <c r="G61" s="208">
        <v>0</v>
      </c>
      <c r="H61" s="208">
        <v>0</v>
      </c>
      <c r="I61" s="209">
        <f t="shared" si="1"/>
        <v>0</v>
      </c>
    </row>
    <row r="62" spans="2:9" x14ac:dyDescent="0.25">
      <c r="B62" s="384" t="s">
        <v>173</v>
      </c>
      <c r="C62" s="385"/>
      <c r="D62" s="207">
        <f>SUM(D63:D69)</f>
        <v>7000000</v>
      </c>
      <c r="E62" s="207">
        <f>SUM(E63:E69)</f>
        <v>0</v>
      </c>
      <c r="F62" s="207">
        <f t="shared" si="0"/>
        <v>7000000</v>
      </c>
      <c r="G62" s="207">
        <f>SUM(G63:G69)</f>
        <v>7000000</v>
      </c>
      <c r="H62" s="207">
        <f>SUM(H63:H69)</f>
        <v>5000000</v>
      </c>
      <c r="I62" s="207">
        <f t="shared" si="1"/>
        <v>0</v>
      </c>
    </row>
    <row r="63" spans="2:9" x14ac:dyDescent="0.25">
      <c r="B63" s="32"/>
      <c r="C63" s="33" t="s">
        <v>174</v>
      </c>
      <c r="D63" s="208">
        <v>0</v>
      </c>
      <c r="E63" s="208">
        <v>0</v>
      </c>
      <c r="F63" s="208">
        <f t="shared" si="0"/>
        <v>0</v>
      </c>
      <c r="G63" s="208">
        <v>0</v>
      </c>
      <c r="H63" s="208">
        <v>0</v>
      </c>
      <c r="I63" s="209">
        <f t="shared" si="1"/>
        <v>0</v>
      </c>
    </row>
    <row r="64" spans="2:9" x14ac:dyDescent="0.25">
      <c r="B64" s="32"/>
      <c r="C64" s="33" t="s">
        <v>175</v>
      </c>
      <c r="D64" s="208">
        <v>0</v>
      </c>
      <c r="E64" s="208">
        <v>0</v>
      </c>
      <c r="F64" s="208">
        <f t="shared" si="0"/>
        <v>0</v>
      </c>
      <c r="G64" s="208">
        <v>0</v>
      </c>
      <c r="H64" s="208">
        <v>0</v>
      </c>
      <c r="I64" s="209">
        <f t="shared" si="1"/>
        <v>0</v>
      </c>
    </row>
    <row r="65" spans="2:9" x14ac:dyDescent="0.25">
      <c r="B65" s="32"/>
      <c r="C65" s="33" t="s">
        <v>176</v>
      </c>
      <c r="D65" s="208">
        <v>0</v>
      </c>
      <c r="E65" s="208">
        <v>0</v>
      </c>
      <c r="F65" s="208">
        <f t="shared" si="0"/>
        <v>0</v>
      </c>
      <c r="G65" s="208">
        <v>0</v>
      </c>
      <c r="H65" s="208">
        <v>0</v>
      </c>
      <c r="I65" s="209">
        <f t="shared" si="1"/>
        <v>0</v>
      </c>
    </row>
    <row r="66" spans="2:9" x14ac:dyDescent="0.25">
      <c r="B66" s="32"/>
      <c r="C66" s="33" t="s">
        <v>177</v>
      </c>
      <c r="D66" s="208">
        <v>0</v>
      </c>
      <c r="E66" s="208">
        <v>0</v>
      </c>
      <c r="F66" s="208">
        <f t="shared" si="0"/>
        <v>0</v>
      </c>
      <c r="G66" s="208">
        <v>0</v>
      </c>
      <c r="H66" s="208">
        <v>0</v>
      </c>
      <c r="I66" s="209">
        <f t="shared" si="1"/>
        <v>0</v>
      </c>
    </row>
    <row r="67" spans="2:9" x14ac:dyDescent="0.25">
      <c r="B67" s="32"/>
      <c r="C67" s="33" t="s">
        <v>178</v>
      </c>
      <c r="D67" s="208">
        <f>SUM(COG_PARTIDA_ESPECIFICA!F315)</f>
        <v>7000000</v>
      </c>
      <c r="E67" s="208">
        <f>SUM(COG_PARTIDA_ESPECIFICA!G315)</f>
        <v>0</v>
      </c>
      <c r="F67" s="208">
        <f t="shared" si="0"/>
        <v>7000000</v>
      </c>
      <c r="G67" s="208">
        <f>SUM(COG_PARTIDA_ESPECIFICA!I315)</f>
        <v>7000000</v>
      </c>
      <c r="H67" s="208">
        <f>SUM(COG_PARTIDA_ESPECIFICA!J315)</f>
        <v>5000000</v>
      </c>
      <c r="I67" s="209">
        <f t="shared" si="1"/>
        <v>0</v>
      </c>
    </row>
    <row r="68" spans="2:9" x14ac:dyDescent="0.25">
      <c r="B68" s="32"/>
      <c r="C68" s="33" t="s">
        <v>179</v>
      </c>
      <c r="D68" s="208">
        <v>0</v>
      </c>
      <c r="E68" s="208">
        <v>0</v>
      </c>
      <c r="F68" s="208">
        <f t="shared" si="0"/>
        <v>0</v>
      </c>
      <c r="G68" s="208">
        <v>0</v>
      </c>
      <c r="H68" s="208">
        <v>0</v>
      </c>
      <c r="I68" s="209">
        <f t="shared" si="1"/>
        <v>0</v>
      </c>
    </row>
    <row r="69" spans="2:9" x14ac:dyDescent="0.25">
      <c r="B69" s="32"/>
      <c r="C69" s="33" t="s">
        <v>180</v>
      </c>
      <c r="D69" s="208">
        <v>0</v>
      </c>
      <c r="E69" s="208">
        <v>0</v>
      </c>
      <c r="F69" s="208">
        <f t="shared" si="0"/>
        <v>0</v>
      </c>
      <c r="G69" s="208">
        <v>0</v>
      </c>
      <c r="H69" s="208">
        <v>0</v>
      </c>
      <c r="I69" s="208">
        <f t="shared" si="1"/>
        <v>0</v>
      </c>
    </row>
    <row r="70" spans="2:9" x14ac:dyDescent="0.25">
      <c r="B70" s="384" t="s">
        <v>85</v>
      </c>
      <c r="C70" s="385"/>
      <c r="D70" s="210">
        <f t="shared" ref="D70:F70" si="2">SUM(D71:D73)</f>
        <v>0</v>
      </c>
      <c r="E70" s="210">
        <f t="shared" si="2"/>
        <v>0</v>
      </c>
      <c r="F70" s="210">
        <f t="shared" si="2"/>
        <v>0</v>
      </c>
      <c r="G70" s="210">
        <f>SUM(G71:G73)</f>
        <v>0</v>
      </c>
      <c r="H70" s="210">
        <f>SUM(H71:H73)</f>
        <v>0</v>
      </c>
      <c r="I70" s="210">
        <f t="shared" si="1"/>
        <v>0</v>
      </c>
    </row>
    <row r="71" spans="2:9" x14ac:dyDescent="0.25">
      <c r="B71" s="32"/>
      <c r="C71" s="33" t="s">
        <v>89</v>
      </c>
      <c r="D71" s="208">
        <v>0</v>
      </c>
      <c r="E71" s="208">
        <v>0</v>
      </c>
      <c r="F71" s="208">
        <f t="shared" si="0"/>
        <v>0</v>
      </c>
      <c r="G71" s="208">
        <v>0</v>
      </c>
      <c r="H71" s="208">
        <v>0</v>
      </c>
      <c r="I71" s="209">
        <f t="shared" si="1"/>
        <v>0</v>
      </c>
    </row>
    <row r="72" spans="2:9" x14ac:dyDescent="0.25">
      <c r="B72" s="32"/>
      <c r="C72" s="33" t="s">
        <v>48</v>
      </c>
      <c r="D72" s="208">
        <v>0</v>
      </c>
      <c r="E72" s="208">
        <v>0</v>
      </c>
      <c r="F72" s="208">
        <f t="shared" si="0"/>
        <v>0</v>
      </c>
      <c r="G72" s="208">
        <v>0</v>
      </c>
      <c r="H72" s="208">
        <v>0</v>
      </c>
      <c r="I72" s="209">
        <f t="shared" si="1"/>
        <v>0</v>
      </c>
    </row>
    <row r="73" spans="2:9" x14ac:dyDescent="0.25">
      <c r="B73" s="32"/>
      <c r="C73" s="33" t="s">
        <v>90</v>
      </c>
      <c r="D73" s="208">
        <v>0</v>
      </c>
      <c r="E73" s="208">
        <v>0</v>
      </c>
      <c r="F73" s="208">
        <v>0</v>
      </c>
      <c r="G73" s="208">
        <v>0</v>
      </c>
      <c r="H73" s="208">
        <v>0</v>
      </c>
      <c r="I73" s="209">
        <f t="shared" si="1"/>
        <v>0</v>
      </c>
    </row>
    <row r="74" spans="2:9" x14ac:dyDescent="0.25">
      <c r="B74" s="384" t="s">
        <v>181</v>
      </c>
      <c r="C74" s="385"/>
      <c r="D74" s="210">
        <f>SUM(D75:D81)</f>
        <v>0</v>
      </c>
      <c r="E74" s="210">
        <f>SUM(E75:E81)</f>
        <v>0</v>
      </c>
      <c r="F74" s="210">
        <f t="shared" si="0"/>
        <v>0</v>
      </c>
      <c r="G74" s="210">
        <f>SUM(G75:G81)</f>
        <v>0</v>
      </c>
      <c r="H74" s="210">
        <f>SUM(H75:H81)</f>
        <v>0</v>
      </c>
      <c r="I74" s="210">
        <f t="shared" si="1"/>
        <v>0</v>
      </c>
    </row>
    <row r="75" spans="2:9" x14ac:dyDescent="0.25">
      <c r="B75" s="32"/>
      <c r="C75" s="33" t="s">
        <v>182</v>
      </c>
      <c r="D75" s="209">
        <v>0</v>
      </c>
      <c r="E75" s="209">
        <v>0</v>
      </c>
      <c r="F75" s="208">
        <v>0</v>
      </c>
      <c r="G75" s="209">
        <v>0</v>
      </c>
      <c r="H75" s="209">
        <v>0</v>
      </c>
      <c r="I75" s="209">
        <f t="shared" ref="I75:I81" si="3">+F75-G75</f>
        <v>0</v>
      </c>
    </row>
    <row r="76" spans="2:9" x14ac:dyDescent="0.25">
      <c r="B76" s="32"/>
      <c r="C76" s="33" t="s">
        <v>91</v>
      </c>
      <c r="D76" s="209">
        <v>0</v>
      </c>
      <c r="E76" s="209">
        <v>0</v>
      </c>
      <c r="F76" s="208">
        <v>0</v>
      </c>
      <c r="G76" s="209">
        <v>0</v>
      </c>
      <c r="H76" s="209">
        <v>0</v>
      </c>
      <c r="I76" s="209">
        <f t="shared" si="3"/>
        <v>0</v>
      </c>
    </row>
    <row r="77" spans="2:9" x14ac:dyDescent="0.25">
      <c r="B77" s="32"/>
      <c r="C77" s="33" t="s">
        <v>92</v>
      </c>
      <c r="D77" s="209">
        <v>0</v>
      </c>
      <c r="E77" s="209">
        <v>0</v>
      </c>
      <c r="F77" s="208">
        <v>0</v>
      </c>
      <c r="G77" s="209">
        <v>0</v>
      </c>
      <c r="H77" s="209">
        <v>0</v>
      </c>
      <c r="I77" s="209">
        <f t="shared" si="3"/>
        <v>0</v>
      </c>
    </row>
    <row r="78" spans="2:9" x14ac:dyDescent="0.25">
      <c r="B78" s="32"/>
      <c r="C78" s="33" t="s">
        <v>93</v>
      </c>
      <c r="D78" s="209">
        <v>0</v>
      </c>
      <c r="E78" s="209">
        <v>0</v>
      </c>
      <c r="F78" s="208">
        <v>0</v>
      </c>
      <c r="G78" s="209">
        <v>0</v>
      </c>
      <c r="H78" s="209">
        <v>0</v>
      </c>
      <c r="I78" s="209">
        <f t="shared" si="3"/>
        <v>0</v>
      </c>
    </row>
    <row r="79" spans="2:9" x14ac:dyDescent="0.25">
      <c r="B79" s="32"/>
      <c r="C79" s="33" t="s">
        <v>94</v>
      </c>
      <c r="D79" s="209">
        <v>0</v>
      </c>
      <c r="E79" s="209">
        <v>0</v>
      </c>
      <c r="F79" s="208">
        <v>0</v>
      </c>
      <c r="G79" s="209">
        <v>0</v>
      </c>
      <c r="H79" s="209">
        <v>0</v>
      </c>
      <c r="I79" s="209">
        <f t="shared" si="3"/>
        <v>0</v>
      </c>
    </row>
    <row r="80" spans="2:9" x14ac:dyDescent="0.25">
      <c r="B80" s="32"/>
      <c r="C80" s="33" t="s">
        <v>95</v>
      </c>
      <c r="D80" s="209">
        <v>0</v>
      </c>
      <c r="E80" s="209">
        <v>0</v>
      </c>
      <c r="F80" s="208">
        <v>0</v>
      </c>
      <c r="G80" s="209">
        <v>0</v>
      </c>
      <c r="H80" s="209">
        <v>0</v>
      </c>
      <c r="I80" s="209">
        <f t="shared" si="3"/>
        <v>0</v>
      </c>
    </row>
    <row r="81" spans="1:10" x14ac:dyDescent="0.25">
      <c r="B81" s="32"/>
      <c r="C81" s="33" t="s">
        <v>183</v>
      </c>
      <c r="D81" s="209">
        <v>0</v>
      </c>
      <c r="E81" s="209">
        <v>0</v>
      </c>
      <c r="F81" s="208">
        <v>0</v>
      </c>
      <c r="G81" s="209">
        <v>0</v>
      </c>
      <c r="H81" s="209">
        <v>0</v>
      </c>
      <c r="I81" s="209">
        <f t="shared" si="3"/>
        <v>0</v>
      </c>
    </row>
    <row r="82" spans="1:10" s="22" customFormat="1" x14ac:dyDescent="0.25">
      <c r="A82" s="21"/>
      <c r="B82" s="34"/>
      <c r="C82" s="35" t="s">
        <v>130</v>
      </c>
      <c r="D82" s="211">
        <f t="shared" ref="D82:I82" si="4">+D10+D18+D28+D38+D48+D58+D62+D70+D74</f>
        <v>1248252575</v>
      </c>
      <c r="E82" s="211">
        <f t="shared" si="4"/>
        <v>72107880.709999993</v>
      </c>
      <c r="F82" s="211">
        <f t="shared" si="4"/>
        <v>1320360455.71</v>
      </c>
      <c r="G82" s="211">
        <f t="shared" si="4"/>
        <v>1296457310.8399999</v>
      </c>
      <c r="H82" s="211">
        <f t="shared" si="4"/>
        <v>1265419324.5600002</v>
      </c>
      <c r="I82" s="211">
        <f t="shared" si="4"/>
        <v>23903144.870000005</v>
      </c>
      <c r="J82" s="21"/>
    </row>
    <row r="83" spans="1:10" x14ac:dyDescent="0.25">
      <c r="D83" s="145"/>
      <c r="E83" s="145"/>
      <c r="F83" s="145"/>
      <c r="G83" s="145"/>
      <c r="H83" s="145"/>
      <c r="I83" s="145"/>
    </row>
    <row r="84" spans="1:10" x14ac:dyDescent="0.25">
      <c r="D84" s="145"/>
      <c r="E84" s="145"/>
      <c r="F84" s="145"/>
      <c r="G84" s="145"/>
      <c r="H84" s="145"/>
      <c r="I84" s="145"/>
    </row>
    <row r="85" spans="1:10" x14ac:dyDescent="0.25">
      <c r="G85" s="143"/>
    </row>
    <row r="87" spans="1:10" x14ac:dyDescent="0.25">
      <c r="C87" s="104"/>
    </row>
    <row r="88" spans="1:10" x14ac:dyDescent="0.25">
      <c r="C88" s="104"/>
      <c r="H88" s="58"/>
      <c r="I88" s="58"/>
    </row>
    <row r="89" spans="1:10" x14ac:dyDescent="0.25">
      <c r="C89" s="104"/>
    </row>
    <row r="125" spans="9:9" x14ac:dyDescent="0.25">
      <c r="I125" s="17">
        <v>53443.5</v>
      </c>
    </row>
    <row r="170" spans="9:9" x14ac:dyDescent="0.25">
      <c r="I170" s="17">
        <v>7405.41</v>
      </c>
    </row>
    <row r="189" spans="9:9" x14ac:dyDescent="0.25">
      <c r="I189" s="17">
        <v>64731.51</v>
      </c>
    </row>
  </sheetData>
  <mergeCells count="17">
    <mergeCell ref="B7:C9"/>
    <mergeCell ref="D7:H7"/>
    <mergeCell ref="I7:I8"/>
    <mergeCell ref="B1:I1"/>
    <mergeCell ref="B2:I2"/>
    <mergeCell ref="B3:I3"/>
    <mergeCell ref="B4:I4"/>
    <mergeCell ref="B5:I5"/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colBreaks count="1" manualBreakCount="1">
    <brk id="9" max="90" man="1"/>
  </colBreaks>
  <ignoredErrors>
    <ignoredError sqref="F38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14" sqref="B14"/>
    </sheetView>
  </sheetViews>
  <sheetFormatPr baseColWidth="10" defaultRowHeight="15" x14ac:dyDescent="0.25"/>
  <cols>
    <col min="1" max="1" width="1.5703125" style="18" customWidth="1"/>
    <col min="2" max="2" width="4.5703125" style="45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64"/>
      <c r="B2" s="356"/>
      <c r="C2" s="356"/>
      <c r="D2" s="356"/>
      <c r="E2" s="356"/>
      <c r="F2" s="356"/>
      <c r="G2" s="356"/>
      <c r="H2" s="356"/>
      <c r="I2" s="356"/>
    </row>
    <row r="3" spans="1:9" ht="15.75" x14ac:dyDescent="0.25">
      <c r="A3" s="164"/>
      <c r="B3" s="357" t="s">
        <v>454</v>
      </c>
      <c r="C3" s="357"/>
      <c r="D3" s="357"/>
      <c r="E3" s="357"/>
      <c r="F3" s="357"/>
      <c r="G3" s="357"/>
      <c r="H3" s="357"/>
      <c r="I3" s="357"/>
    </row>
    <row r="4" spans="1:9" x14ac:dyDescent="0.25">
      <c r="A4" s="164"/>
      <c r="B4" s="358" t="s">
        <v>593</v>
      </c>
      <c r="C4" s="358"/>
      <c r="D4" s="358"/>
      <c r="E4" s="358"/>
      <c r="F4" s="358"/>
      <c r="G4" s="358"/>
      <c r="H4" s="358"/>
      <c r="I4" s="358"/>
    </row>
    <row r="5" spans="1:9" x14ac:dyDescent="0.25">
      <c r="A5" s="164"/>
      <c r="B5" s="358" t="s">
        <v>184</v>
      </c>
      <c r="C5" s="358"/>
      <c r="D5" s="358"/>
      <c r="E5" s="358"/>
      <c r="F5" s="358"/>
      <c r="G5" s="358"/>
      <c r="H5" s="358"/>
      <c r="I5" s="358"/>
    </row>
    <row r="6" spans="1:9" x14ac:dyDescent="0.25">
      <c r="A6" s="164"/>
      <c r="B6" s="358" t="s">
        <v>608</v>
      </c>
      <c r="C6" s="358"/>
      <c r="D6" s="358"/>
      <c r="E6" s="358"/>
      <c r="F6" s="358"/>
      <c r="G6" s="358"/>
      <c r="H6" s="358"/>
      <c r="I6" s="358"/>
    </row>
    <row r="7" spans="1:9" ht="9" customHeight="1" x14ac:dyDescent="0.25">
      <c r="B7" s="16"/>
      <c r="C7" s="16"/>
      <c r="D7" s="16"/>
      <c r="E7" s="16"/>
      <c r="F7" s="16"/>
      <c r="G7" s="16"/>
      <c r="H7" s="16"/>
      <c r="I7" s="16"/>
    </row>
    <row r="8" spans="1:9" x14ac:dyDescent="0.25">
      <c r="B8" s="354" t="s">
        <v>73</v>
      </c>
      <c r="C8" s="354"/>
      <c r="D8" s="355" t="s">
        <v>123</v>
      </c>
      <c r="E8" s="355"/>
      <c r="F8" s="355"/>
      <c r="G8" s="355"/>
      <c r="H8" s="355"/>
      <c r="I8" s="355" t="s">
        <v>124</v>
      </c>
    </row>
    <row r="9" spans="1:9" ht="22.5" x14ac:dyDescent="0.25">
      <c r="B9" s="354"/>
      <c r="C9" s="354"/>
      <c r="D9" s="150" t="s">
        <v>125</v>
      </c>
      <c r="E9" s="150" t="s">
        <v>126</v>
      </c>
      <c r="F9" s="150" t="s">
        <v>106</v>
      </c>
      <c r="G9" s="150" t="s">
        <v>107</v>
      </c>
      <c r="H9" s="150" t="s">
        <v>127</v>
      </c>
      <c r="I9" s="355"/>
    </row>
    <row r="10" spans="1:9" x14ac:dyDescent="0.25">
      <c r="B10" s="354"/>
      <c r="C10" s="354"/>
      <c r="D10" s="150">
        <v>1</v>
      </c>
      <c r="E10" s="150">
        <v>2</v>
      </c>
      <c r="F10" s="150" t="s">
        <v>128</v>
      </c>
      <c r="G10" s="150">
        <v>4</v>
      </c>
      <c r="H10" s="150">
        <v>5</v>
      </c>
      <c r="I10" s="150" t="s">
        <v>129</v>
      </c>
    </row>
    <row r="11" spans="1:9" ht="3" customHeight="1" x14ac:dyDescent="0.25">
      <c r="B11" s="36"/>
      <c r="C11" s="24"/>
      <c r="D11" s="25"/>
      <c r="E11" s="25"/>
      <c r="F11" s="25"/>
      <c r="G11" s="25"/>
      <c r="H11" s="25"/>
      <c r="I11" s="25"/>
    </row>
    <row r="12" spans="1:9" s="165" customFormat="1" x14ac:dyDescent="0.25">
      <c r="A12" s="37"/>
      <c r="B12" s="386" t="s">
        <v>185</v>
      </c>
      <c r="C12" s="387"/>
      <c r="D12" s="212">
        <f t="shared" ref="D12:I12" si="0">SUM(D13:D20)</f>
        <v>1248252575</v>
      </c>
      <c r="E12" s="212">
        <f t="shared" si="0"/>
        <v>72107880.709999993</v>
      </c>
      <c r="F12" s="212">
        <f t="shared" si="0"/>
        <v>1320360455.71</v>
      </c>
      <c r="G12" s="212">
        <f t="shared" si="0"/>
        <v>1296457310.8399999</v>
      </c>
      <c r="H12" s="212">
        <f t="shared" si="0"/>
        <v>1265419324.5600002</v>
      </c>
      <c r="I12" s="212">
        <f t="shared" si="0"/>
        <v>23903144.870000124</v>
      </c>
    </row>
    <row r="13" spans="1:9" s="165" customFormat="1" x14ac:dyDescent="0.25">
      <c r="A13" s="37"/>
      <c r="B13" s="38"/>
      <c r="C13" s="39" t="s">
        <v>186</v>
      </c>
      <c r="D13" s="213">
        <v>0</v>
      </c>
      <c r="E13" s="213">
        <v>0</v>
      </c>
      <c r="F13" s="213">
        <f>+D13+E13</f>
        <v>0</v>
      </c>
      <c r="G13" s="213">
        <v>0</v>
      </c>
      <c r="H13" s="213">
        <v>0</v>
      </c>
      <c r="I13" s="213">
        <f>+F13-G13</f>
        <v>0</v>
      </c>
    </row>
    <row r="14" spans="1:9" s="165" customFormat="1" x14ac:dyDescent="0.25">
      <c r="A14" s="37"/>
      <c r="B14" s="38"/>
      <c r="C14" s="39" t="s">
        <v>187</v>
      </c>
      <c r="D14" s="213">
        <f>SUM(COG!D82)</f>
        <v>1248252575</v>
      </c>
      <c r="E14" s="213">
        <f>SUM(COG!E82)</f>
        <v>72107880.709999993</v>
      </c>
      <c r="F14" s="213">
        <f t="shared" ref="F14:F15" si="1">+D14+E14</f>
        <v>1320360455.71</v>
      </c>
      <c r="G14" s="213">
        <f>SUM(COG!G82)</f>
        <v>1296457310.8399999</v>
      </c>
      <c r="H14" s="213">
        <f>SUM(COG!H82)</f>
        <v>1265419324.5600002</v>
      </c>
      <c r="I14" s="213">
        <f t="shared" ref="I14:I20" si="2">+F14-G14</f>
        <v>23903144.870000124</v>
      </c>
    </row>
    <row r="15" spans="1:9" s="165" customFormat="1" x14ac:dyDescent="0.25">
      <c r="A15" s="37"/>
      <c r="B15" s="38"/>
      <c r="C15" s="39" t="s">
        <v>188</v>
      </c>
      <c r="D15" s="214">
        <v>0</v>
      </c>
      <c r="E15" s="214">
        <v>0</v>
      </c>
      <c r="F15" s="214">
        <f t="shared" si="1"/>
        <v>0</v>
      </c>
      <c r="G15" s="214">
        <v>0</v>
      </c>
      <c r="H15" s="214">
        <v>0</v>
      </c>
      <c r="I15" s="214">
        <f t="shared" si="2"/>
        <v>0</v>
      </c>
    </row>
    <row r="16" spans="1:9" s="165" customFormat="1" x14ac:dyDescent="0.25">
      <c r="A16" s="37"/>
      <c r="B16" s="38"/>
      <c r="C16" s="39" t="s">
        <v>189</v>
      </c>
      <c r="D16" s="214">
        <v>0</v>
      </c>
      <c r="E16" s="214">
        <v>0</v>
      </c>
      <c r="F16" s="214">
        <f t="shared" ref="F16:F20" si="3">+D16+E16</f>
        <v>0</v>
      </c>
      <c r="G16" s="214">
        <v>0</v>
      </c>
      <c r="H16" s="214">
        <v>0</v>
      </c>
      <c r="I16" s="214">
        <f t="shared" si="2"/>
        <v>0</v>
      </c>
    </row>
    <row r="17" spans="1:9" s="165" customFormat="1" x14ac:dyDescent="0.25">
      <c r="A17" s="37"/>
      <c r="B17" s="38"/>
      <c r="C17" s="39" t="s">
        <v>190</v>
      </c>
      <c r="D17" s="214">
        <v>0</v>
      </c>
      <c r="E17" s="214">
        <v>0</v>
      </c>
      <c r="F17" s="214">
        <f t="shared" si="3"/>
        <v>0</v>
      </c>
      <c r="G17" s="214">
        <v>0</v>
      </c>
      <c r="H17" s="214">
        <v>0</v>
      </c>
      <c r="I17" s="214">
        <f t="shared" si="2"/>
        <v>0</v>
      </c>
    </row>
    <row r="18" spans="1:9" s="165" customFormat="1" x14ac:dyDescent="0.25">
      <c r="A18" s="37"/>
      <c r="B18" s="38"/>
      <c r="C18" s="39" t="s">
        <v>191</v>
      </c>
      <c r="D18" s="214">
        <v>0</v>
      </c>
      <c r="E18" s="214">
        <v>0</v>
      </c>
      <c r="F18" s="214">
        <f t="shared" si="3"/>
        <v>0</v>
      </c>
      <c r="G18" s="214">
        <v>0</v>
      </c>
      <c r="H18" s="214">
        <v>0</v>
      </c>
      <c r="I18" s="214">
        <f t="shared" si="2"/>
        <v>0</v>
      </c>
    </row>
    <row r="19" spans="1:9" s="165" customFormat="1" x14ac:dyDescent="0.25">
      <c r="A19" s="37"/>
      <c r="B19" s="38"/>
      <c r="C19" s="39" t="s">
        <v>192</v>
      </c>
      <c r="D19" s="214">
        <v>0</v>
      </c>
      <c r="E19" s="214">
        <v>0</v>
      </c>
      <c r="F19" s="214">
        <f t="shared" si="3"/>
        <v>0</v>
      </c>
      <c r="G19" s="214">
        <v>0</v>
      </c>
      <c r="H19" s="214">
        <v>0</v>
      </c>
      <c r="I19" s="214">
        <f t="shared" si="2"/>
        <v>0</v>
      </c>
    </row>
    <row r="20" spans="1:9" s="165" customFormat="1" x14ac:dyDescent="0.25">
      <c r="A20" s="37"/>
      <c r="B20" s="38"/>
      <c r="C20" s="39" t="s">
        <v>160</v>
      </c>
      <c r="D20" s="214">
        <v>0</v>
      </c>
      <c r="E20" s="214">
        <v>0</v>
      </c>
      <c r="F20" s="214">
        <f t="shared" si="3"/>
        <v>0</v>
      </c>
      <c r="G20" s="214">
        <v>0</v>
      </c>
      <c r="H20" s="214">
        <v>0</v>
      </c>
      <c r="I20" s="214">
        <f t="shared" si="2"/>
        <v>0</v>
      </c>
    </row>
    <row r="21" spans="1:9" s="165" customFormat="1" x14ac:dyDescent="0.25">
      <c r="A21" s="37"/>
      <c r="B21" s="38"/>
      <c r="C21" s="39"/>
      <c r="D21" s="214"/>
      <c r="E21" s="214"/>
      <c r="F21" s="214"/>
      <c r="G21" s="214"/>
      <c r="H21" s="214"/>
      <c r="I21" s="214"/>
    </row>
    <row r="22" spans="1:9" s="166" customFormat="1" x14ac:dyDescent="0.25">
      <c r="A22" s="40"/>
      <c r="B22" s="386" t="s">
        <v>193</v>
      </c>
      <c r="C22" s="387"/>
      <c r="D22" s="215">
        <f>SUM(D23:D29)</f>
        <v>0</v>
      </c>
      <c r="E22" s="215">
        <f>SUM(E23:E29)</f>
        <v>0</v>
      </c>
      <c r="F22" s="215">
        <f>+D22+E22</f>
        <v>0</v>
      </c>
      <c r="G22" s="215">
        <f>SUM(G23:G29)</f>
        <v>0</v>
      </c>
      <c r="H22" s="215">
        <f>SUM(H23:H29)</f>
        <v>0</v>
      </c>
      <c r="I22" s="215">
        <f>+F22-G22</f>
        <v>0</v>
      </c>
    </row>
    <row r="23" spans="1:9" s="165" customFormat="1" x14ac:dyDescent="0.25">
      <c r="A23" s="37"/>
      <c r="B23" s="38"/>
      <c r="C23" s="39" t="s">
        <v>194</v>
      </c>
      <c r="D23" s="214">
        <v>0</v>
      </c>
      <c r="E23" s="214">
        <v>0</v>
      </c>
      <c r="F23" s="214">
        <f t="shared" ref="F23:F29" si="4">+D23+E23</f>
        <v>0</v>
      </c>
      <c r="G23" s="214">
        <v>0</v>
      </c>
      <c r="H23" s="214">
        <v>0</v>
      </c>
      <c r="I23" s="214">
        <f t="shared" ref="I23:I29" si="5">+F23-G23</f>
        <v>0</v>
      </c>
    </row>
    <row r="24" spans="1:9" s="165" customFormat="1" x14ac:dyDescent="0.25">
      <c r="A24" s="37"/>
      <c r="B24" s="38"/>
      <c r="C24" s="39" t="s">
        <v>195</v>
      </c>
      <c r="D24" s="214">
        <v>0</v>
      </c>
      <c r="E24" s="214">
        <v>0</v>
      </c>
      <c r="F24" s="214">
        <f t="shared" si="4"/>
        <v>0</v>
      </c>
      <c r="G24" s="214">
        <v>0</v>
      </c>
      <c r="H24" s="214">
        <v>0</v>
      </c>
      <c r="I24" s="214">
        <f t="shared" si="5"/>
        <v>0</v>
      </c>
    </row>
    <row r="25" spans="1:9" s="165" customFormat="1" x14ac:dyDescent="0.25">
      <c r="A25" s="37"/>
      <c r="B25" s="38"/>
      <c r="C25" s="39" t="s">
        <v>196</v>
      </c>
      <c r="D25" s="214">
        <v>0</v>
      </c>
      <c r="E25" s="214">
        <v>0</v>
      </c>
      <c r="F25" s="214">
        <f t="shared" si="4"/>
        <v>0</v>
      </c>
      <c r="G25" s="214">
        <v>0</v>
      </c>
      <c r="H25" s="214">
        <v>0</v>
      </c>
      <c r="I25" s="214">
        <f t="shared" si="5"/>
        <v>0</v>
      </c>
    </row>
    <row r="26" spans="1:9" s="165" customFormat="1" x14ac:dyDescent="0.25">
      <c r="A26" s="37"/>
      <c r="B26" s="38"/>
      <c r="C26" s="39" t="s">
        <v>197</v>
      </c>
      <c r="D26" s="214">
        <v>0</v>
      </c>
      <c r="E26" s="214">
        <v>0</v>
      </c>
      <c r="F26" s="214">
        <f t="shared" si="4"/>
        <v>0</v>
      </c>
      <c r="G26" s="214">
        <v>0</v>
      </c>
      <c r="H26" s="214">
        <v>0</v>
      </c>
      <c r="I26" s="214">
        <f t="shared" si="5"/>
        <v>0</v>
      </c>
    </row>
    <row r="27" spans="1:9" s="165" customFormat="1" x14ac:dyDescent="0.25">
      <c r="A27" s="37"/>
      <c r="B27" s="38"/>
      <c r="C27" s="39" t="s">
        <v>198</v>
      </c>
      <c r="D27" s="214">
        <v>0</v>
      </c>
      <c r="E27" s="214">
        <v>0</v>
      </c>
      <c r="F27" s="214">
        <f t="shared" si="4"/>
        <v>0</v>
      </c>
      <c r="G27" s="214">
        <v>0</v>
      </c>
      <c r="H27" s="214">
        <v>0</v>
      </c>
      <c r="I27" s="214">
        <f t="shared" si="5"/>
        <v>0</v>
      </c>
    </row>
    <row r="28" spans="1:9" s="165" customFormat="1" x14ac:dyDescent="0.25">
      <c r="A28" s="37"/>
      <c r="B28" s="38"/>
      <c r="C28" s="39" t="s">
        <v>199</v>
      </c>
      <c r="D28" s="214">
        <v>0</v>
      </c>
      <c r="E28" s="214">
        <v>0</v>
      </c>
      <c r="F28" s="214">
        <f t="shared" si="4"/>
        <v>0</v>
      </c>
      <c r="G28" s="214">
        <v>0</v>
      </c>
      <c r="H28" s="214">
        <v>0</v>
      </c>
      <c r="I28" s="214">
        <f t="shared" si="5"/>
        <v>0</v>
      </c>
    </row>
    <row r="29" spans="1:9" s="165" customFormat="1" x14ac:dyDescent="0.25">
      <c r="A29" s="37"/>
      <c r="B29" s="38"/>
      <c r="C29" s="39" t="s">
        <v>200</v>
      </c>
      <c r="D29" s="214">
        <v>0</v>
      </c>
      <c r="E29" s="214">
        <v>0</v>
      </c>
      <c r="F29" s="214">
        <f t="shared" si="4"/>
        <v>0</v>
      </c>
      <c r="G29" s="214">
        <v>0</v>
      </c>
      <c r="H29" s="214">
        <v>0</v>
      </c>
      <c r="I29" s="214">
        <f t="shared" si="5"/>
        <v>0</v>
      </c>
    </row>
    <row r="30" spans="1:9" s="165" customFormat="1" x14ac:dyDescent="0.25">
      <c r="A30" s="37"/>
      <c r="B30" s="38"/>
      <c r="C30" s="39"/>
      <c r="D30" s="216"/>
      <c r="E30" s="216"/>
      <c r="F30" s="216"/>
      <c r="G30" s="216"/>
      <c r="H30" s="216"/>
      <c r="I30" s="216"/>
    </row>
    <row r="31" spans="1:9" s="166" customFormat="1" x14ac:dyDescent="0.25">
      <c r="A31" s="40"/>
      <c r="B31" s="386" t="s">
        <v>201</v>
      </c>
      <c r="C31" s="387"/>
      <c r="D31" s="217">
        <f>SUM(D32:D40)</f>
        <v>0</v>
      </c>
      <c r="E31" s="217">
        <f>SUM(E32:E40)</f>
        <v>0</v>
      </c>
      <c r="F31" s="217">
        <f>+D31+E31</f>
        <v>0</v>
      </c>
      <c r="G31" s="217">
        <f>SUM(G32:G40)</f>
        <v>0</v>
      </c>
      <c r="H31" s="217">
        <f>SUM(H32:H40)</f>
        <v>0</v>
      </c>
      <c r="I31" s="217">
        <f>+F31-G31</f>
        <v>0</v>
      </c>
    </row>
    <row r="32" spans="1:9" s="165" customFormat="1" x14ac:dyDescent="0.25">
      <c r="A32" s="37"/>
      <c r="B32" s="38"/>
      <c r="C32" s="39" t="s">
        <v>202</v>
      </c>
      <c r="D32" s="214">
        <v>0</v>
      </c>
      <c r="E32" s="214">
        <v>0</v>
      </c>
      <c r="F32" s="214">
        <f t="shared" ref="F32:F40" si="6">+D32+E32</f>
        <v>0</v>
      </c>
      <c r="G32" s="214">
        <v>0</v>
      </c>
      <c r="H32" s="214">
        <v>0</v>
      </c>
      <c r="I32" s="216">
        <f t="shared" ref="I32:I40" si="7">+F32-G32</f>
        <v>0</v>
      </c>
    </row>
    <row r="33" spans="1:9" s="165" customFormat="1" x14ac:dyDescent="0.25">
      <c r="A33" s="37"/>
      <c r="B33" s="38"/>
      <c r="C33" s="39" t="s">
        <v>203</v>
      </c>
      <c r="D33" s="214">
        <v>0</v>
      </c>
      <c r="E33" s="214">
        <v>0</v>
      </c>
      <c r="F33" s="214">
        <f t="shared" si="6"/>
        <v>0</v>
      </c>
      <c r="G33" s="214">
        <v>0</v>
      </c>
      <c r="H33" s="214">
        <v>0</v>
      </c>
      <c r="I33" s="216">
        <f t="shared" si="7"/>
        <v>0</v>
      </c>
    </row>
    <row r="34" spans="1:9" s="165" customFormat="1" x14ac:dyDescent="0.25">
      <c r="A34" s="37"/>
      <c r="B34" s="38"/>
      <c r="C34" s="39" t="s">
        <v>204</v>
      </c>
      <c r="D34" s="214">
        <v>0</v>
      </c>
      <c r="E34" s="214">
        <v>0</v>
      </c>
      <c r="F34" s="214">
        <f t="shared" si="6"/>
        <v>0</v>
      </c>
      <c r="G34" s="214">
        <v>0</v>
      </c>
      <c r="H34" s="214">
        <v>0</v>
      </c>
      <c r="I34" s="216">
        <f t="shared" si="7"/>
        <v>0</v>
      </c>
    </row>
    <row r="35" spans="1:9" s="165" customFormat="1" x14ac:dyDescent="0.25">
      <c r="A35" s="37"/>
      <c r="B35" s="38"/>
      <c r="C35" s="39" t="s">
        <v>205</v>
      </c>
      <c r="D35" s="214">
        <v>0</v>
      </c>
      <c r="E35" s="214">
        <v>0</v>
      </c>
      <c r="F35" s="214">
        <f t="shared" si="6"/>
        <v>0</v>
      </c>
      <c r="G35" s="214">
        <v>0</v>
      </c>
      <c r="H35" s="214">
        <v>0</v>
      </c>
      <c r="I35" s="216">
        <f t="shared" si="7"/>
        <v>0</v>
      </c>
    </row>
    <row r="36" spans="1:9" s="165" customFormat="1" x14ac:dyDescent="0.25">
      <c r="A36" s="37"/>
      <c r="B36" s="38"/>
      <c r="C36" s="39" t="s">
        <v>206</v>
      </c>
      <c r="D36" s="214">
        <v>0</v>
      </c>
      <c r="E36" s="214">
        <v>0</v>
      </c>
      <c r="F36" s="214">
        <f t="shared" si="6"/>
        <v>0</v>
      </c>
      <c r="G36" s="214">
        <v>0</v>
      </c>
      <c r="H36" s="214">
        <v>0</v>
      </c>
      <c r="I36" s="216">
        <f t="shared" si="7"/>
        <v>0</v>
      </c>
    </row>
    <row r="37" spans="1:9" s="165" customFormat="1" x14ac:dyDescent="0.25">
      <c r="A37" s="37"/>
      <c r="B37" s="38"/>
      <c r="C37" s="39" t="s">
        <v>207</v>
      </c>
      <c r="D37" s="214">
        <v>0</v>
      </c>
      <c r="E37" s="214">
        <v>0</v>
      </c>
      <c r="F37" s="214">
        <f t="shared" si="6"/>
        <v>0</v>
      </c>
      <c r="G37" s="214">
        <v>0</v>
      </c>
      <c r="H37" s="214">
        <v>0</v>
      </c>
      <c r="I37" s="216">
        <f t="shared" si="7"/>
        <v>0</v>
      </c>
    </row>
    <row r="38" spans="1:9" s="165" customFormat="1" x14ac:dyDescent="0.25">
      <c r="A38" s="37"/>
      <c r="B38" s="38"/>
      <c r="C38" s="39" t="s">
        <v>208</v>
      </c>
      <c r="D38" s="214">
        <v>0</v>
      </c>
      <c r="E38" s="214">
        <v>0</v>
      </c>
      <c r="F38" s="214">
        <f t="shared" si="6"/>
        <v>0</v>
      </c>
      <c r="G38" s="214">
        <v>0</v>
      </c>
      <c r="H38" s="214">
        <v>0</v>
      </c>
      <c r="I38" s="216">
        <f t="shared" si="7"/>
        <v>0</v>
      </c>
    </row>
    <row r="39" spans="1:9" s="165" customFormat="1" x14ac:dyDescent="0.25">
      <c r="A39" s="37"/>
      <c r="B39" s="38"/>
      <c r="C39" s="39" t="s">
        <v>209</v>
      </c>
      <c r="D39" s="214">
        <v>0</v>
      </c>
      <c r="E39" s="214">
        <v>0</v>
      </c>
      <c r="F39" s="214">
        <f t="shared" si="6"/>
        <v>0</v>
      </c>
      <c r="G39" s="214">
        <v>0</v>
      </c>
      <c r="H39" s="214">
        <v>0</v>
      </c>
      <c r="I39" s="216">
        <f t="shared" si="7"/>
        <v>0</v>
      </c>
    </row>
    <row r="40" spans="1:9" s="165" customFormat="1" x14ac:dyDescent="0.25">
      <c r="A40" s="37"/>
      <c r="B40" s="38"/>
      <c r="C40" s="39" t="s">
        <v>210</v>
      </c>
      <c r="D40" s="214">
        <v>0</v>
      </c>
      <c r="E40" s="214">
        <v>0</v>
      </c>
      <c r="F40" s="214">
        <f t="shared" si="6"/>
        <v>0</v>
      </c>
      <c r="G40" s="214">
        <v>0</v>
      </c>
      <c r="H40" s="214">
        <v>0</v>
      </c>
      <c r="I40" s="216">
        <f t="shared" si="7"/>
        <v>0</v>
      </c>
    </row>
    <row r="41" spans="1:9" s="165" customFormat="1" x14ac:dyDescent="0.25">
      <c r="A41" s="37"/>
      <c r="B41" s="38"/>
      <c r="C41" s="39"/>
      <c r="D41" s="216"/>
      <c r="E41" s="216"/>
      <c r="F41" s="216"/>
      <c r="G41" s="216"/>
      <c r="H41" s="216"/>
      <c r="I41" s="216"/>
    </row>
    <row r="42" spans="1:9" s="166" customFormat="1" x14ac:dyDescent="0.25">
      <c r="A42" s="40"/>
      <c r="B42" s="386" t="s">
        <v>211</v>
      </c>
      <c r="C42" s="387"/>
      <c r="D42" s="217">
        <f>SUM(D43:D46)</f>
        <v>0</v>
      </c>
      <c r="E42" s="217">
        <f>SUM(E43:E46)</f>
        <v>0</v>
      </c>
      <c r="F42" s="217">
        <f>+D42+E42</f>
        <v>0</v>
      </c>
      <c r="G42" s="217">
        <f>SUM(G43:G46)</f>
        <v>0</v>
      </c>
      <c r="H42" s="217">
        <f>SUM(H43:H46)</f>
        <v>0</v>
      </c>
      <c r="I42" s="217">
        <f>+F42-G42</f>
        <v>0</v>
      </c>
    </row>
    <row r="43" spans="1:9" s="165" customFormat="1" x14ac:dyDescent="0.25">
      <c r="A43" s="37"/>
      <c r="B43" s="38"/>
      <c r="C43" s="39" t="s">
        <v>212</v>
      </c>
      <c r="D43" s="214">
        <v>0</v>
      </c>
      <c r="E43" s="214">
        <v>0</v>
      </c>
      <c r="F43" s="214">
        <f t="shared" ref="F43:F46" si="8">+D43+E43</f>
        <v>0</v>
      </c>
      <c r="G43" s="214">
        <v>0</v>
      </c>
      <c r="H43" s="214">
        <v>0</v>
      </c>
      <c r="I43" s="216">
        <f>+F43-G43</f>
        <v>0</v>
      </c>
    </row>
    <row r="44" spans="1:9" s="165" customFormat="1" ht="22.5" x14ac:dyDescent="0.25">
      <c r="A44" s="37"/>
      <c r="B44" s="38"/>
      <c r="C44" s="39" t="s">
        <v>213</v>
      </c>
      <c r="D44" s="214">
        <v>0</v>
      </c>
      <c r="E44" s="214">
        <v>0</v>
      </c>
      <c r="F44" s="214">
        <f t="shared" si="8"/>
        <v>0</v>
      </c>
      <c r="G44" s="214">
        <v>0</v>
      </c>
      <c r="H44" s="214">
        <v>0</v>
      </c>
      <c r="I44" s="216">
        <f>+F44-G44</f>
        <v>0</v>
      </c>
    </row>
    <row r="45" spans="1:9" s="165" customFormat="1" x14ac:dyDescent="0.25">
      <c r="A45" s="37"/>
      <c r="B45" s="38"/>
      <c r="C45" s="39" t="s">
        <v>214</v>
      </c>
      <c r="D45" s="214">
        <v>0</v>
      </c>
      <c r="E45" s="214">
        <v>0</v>
      </c>
      <c r="F45" s="214">
        <f t="shared" si="8"/>
        <v>0</v>
      </c>
      <c r="G45" s="214">
        <v>0</v>
      </c>
      <c r="H45" s="214">
        <v>0</v>
      </c>
      <c r="I45" s="216">
        <f>+F45-G45</f>
        <v>0</v>
      </c>
    </row>
    <row r="46" spans="1:9" s="165" customFormat="1" x14ac:dyDescent="0.25">
      <c r="A46" s="37"/>
      <c r="B46" s="38"/>
      <c r="C46" s="39" t="s">
        <v>215</v>
      </c>
      <c r="D46" s="214">
        <v>0</v>
      </c>
      <c r="E46" s="214">
        <v>0</v>
      </c>
      <c r="F46" s="214">
        <f t="shared" si="8"/>
        <v>0</v>
      </c>
      <c r="G46" s="214">
        <v>0</v>
      </c>
      <c r="H46" s="214">
        <v>0</v>
      </c>
      <c r="I46" s="216">
        <f>+F46-G46</f>
        <v>0</v>
      </c>
    </row>
    <row r="47" spans="1:9" s="165" customFormat="1" x14ac:dyDescent="0.25">
      <c r="A47" s="37"/>
      <c r="B47" s="41"/>
      <c r="C47" s="42"/>
      <c r="D47" s="218"/>
      <c r="E47" s="218"/>
      <c r="F47" s="218"/>
      <c r="G47" s="218"/>
      <c r="H47" s="218"/>
      <c r="I47" s="218"/>
    </row>
    <row r="48" spans="1:9" s="166" customFormat="1" ht="24" customHeight="1" x14ac:dyDescent="0.25">
      <c r="A48" s="40"/>
      <c r="B48" s="43"/>
      <c r="C48" s="44" t="s">
        <v>130</v>
      </c>
      <c r="D48" s="219">
        <f t="shared" ref="D48:I48" si="9">+D12+D22+D31+D42</f>
        <v>1248252575</v>
      </c>
      <c r="E48" s="219">
        <f t="shared" si="9"/>
        <v>72107880.709999993</v>
      </c>
      <c r="F48" s="219">
        <f t="shared" si="9"/>
        <v>1320360455.71</v>
      </c>
      <c r="G48" s="219">
        <f t="shared" si="9"/>
        <v>1296457310.8399999</v>
      </c>
      <c r="H48" s="219">
        <f t="shared" si="9"/>
        <v>1265419324.5600002</v>
      </c>
      <c r="I48" s="219">
        <f t="shared" si="9"/>
        <v>23903144.870000124</v>
      </c>
    </row>
    <row r="50" spans="4:9" ht="15.75" x14ac:dyDescent="0.25">
      <c r="D50" s="46"/>
      <c r="E50" s="46"/>
      <c r="F50" s="46"/>
      <c r="G50" s="46"/>
      <c r="H50" s="46"/>
      <c r="I50" s="46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="90" zoomScaleNormal="90" workbookViewId="0">
      <selection activeCell="B5" sqref="B5:I5"/>
    </sheetView>
  </sheetViews>
  <sheetFormatPr baseColWidth="10" defaultRowHeight="14.25" x14ac:dyDescent="0.2"/>
  <cols>
    <col min="1" max="1" width="3" style="167" customWidth="1"/>
    <col min="2" max="2" width="18.5703125" style="55" customWidth="1"/>
    <col min="3" max="3" width="19" style="55" customWidth="1"/>
    <col min="4" max="7" width="11.42578125" style="55"/>
    <col min="8" max="8" width="13.42578125" style="55" customWidth="1"/>
    <col min="9" max="9" width="10" style="55" customWidth="1"/>
    <col min="10" max="10" width="3" style="167" customWidth="1"/>
    <col min="11" max="16384" width="11.42578125" style="55"/>
  </cols>
  <sheetData>
    <row r="1" spans="2:9" s="167" customFormat="1" x14ac:dyDescent="0.2"/>
    <row r="2" spans="2:9" s="167" customFormat="1" ht="15.75" x14ac:dyDescent="0.25">
      <c r="B2" s="357"/>
      <c r="C2" s="357"/>
      <c r="D2" s="357"/>
      <c r="E2" s="357"/>
      <c r="F2" s="357"/>
      <c r="G2" s="357"/>
      <c r="H2" s="357"/>
      <c r="I2" s="357"/>
    </row>
    <row r="3" spans="2:9" ht="15.75" x14ac:dyDescent="0.25">
      <c r="B3" s="357" t="s">
        <v>454</v>
      </c>
      <c r="C3" s="357"/>
      <c r="D3" s="357"/>
      <c r="E3" s="357"/>
      <c r="F3" s="357"/>
      <c r="G3" s="357"/>
      <c r="H3" s="357"/>
      <c r="I3" s="357"/>
    </row>
    <row r="4" spans="2:9" ht="15.75" x14ac:dyDescent="0.25">
      <c r="B4" s="357" t="s">
        <v>597</v>
      </c>
      <c r="C4" s="357"/>
      <c r="D4" s="357"/>
      <c r="E4" s="357"/>
      <c r="F4" s="357"/>
      <c r="G4" s="357"/>
      <c r="H4" s="357"/>
      <c r="I4" s="357"/>
    </row>
    <row r="5" spans="2:9" ht="15.75" x14ac:dyDescent="0.25">
      <c r="B5" s="357" t="s">
        <v>608</v>
      </c>
      <c r="C5" s="357"/>
      <c r="D5" s="357"/>
      <c r="E5" s="357"/>
      <c r="F5" s="357"/>
      <c r="G5" s="357"/>
      <c r="H5" s="357"/>
      <c r="I5" s="357"/>
    </row>
    <row r="6" spans="2:9" x14ac:dyDescent="0.2">
      <c r="B6" s="167"/>
      <c r="C6" s="167"/>
      <c r="D6" s="167"/>
      <c r="E6" s="167"/>
      <c r="F6" s="167"/>
      <c r="G6" s="167"/>
      <c r="H6" s="167"/>
      <c r="I6" s="167"/>
    </row>
    <row r="7" spans="2:9" x14ac:dyDescent="0.2">
      <c r="B7" s="388" t="s">
        <v>216</v>
      </c>
      <c r="C7" s="388"/>
      <c r="D7" s="388" t="s">
        <v>217</v>
      </c>
      <c r="E7" s="388"/>
      <c r="F7" s="388" t="s">
        <v>218</v>
      </c>
      <c r="G7" s="388"/>
      <c r="H7" s="388" t="s">
        <v>219</v>
      </c>
      <c r="I7" s="388"/>
    </row>
    <row r="8" spans="2:9" x14ac:dyDescent="0.2">
      <c r="B8" s="388"/>
      <c r="C8" s="388"/>
      <c r="D8" s="388" t="s">
        <v>220</v>
      </c>
      <c r="E8" s="388"/>
      <c r="F8" s="388" t="s">
        <v>221</v>
      </c>
      <c r="G8" s="388"/>
      <c r="H8" s="388" t="s">
        <v>222</v>
      </c>
      <c r="I8" s="388"/>
    </row>
    <row r="9" spans="2:9" x14ac:dyDescent="0.2">
      <c r="B9" s="393" t="s">
        <v>223</v>
      </c>
      <c r="C9" s="394"/>
      <c r="D9" s="394"/>
      <c r="E9" s="394"/>
      <c r="F9" s="394"/>
      <c r="G9" s="394"/>
      <c r="H9" s="394"/>
      <c r="I9" s="395"/>
    </row>
    <row r="10" spans="2:9" x14ac:dyDescent="0.2">
      <c r="B10" s="389"/>
      <c r="C10" s="389"/>
      <c r="D10" s="389"/>
      <c r="E10" s="389"/>
      <c r="F10" s="389"/>
      <c r="G10" s="389"/>
      <c r="H10" s="391">
        <f>+D10-F10</f>
        <v>0</v>
      </c>
      <c r="I10" s="392"/>
    </row>
    <row r="11" spans="2:9" x14ac:dyDescent="0.2">
      <c r="B11" s="389"/>
      <c r="C11" s="389"/>
      <c r="D11" s="390">
        <v>0</v>
      </c>
      <c r="E11" s="390"/>
      <c r="F11" s="390">
        <v>0</v>
      </c>
      <c r="G11" s="390"/>
      <c r="H11" s="391">
        <f t="shared" ref="H11:H19" si="0">+D11-F11</f>
        <v>0</v>
      </c>
      <c r="I11" s="392"/>
    </row>
    <row r="12" spans="2:9" x14ac:dyDescent="0.2">
      <c r="B12" s="389"/>
      <c r="C12" s="389"/>
      <c r="D12" s="390">
        <v>0</v>
      </c>
      <c r="E12" s="390"/>
      <c r="F12" s="390">
        <v>0</v>
      </c>
      <c r="G12" s="390"/>
      <c r="H12" s="391">
        <f t="shared" si="0"/>
        <v>0</v>
      </c>
      <c r="I12" s="392"/>
    </row>
    <row r="13" spans="2:9" x14ac:dyDescent="0.2">
      <c r="B13" s="389"/>
      <c r="C13" s="389"/>
      <c r="D13" s="390">
        <v>0</v>
      </c>
      <c r="E13" s="390"/>
      <c r="F13" s="390">
        <v>0</v>
      </c>
      <c r="G13" s="390"/>
      <c r="H13" s="391">
        <f t="shared" si="0"/>
        <v>0</v>
      </c>
      <c r="I13" s="392"/>
    </row>
    <row r="14" spans="2:9" x14ac:dyDescent="0.2">
      <c r="B14" s="389"/>
      <c r="C14" s="389"/>
      <c r="D14" s="390">
        <v>0</v>
      </c>
      <c r="E14" s="390"/>
      <c r="F14" s="390">
        <v>0</v>
      </c>
      <c r="G14" s="390"/>
      <c r="H14" s="391">
        <f t="shared" si="0"/>
        <v>0</v>
      </c>
      <c r="I14" s="392"/>
    </row>
    <row r="15" spans="2:9" x14ac:dyDescent="0.2">
      <c r="B15" s="389"/>
      <c r="C15" s="389"/>
      <c r="D15" s="390">
        <v>0</v>
      </c>
      <c r="E15" s="390"/>
      <c r="F15" s="390">
        <v>0</v>
      </c>
      <c r="G15" s="390"/>
      <c r="H15" s="391">
        <f t="shared" si="0"/>
        <v>0</v>
      </c>
      <c r="I15" s="392"/>
    </row>
    <row r="16" spans="2:9" x14ac:dyDescent="0.2">
      <c r="B16" s="389"/>
      <c r="C16" s="389"/>
      <c r="D16" s="390">
        <v>0</v>
      </c>
      <c r="E16" s="390"/>
      <c r="F16" s="390">
        <v>0</v>
      </c>
      <c r="G16" s="390"/>
      <c r="H16" s="391">
        <f t="shared" si="0"/>
        <v>0</v>
      </c>
      <c r="I16" s="392"/>
    </row>
    <row r="17" spans="2:9" x14ac:dyDescent="0.2">
      <c r="B17" s="389"/>
      <c r="C17" s="389"/>
      <c r="D17" s="390">
        <v>0</v>
      </c>
      <c r="E17" s="390"/>
      <c r="F17" s="390">
        <v>0</v>
      </c>
      <c r="G17" s="390"/>
      <c r="H17" s="391">
        <f t="shared" si="0"/>
        <v>0</v>
      </c>
      <c r="I17" s="392"/>
    </row>
    <row r="18" spans="2:9" x14ac:dyDescent="0.2">
      <c r="B18" s="389"/>
      <c r="C18" s="389"/>
      <c r="D18" s="390">
        <v>0</v>
      </c>
      <c r="E18" s="390"/>
      <c r="F18" s="390">
        <v>0</v>
      </c>
      <c r="G18" s="390"/>
      <c r="H18" s="391">
        <f t="shared" si="0"/>
        <v>0</v>
      </c>
      <c r="I18" s="392"/>
    </row>
    <row r="19" spans="2:9" x14ac:dyDescent="0.2">
      <c r="B19" s="389" t="s">
        <v>224</v>
      </c>
      <c r="C19" s="389"/>
      <c r="D19" s="390">
        <f>SUM(D10:E18)</f>
        <v>0</v>
      </c>
      <c r="E19" s="390"/>
      <c r="F19" s="390">
        <f>SUM(F10:G18)</f>
        <v>0</v>
      </c>
      <c r="G19" s="390"/>
      <c r="H19" s="391">
        <f t="shared" si="0"/>
        <v>0</v>
      </c>
      <c r="I19" s="392"/>
    </row>
    <row r="20" spans="2:9" x14ac:dyDescent="0.2">
      <c r="B20" s="389"/>
      <c r="C20" s="389"/>
      <c r="D20" s="389"/>
      <c r="E20" s="389"/>
      <c r="F20" s="389"/>
      <c r="G20" s="389"/>
      <c r="H20" s="389"/>
      <c r="I20" s="389"/>
    </row>
    <row r="21" spans="2:9" x14ac:dyDescent="0.2">
      <c r="B21" s="393" t="s">
        <v>225</v>
      </c>
      <c r="C21" s="394"/>
      <c r="D21" s="394"/>
      <c r="E21" s="394"/>
      <c r="F21" s="394"/>
      <c r="G21" s="394"/>
      <c r="H21" s="394"/>
      <c r="I21" s="395"/>
    </row>
    <row r="22" spans="2:9" x14ac:dyDescent="0.2">
      <c r="B22" s="389"/>
      <c r="C22" s="389"/>
      <c r="D22" s="389"/>
      <c r="E22" s="389"/>
      <c r="F22" s="389"/>
      <c r="G22" s="389"/>
      <c r="H22" s="389"/>
      <c r="I22" s="389"/>
    </row>
    <row r="23" spans="2:9" x14ac:dyDescent="0.2">
      <c r="B23" s="389"/>
      <c r="C23" s="389"/>
      <c r="D23" s="390">
        <v>0</v>
      </c>
      <c r="E23" s="390"/>
      <c r="F23" s="390">
        <v>0</v>
      </c>
      <c r="G23" s="390"/>
      <c r="H23" s="391">
        <f>+D23-F23</f>
        <v>0</v>
      </c>
      <c r="I23" s="392"/>
    </row>
    <row r="24" spans="2:9" x14ac:dyDescent="0.2">
      <c r="B24" s="389"/>
      <c r="C24" s="389"/>
      <c r="D24" s="390">
        <v>0</v>
      </c>
      <c r="E24" s="390"/>
      <c r="F24" s="390">
        <v>0</v>
      </c>
      <c r="G24" s="390"/>
      <c r="H24" s="391">
        <f>+D24-F24</f>
        <v>0</v>
      </c>
      <c r="I24" s="392"/>
    </row>
    <row r="25" spans="2:9" x14ac:dyDescent="0.2">
      <c r="B25" s="389"/>
      <c r="C25" s="389"/>
      <c r="D25" s="390">
        <v>0</v>
      </c>
      <c r="E25" s="390"/>
      <c r="F25" s="390">
        <v>0</v>
      </c>
      <c r="G25" s="390"/>
      <c r="H25" s="391">
        <f t="shared" ref="H25:H30" si="1">+D25-F25</f>
        <v>0</v>
      </c>
      <c r="I25" s="392"/>
    </row>
    <row r="26" spans="2:9" x14ac:dyDescent="0.2">
      <c r="B26" s="389"/>
      <c r="C26" s="389"/>
      <c r="D26" s="390">
        <v>0</v>
      </c>
      <c r="E26" s="390"/>
      <c r="F26" s="390">
        <v>0</v>
      </c>
      <c r="G26" s="390"/>
      <c r="H26" s="391">
        <f t="shared" si="1"/>
        <v>0</v>
      </c>
      <c r="I26" s="392"/>
    </row>
    <row r="27" spans="2:9" x14ac:dyDescent="0.2">
      <c r="B27" s="389"/>
      <c r="C27" s="389"/>
      <c r="D27" s="390">
        <v>0</v>
      </c>
      <c r="E27" s="390"/>
      <c r="F27" s="390">
        <v>0</v>
      </c>
      <c r="G27" s="390"/>
      <c r="H27" s="391">
        <f t="shared" si="1"/>
        <v>0</v>
      </c>
      <c r="I27" s="392"/>
    </row>
    <row r="28" spans="2:9" x14ac:dyDescent="0.2">
      <c r="B28" s="389"/>
      <c r="C28" s="389"/>
      <c r="D28" s="390">
        <v>0</v>
      </c>
      <c r="E28" s="390"/>
      <c r="F28" s="390">
        <v>0</v>
      </c>
      <c r="G28" s="390"/>
      <c r="H28" s="391">
        <f t="shared" si="1"/>
        <v>0</v>
      </c>
      <c r="I28" s="392"/>
    </row>
    <row r="29" spans="2:9" x14ac:dyDescent="0.2">
      <c r="B29" s="389"/>
      <c r="C29" s="389"/>
      <c r="D29" s="390">
        <v>0</v>
      </c>
      <c r="E29" s="390"/>
      <c r="F29" s="390">
        <v>0</v>
      </c>
      <c r="G29" s="390"/>
      <c r="H29" s="391">
        <f t="shared" si="1"/>
        <v>0</v>
      </c>
      <c r="I29" s="392"/>
    </row>
    <row r="30" spans="2:9" x14ac:dyDescent="0.2">
      <c r="B30" s="389"/>
      <c r="C30" s="389"/>
      <c r="D30" s="390">
        <v>0</v>
      </c>
      <c r="E30" s="390"/>
      <c r="F30" s="390">
        <v>0</v>
      </c>
      <c r="G30" s="390"/>
      <c r="H30" s="391">
        <f t="shared" si="1"/>
        <v>0</v>
      </c>
      <c r="I30" s="392"/>
    </row>
    <row r="31" spans="2:9" x14ac:dyDescent="0.2">
      <c r="B31" s="389" t="s">
        <v>226</v>
      </c>
      <c r="C31" s="389"/>
      <c r="D31" s="390">
        <f>SUM(D22:E30)</f>
        <v>0</v>
      </c>
      <c r="E31" s="390"/>
      <c r="F31" s="390">
        <f>SUM(F22:G30)</f>
        <v>0</v>
      </c>
      <c r="G31" s="390"/>
      <c r="H31" s="390">
        <f>+D31-F31</f>
        <v>0</v>
      </c>
      <c r="I31" s="390"/>
    </row>
    <row r="32" spans="2:9" x14ac:dyDescent="0.2">
      <c r="B32" s="389"/>
      <c r="C32" s="389"/>
      <c r="D32" s="390"/>
      <c r="E32" s="390"/>
      <c r="F32" s="390"/>
      <c r="G32" s="390"/>
      <c r="H32" s="390"/>
      <c r="I32" s="390"/>
    </row>
    <row r="33" spans="2:9" x14ac:dyDescent="0.2">
      <c r="B33" s="396" t="s">
        <v>97</v>
      </c>
      <c r="C33" s="397"/>
      <c r="D33" s="391">
        <f>+D19+D31</f>
        <v>0</v>
      </c>
      <c r="E33" s="392"/>
      <c r="F33" s="391">
        <f>+F19+F31</f>
        <v>0</v>
      </c>
      <c r="G33" s="392"/>
      <c r="H33" s="391">
        <f>+H19+H31</f>
        <v>0</v>
      </c>
      <c r="I33" s="392"/>
    </row>
    <row r="34" spans="2:9" x14ac:dyDescent="0.2">
      <c r="B34" s="167"/>
      <c r="C34" s="167"/>
      <c r="D34" s="167"/>
      <c r="E34" s="167"/>
      <c r="F34" s="167"/>
      <c r="G34" s="167"/>
      <c r="H34" s="167"/>
      <c r="I34" s="167"/>
    </row>
    <row r="35" spans="2:9" x14ac:dyDescent="0.2">
      <c r="B35" s="167"/>
      <c r="C35" s="167"/>
      <c r="D35" s="167"/>
      <c r="E35" s="167"/>
      <c r="F35" s="167"/>
      <c r="G35" s="167"/>
      <c r="H35" s="167"/>
      <c r="I35" s="167"/>
    </row>
    <row r="36" spans="2:9" x14ac:dyDescent="0.2">
      <c r="B36" s="167"/>
      <c r="C36" s="167"/>
      <c r="D36" s="167"/>
      <c r="E36" s="167"/>
      <c r="F36" s="167"/>
      <c r="G36" s="167"/>
      <c r="H36" s="167"/>
      <c r="I36" s="167"/>
    </row>
    <row r="37" spans="2:9" x14ac:dyDescent="0.2">
      <c r="B37" s="167"/>
      <c r="C37" s="167"/>
      <c r="D37" s="167"/>
      <c r="E37" s="167"/>
      <c r="F37" s="167"/>
      <c r="G37" s="167"/>
      <c r="H37" s="167"/>
      <c r="I37" s="167"/>
    </row>
    <row r="38" spans="2:9" x14ac:dyDescent="0.2">
      <c r="B38" s="167"/>
      <c r="C38" s="167"/>
      <c r="D38" s="167"/>
      <c r="E38" s="167"/>
      <c r="F38" s="167"/>
      <c r="G38" s="167"/>
      <c r="H38" s="167"/>
      <c r="I38" s="167"/>
    </row>
    <row r="39" spans="2:9" x14ac:dyDescent="0.2">
      <c r="B39" s="167"/>
      <c r="C39" s="167"/>
      <c r="D39" s="167"/>
      <c r="E39" s="167"/>
      <c r="F39" s="167"/>
      <c r="G39" s="167"/>
      <c r="H39" s="167"/>
      <c r="I39" s="167"/>
    </row>
    <row r="40" spans="2:9" x14ac:dyDescent="0.2">
      <c r="B40" s="167"/>
      <c r="C40" s="167"/>
      <c r="D40" s="167"/>
      <c r="E40" s="167"/>
      <c r="F40" s="167"/>
      <c r="G40" s="167"/>
      <c r="H40" s="167"/>
      <c r="I40" s="167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17</vt:i4>
      </vt:variant>
    </vt:vector>
  </HeadingPairs>
  <TitlesOfParts>
    <vt:vector size="36" baseType="lpstr">
      <vt:lpstr>PT_ESF_ECSF</vt:lpstr>
      <vt:lpstr>INGRESOS_CONCILIACION</vt:lpstr>
      <vt:lpstr>CONCILIACION_EGRESOS</vt:lpstr>
      <vt:lpstr>CAdmon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COG_PARTIDA_ESPECIFICA</vt:lpstr>
      <vt:lpstr>Hoja2</vt:lpstr>
      <vt:lpstr>COG_PARTIDA_ESPECIFICA (2)</vt:lpstr>
      <vt:lpstr>EAI (2)</vt:lpstr>
      <vt:lpstr>Hoja1</vt:lpstr>
      <vt:lpstr>Hoja3</vt:lpstr>
      <vt:lpstr>Hoja4</vt:lpstr>
      <vt:lpstr>CAdmon!Área_de_impresión</vt:lpstr>
      <vt:lpstr>CFG!Área_de_impresión</vt:lpstr>
      <vt:lpstr>COG!Área_de_impresión</vt:lpstr>
      <vt:lpstr>COG_PARTIDA_ESPECIFICA!Área_de_impresión</vt:lpstr>
      <vt:lpstr>'COG_PARTIDA_ESPECIFICA (2)'!Área_de_impresión</vt:lpstr>
      <vt:lpstr>CProg!Área_de_impresión</vt:lpstr>
      <vt:lpstr>CTG!Área_de_impresión</vt:lpstr>
      <vt:lpstr>EAI!Área_de_impresión</vt:lpstr>
      <vt:lpstr>'EAI (2)'!Área_de_impresión</vt:lpstr>
      <vt:lpstr>'End Neto'!Área_de_impresión</vt:lpstr>
      <vt:lpstr>Int!Área_de_impresión</vt:lpstr>
      <vt:lpstr>'Post Fiscal'!Área_de_impresión</vt:lpstr>
      <vt:lpstr>COG_PARTIDA_ESPECIFICA!Print_Titles</vt:lpstr>
      <vt:lpstr>'COG_PARTIDA_ESPECIFICA (2)'!Print_Titles</vt:lpstr>
      <vt:lpstr>COG!Títulos_a_imprimir</vt:lpstr>
      <vt:lpstr>COG_PARTIDA_ESPECIFICA!Títulos_a_imprimir</vt:lpstr>
      <vt:lpstr>'COG_PARTIDA_ESPECIFICA (2)'!Títulos_a_imprimir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2023-03-29T21:25:22Z</cp:lastPrinted>
  <dcterms:created xsi:type="dcterms:W3CDTF">2014-01-27T16:27:43Z</dcterms:created>
  <dcterms:modified xsi:type="dcterms:W3CDTF">2023-04-24T19:32:09Z</dcterms:modified>
</cp:coreProperties>
</file>