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4" activeTab="12"/>
  </bookViews>
  <sheets>
    <sheet name="PT_ESF_ECSF" sheetId="3" state="hidden" r:id="rId1"/>
    <sheet name="INGRESOS_CONCILIACION" sheetId="40" r:id="rId2"/>
    <sheet name="CONCILIACION_EGRESOS" sheetId="38" r:id="rId3"/>
    <sheet name="CAdmon" sheetId="30" r:id="rId4"/>
    <sheet name="EAI" sheetId="29" r:id="rId5"/>
    <sheet name="CTG" sheetId="31" r:id="rId6"/>
    <sheet name="COG" sheetId="32" r:id="rId7"/>
    <sheet name="CFG" sheetId="33" r:id="rId8"/>
    <sheet name="End Neto" sheetId="47" r:id="rId9"/>
    <sheet name="Int" sheetId="48" r:id="rId10"/>
    <sheet name="CProg" sheetId="19" r:id="rId11"/>
    <sheet name="Post Fiscal" sheetId="20" r:id="rId12"/>
    <sheet name="COG_PARTIDA_ESPECIFICA" sheetId="37" r:id="rId13"/>
  </sheets>
  <definedNames>
    <definedName name="_xlnm.Print_Area" localSheetId="3">CAdmon!$A$1:$H$34</definedName>
    <definedName name="_xlnm.Print_Area" localSheetId="7">CFG!$B$2:$I$58</definedName>
    <definedName name="_xlnm.Print_Area" localSheetId="6">COG!$B$1:$I$90</definedName>
    <definedName name="_xlnm.Print_Area" localSheetId="12">COG_PARTIDA_ESPECIFICA!$A$10:$J$309</definedName>
    <definedName name="_xlnm.Print_Area" localSheetId="10">CProg!$A$2:$K$51</definedName>
    <definedName name="_xlnm.Print_Area" localSheetId="5">CTG!$B$1:$I$34</definedName>
    <definedName name="_xlnm.Print_Area" localSheetId="4">EAI!$A$1:$J$63</definedName>
    <definedName name="_xlnm.Print_Area" localSheetId="8">'End Neto'!$A$1:$J$44</definedName>
    <definedName name="_xlnm.Print_Area" localSheetId="9">Int!$A$1:$D$50</definedName>
    <definedName name="_xlnm.Print_Area" localSheetId="11">'Post Fiscal'!$A$1:$E$46</definedName>
    <definedName name="Print_Area" localSheetId="12">COG_PARTIDA_ESPECIFICA!#REF!</definedName>
    <definedName name="Print_Titles" localSheetId="12">COG_PARTIDA_ESPECIFICA!$9:$18</definedName>
    <definedName name="_xlnm.Print_Titles" localSheetId="6">COG!$1:$9</definedName>
    <definedName name="_xlnm.Print_Titles" localSheetId="12">COG_PARTIDA_ESPECIFICA!$1:$9</definedName>
  </definedNames>
  <calcPr calcId="145621"/>
</workbook>
</file>

<file path=xl/calcChain.xml><?xml version="1.0" encoding="utf-8"?>
<calcChain xmlns="http://schemas.openxmlformats.org/spreadsheetml/2006/main">
  <c r="J22" i="29" l="1"/>
  <c r="I36" i="29" l="1"/>
  <c r="H36" i="29"/>
  <c r="F36" i="29"/>
  <c r="I18" i="29"/>
  <c r="G167" i="37" l="1"/>
  <c r="F18" i="29"/>
  <c r="H18" i="29"/>
  <c r="F146" i="37" l="1"/>
  <c r="G170" i="37"/>
  <c r="G18" i="29" l="1"/>
  <c r="I85" i="37" l="1"/>
  <c r="H85" i="37"/>
  <c r="F85" i="37"/>
  <c r="E85" i="37"/>
  <c r="I177" i="37" l="1"/>
  <c r="H177" i="37"/>
  <c r="F177" i="37"/>
  <c r="E177" i="37"/>
  <c r="G242" i="37"/>
  <c r="G241" i="37" s="1"/>
  <c r="F96" i="37"/>
  <c r="F98" i="37"/>
  <c r="F125" i="37"/>
  <c r="F153" i="37"/>
  <c r="F181" i="37"/>
  <c r="F191" i="37"/>
  <c r="F189" i="37"/>
  <c r="F187" i="37"/>
  <c r="F194" i="37"/>
  <c r="F196" i="37"/>
  <c r="F198" i="37"/>
  <c r="F204" i="37"/>
  <c r="F202" i="37"/>
  <c r="F200" i="37"/>
  <c r="F209" i="37"/>
  <c r="F213" i="37"/>
  <c r="F217" i="37"/>
  <c r="F216" i="37" s="1"/>
  <c r="F220" i="37"/>
  <c r="F222" i="37"/>
  <c r="F225" i="37"/>
  <c r="F228" i="37"/>
  <c r="F231" i="37"/>
  <c r="F235" i="37"/>
  <c r="F234" i="37" s="1"/>
  <c r="F239" i="37"/>
  <c r="G239" i="37"/>
  <c r="H239" i="37"/>
  <c r="I239" i="37"/>
  <c r="E239" i="37"/>
  <c r="F241" i="37"/>
  <c r="H241" i="37"/>
  <c r="I241" i="37"/>
  <c r="E241" i="37"/>
  <c r="F249" i="37"/>
  <c r="F248" i="37" s="1"/>
  <c r="F246" i="37"/>
  <c r="F245" i="37" s="1"/>
  <c r="F254" i="37"/>
  <c r="F256" i="37"/>
  <c r="F260" i="37"/>
  <c r="F263" i="37"/>
  <c r="F265" i="37"/>
  <c r="F268" i="37"/>
  <c r="F267" i="37" s="1"/>
  <c r="F272" i="37"/>
  <c r="F271" i="37" s="1"/>
  <c r="F275" i="37"/>
  <c r="F277" i="37"/>
  <c r="F279" i="37"/>
  <c r="F281" i="37"/>
  <c r="F286" i="37"/>
  <c r="F285" i="37" s="1"/>
  <c r="F291" i="37"/>
  <c r="F288" i="37" s="1"/>
  <c r="F296" i="37"/>
  <c r="F295" i="37" s="1"/>
  <c r="F294" i="37" s="1"/>
  <c r="F238" i="37" l="1"/>
  <c r="F262" i="37"/>
  <c r="F253" i="37"/>
  <c r="I238" i="37"/>
  <c r="H238" i="37"/>
  <c r="E238" i="37"/>
  <c r="F284" i="37"/>
  <c r="F244" i="37"/>
  <c r="F219" i="37"/>
  <c r="F193" i="37"/>
  <c r="F274" i="37"/>
  <c r="F252" i="37" s="1"/>
  <c r="G238" i="37"/>
  <c r="F169" i="37"/>
  <c r="F171" i="37"/>
  <c r="F175" i="37"/>
  <c r="E189" i="37"/>
  <c r="E187" i="37"/>
  <c r="F184" i="37"/>
  <c r="F183" i="37" s="1"/>
  <c r="E184" i="37"/>
  <c r="F173" i="37"/>
  <c r="H173" i="37"/>
  <c r="I173" i="37"/>
  <c r="E173" i="37"/>
  <c r="G174" i="37"/>
  <c r="G173" i="37" s="1"/>
  <c r="F166" i="37"/>
  <c r="F164" i="37"/>
  <c r="F162" i="37"/>
  <c r="F160" i="37"/>
  <c r="F157" i="37"/>
  <c r="F155" i="37"/>
  <c r="F151" i="37"/>
  <c r="F149" i="37"/>
  <c r="F147" i="37"/>
  <c r="F145" i="37"/>
  <c r="F139" i="37"/>
  <c r="F137" i="37"/>
  <c r="F135" i="37"/>
  <c r="F132" i="37"/>
  <c r="F130" i="37"/>
  <c r="F128" i="37"/>
  <c r="F120" i="37"/>
  <c r="E120" i="37"/>
  <c r="F123" i="37"/>
  <c r="F116" i="37"/>
  <c r="F115" i="37"/>
  <c r="F113" i="37"/>
  <c r="F111" i="37"/>
  <c r="F109" i="37"/>
  <c r="F106" i="37"/>
  <c r="E106" i="37"/>
  <c r="F104" i="37"/>
  <c r="E104" i="37"/>
  <c r="F102" i="37"/>
  <c r="F100" i="37"/>
  <c r="F94" i="37"/>
  <c r="F92" i="37"/>
  <c r="F89" i="37"/>
  <c r="F84" i="37" s="1"/>
  <c r="F82" i="37"/>
  <c r="F80" i="37"/>
  <c r="F78" i="37"/>
  <c r="F76" i="37"/>
  <c r="F74" i="37"/>
  <c r="F71" i="37"/>
  <c r="F66" i="37"/>
  <c r="F65" i="37" s="1"/>
  <c r="F58" i="37"/>
  <c r="F48" i="37"/>
  <c r="F46" i="37"/>
  <c r="F43" i="37" s="1"/>
  <c r="F44" i="37"/>
  <c r="E44" i="37"/>
  <c r="F38" i="37"/>
  <c r="F35" i="37"/>
  <c r="F34" i="37" s="1"/>
  <c r="F32" i="37"/>
  <c r="F30" i="37"/>
  <c r="F27" i="37"/>
  <c r="F24" i="37"/>
  <c r="F19" i="37"/>
  <c r="F18" i="37" s="1"/>
  <c r="F16" i="37"/>
  <c r="F14" i="37"/>
  <c r="F168" i="37" l="1"/>
  <c r="F119" i="37"/>
  <c r="J174" i="37"/>
  <c r="J173" i="37" s="1"/>
  <c r="F108" i="37"/>
  <c r="F159" i="37"/>
  <c r="F23" i="37"/>
  <c r="F144" i="37"/>
  <c r="F143" i="37" s="1"/>
  <c r="F127" i="37"/>
  <c r="F91" i="37"/>
  <c r="F70" i="37"/>
  <c r="H286" i="37"/>
  <c r="H285" i="37" s="1"/>
  <c r="I286" i="37"/>
  <c r="H59" i="32" s="1"/>
  <c r="E286" i="37"/>
  <c r="E285" i="37" s="1"/>
  <c r="E59" i="32"/>
  <c r="F69" i="37" l="1"/>
  <c r="G59" i="32"/>
  <c r="I285" i="37"/>
  <c r="D59" i="32"/>
  <c r="F59" i="32" s="1"/>
  <c r="G287" i="37"/>
  <c r="G286" i="37" l="1"/>
  <c r="G285" i="37" s="1"/>
  <c r="J287" i="37"/>
  <c r="J286" i="37" s="1"/>
  <c r="J285" i="37" s="1"/>
  <c r="J17" i="29"/>
  <c r="J18" i="29"/>
  <c r="J16" i="29"/>
  <c r="J15" i="29"/>
  <c r="G290" i="37" l="1"/>
  <c r="J290" i="37" s="1"/>
  <c r="J289" i="37" s="1"/>
  <c r="H289" i="37"/>
  <c r="I289" i="37"/>
  <c r="E289" i="37"/>
  <c r="G289" i="37" l="1"/>
  <c r="I78" i="37"/>
  <c r="G39" i="19" l="1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G146" i="37" l="1"/>
  <c r="E94" i="37" l="1"/>
  <c r="E92" i="37"/>
  <c r="E271" i="37"/>
  <c r="E275" i="37"/>
  <c r="G292" i="37"/>
  <c r="E296" i="37"/>
  <c r="E295" i="37" s="1"/>
  <c r="E294" i="37" s="1"/>
  <c r="E291" i="37"/>
  <c r="E277" i="37"/>
  <c r="E274" i="37" s="1"/>
  <c r="E268" i="37"/>
  <c r="E267" i="37" s="1"/>
  <c r="E263" i="37"/>
  <c r="E262" i="37" s="1"/>
  <c r="E260" i="37"/>
  <c r="E256" i="37"/>
  <c r="E254" i="37"/>
  <c r="E246" i="37"/>
  <c r="E245" i="37" s="1"/>
  <c r="E244" i="37" s="1"/>
  <c r="E235" i="37"/>
  <c r="E234" i="37" s="1"/>
  <c r="E231" i="37"/>
  <c r="E225" i="37"/>
  <c r="E220" i="37"/>
  <c r="E213" i="37"/>
  <c r="E209" i="37"/>
  <c r="E204" i="37"/>
  <c r="E202" i="37"/>
  <c r="E200" i="37"/>
  <c r="E198" i="37"/>
  <c r="E196" i="37"/>
  <c r="E194" i="37"/>
  <c r="E191" i="37"/>
  <c r="E183" i="37" s="1"/>
  <c r="E181" i="37"/>
  <c r="E171" i="37"/>
  <c r="E169" i="37"/>
  <c r="E166" i="37"/>
  <c r="E164" i="37"/>
  <c r="E162" i="37"/>
  <c r="E160" i="37"/>
  <c r="E157" i="37"/>
  <c r="E155" i="37"/>
  <c r="E151" i="37"/>
  <c r="E149" i="37"/>
  <c r="E147" i="37"/>
  <c r="E145" i="37"/>
  <c r="E139" i="37"/>
  <c r="E137" i="37"/>
  <c r="E135" i="37"/>
  <c r="E132" i="37"/>
  <c r="E130" i="37"/>
  <c r="E128" i="37"/>
  <c r="E123" i="37"/>
  <c r="E119" i="37" s="1"/>
  <c r="E116" i="37"/>
  <c r="E115" i="37" s="1"/>
  <c r="E113" i="37"/>
  <c r="E111" i="37"/>
  <c r="E109" i="37"/>
  <c r="E102" i="37"/>
  <c r="E100" i="37"/>
  <c r="E89" i="37"/>
  <c r="E82" i="37"/>
  <c r="E80" i="37"/>
  <c r="E78" i="37"/>
  <c r="E76" i="37"/>
  <c r="E74" i="37"/>
  <c r="E71" i="37"/>
  <c r="E66" i="37"/>
  <c r="E65" i="37" s="1"/>
  <c r="E58" i="37"/>
  <c r="E48" i="37"/>
  <c r="E46" i="37"/>
  <c r="E38" i="37"/>
  <c r="E35" i="37"/>
  <c r="E33" i="37"/>
  <c r="E32" i="37" s="1"/>
  <c r="E30" i="37"/>
  <c r="E27" i="37"/>
  <c r="E24" i="37"/>
  <c r="E19" i="37"/>
  <c r="E18" i="37" s="1"/>
  <c r="E16" i="37"/>
  <c r="E168" i="37" l="1"/>
  <c r="E288" i="37"/>
  <c r="E284" i="37" s="1"/>
  <c r="E84" i="37"/>
  <c r="E91" i="37"/>
  <c r="E70" i="37"/>
  <c r="E34" i="37"/>
  <c r="E108" i="37"/>
  <c r="E219" i="37"/>
  <c r="E253" i="37"/>
  <c r="E252" i="37" s="1"/>
  <c r="E144" i="37"/>
  <c r="E193" i="37"/>
  <c r="E23" i="37"/>
  <c r="E127" i="37"/>
  <c r="E159" i="37"/>
  <c r="E43" i="37"/>
  <c r="E143" i="37" l="1"/>
  <c r="E69" i="37"/>
  <c r="I125" i="37" l="1"/>
  <c r="H125" i="37"/>
  <c r="I123" i="37"/>
  <c r="H123" i="37"/>
  <c r="G124" i="37"/>
  <c r="J124" i="37" l="1"/>
  <c r="J123" i="37" s="1"/>
  <c r="G123" i="37"/>
  <c r="I202" i="37" l="1"/>
  <c r="I80" i="37"/>
  <c r="I66" i="37" l="1"/>
  <c r="I65" i="37" s="1"/>
  <c r="I58" i="37"/>
  <c r="I48" i="37"/>
  <c r="I46" i="37"/>
  <c r="I38" i="37"/>
  <c r="I35" i="29" l="1"/>
  <c r="H35" i="29"/>
  <c r="I34" i="29"/>
  <c r="H34" i="29"/>
  <c r="I196" i="37" l="1"/>
  <c r="I71" i="37"/>
  <c r="G297" i="37"/>
  <c r="G278" i="37"/>
  <c r="G276" i="37"/>
  <c r="G270" i="37"/>
  <c r="G269" i="37"/>
  <c r="G266" i="37"/>
  <c r="G264" i="37"/>
  <c r="G261" i="37"/>
  <c r="G259" i="37"/>
  <c r="G258" i="37"/>
  <c r="G257" i="37"/>
  <c r="G255" i="37"/>
  <c r="G247" i="37"/>
  <c r="G236" i="37"/>
  <c r="G233" i="37"/>
  <c r="G232" i="37"/>
  <c r="G227" i="37"/>
  <c r="G226" i="37"/>
  <c r="G224" i="37"/>
  <c r="G223" i="37"/>
  <c r="G221" i="37"/>
  <c r="G218" i="37"/>
  <c r="G215" i="37"/>
  <c r="G214" i="37"/>
  <c r="G212" i="37"/>
  <c r="G211" i="37"/>
  <c r="G210" i="37"/>
  <c r="G208" i="37"/>
  <c r="G207" i="37"/>
  <c r="G206" i="37"/>
  <c r="G205" i="37"/>
  <c r="G203" i="37"/>
  <c r="G201" i="37"/>
  <c r="G199" i="37"/>
  <c r="G197" i="37"/>
  <c r="G195" i="37"/>
  <c r="G192" i="37"/>
  <c r="G190" i="37"/>
  <c r="G186" i="37"/>
  <c r="G185" i="37"/>
  <c r="G182" i="37"/>
  <c r="G180" i="37"/>
  <c r="G179" i="37"/>
  <c r="G178" i="37"/>
  <c r="G172" i="37"/>
  <c r="G165" i="37"/>
  <c r="G163" i="37"/>
  <c r="G161" i="37"/>
  <c r="G158" i="37"/>
  <c r="G156" i="37"/>
  <c r="G154" i="37"/>
  <c r="G152" i="37"/>
  <c r="G150" i="37"/>
  <c r="G148" i="37"/>
  <c r="G141" i="37"/>
  <c r="G140" i="37"/>
  <c r="G138" i="37"/>
  <c r="G136" i="37"/>
  <c r="G134" i="37"/>
  <c r="G133" i="37"/>
  <c r="G131" i="37"/>
  <c r="G129" i="37"/>
  <c r="G122" i="37"/>
  <c r="G121" i="37"/>
  <c r="G118" i="37"/>
  <c r="G117" i="37"/>
  <c r="G114" i="37"/>
  <c r="G112" i="37"/>
  <c r="G110" i="37"/>
  <c r="G107" i="37"/>
  <c r="G105" i="37"/>
  <c r="G103" i="37"/>
  <c r="G101" i="37"/>
  <c r="G90" i="37"/>
  <c r="G88" i="37"/>
  <c r="G87" i="37"/>
  <c r="G86" i="37"/>
  <c r="G83" i="37"/>
  <c r="G81" i="37"/>
  <c r="G79" i="37"/>
  <c r="G77" i="37"/>
  <c r="G75" i="37"/>
  <c r="G73" i="37"/>
  <c r="G72" i="37"/>
  <c r="G67" i="37"/>
  <c r="J67" i="37" s="1"/>
  <c r="G60" i="37"/>
  <c r="G55" i="37"/>
  <c r="J55" i="37" s="1"/>
  <c r="G54" i="37"/>
  <c r="J54" i="37" s="1"/>
  <c r="G53" i="37"/>
  <c r="J53" i="37" s="1"/>
  <c r="G52" i="37"/>
  <c r="J52" i="37" s="1"/>
  <c r="G51" i="37"/>
  <c r="J51" i="37" s="1"/>
  <c r="G50" i="37"/>
  <c r="J50" i="37" s="1"/>
  <c r="G49" i="37"/>
  <c r="J49" i="37" s="1"/>
  <c r="G47" i="37"/>
  <c r="G45" i="37"/>
  <c r="G42" i="37"/>
  <c r="G41" i="37"/>
  <c r="G40" i="37"/>
  <c r="G39" i="37"/>
  <c r="G37" i="37"/>
  <c r="G36" i="37"/>
  <c r="G33" i="37"/>
  <c r="G31" i="37"/>
  <c r="G29" i="37"/>
  <c r="G28" i="37"/>
  <c r="G26" i="37"/>
  <c r="G25" i="37"/>
  <c r="G22" i="37"/>
  <c r="G20" i="37"/>
  <c r="G17" i="37"/>
  <c r="G15" i="37"/>
  <c r="I35" i="37"/>
  <c r="I235" i="37"/>
  <c r="I234" i="37" s="1"/>
  <c r="I231" i="37"/>
  <c r="I225" i="37"/>
  <c r="I222" i="37"/>
  <c r="I220" i="37"/>
  <c r="I217" i="37"/>
  <c r="I216" i="37" s="1"/>
  <c r="I213" i="37"/>
  <c r="I209" i="37"/>
  <c r="I204" i="37"/>
  <c r="I200" i="37"/>
  <c r="I198" i="37"/>
  <c r="I194" i="37"/>
  <c r="I191" i="37"/>
  <c r="I189" i="37"/>
  <c r="I184" i="37"/>
  <c r="I181" i="37"/>
  <c r="I171" i="37"/>
  <c r="I169" i="37"/>
  <c r="I166" i="37"/>
  <c r="I164" i="37"/>
  <c r="I162" i="37"/>
  <c r="I160" i="37"/>
  <c r="I157" i="37"/>
  <c r="I155" i="37"/>
  <c r="I151" i="37"/>
  <c r="I149" i="37"/>
  <c r="I147" i="37"/>
  <c r="I145" i="37"/>
  <c r="I139" i="37"/>
  <c r="I137" i="37"/>
  <c r="I135" i="37"/>
  <c r="I132" i="37"/>
  <c r="I130" i="37"/>
  <c r="I128" i="37"/>
  <c r="I120" i="37"/>
  <c r="I119" i="37" s="1"/>
  <c r="I116" i="37"/>
  <c r="I115" i="37" s="1"/>
  <c r="I113" i="37"/>
  <c r="I111" i="37"/>
  <c r="I109" i="37"/>
  <c r="I106" i="37"/>
  <c r="I104" i="37"/>
  <c r="I102" i="37"/>
  <c r="I100" i="37"/>
  <c r="I89" i="37"/>
  <c r="I82" i="37"/>
  <c r="I76" i="37"/>
  <c r="I74" i="37"/>
  <c r="I32" i="37"/>
  <c r="I30" i="37"/>
  <c r="I27" i="37"/>
  <c r="I24" i="37"/>
  <c r="I21" i="37"/>
  <c r="I19" i="37"/>
  <c r="I16" i="37"/>
  <c r="I168" i="37" l="1"/>
  <c r="G177" i="37"/>
  <c r="G85" i="37"/>
  <c r="I84" i="37"/>
  <c r="I219" i="37"/>
  <c r="I23" i="37"/>
  <c r="I18" i="37"/>
  <c r="I34" i="37"/>
  <c r="I193" i="37"/>
  <c r="I183" i="37"/>
  <c r="I159" i="37"/>
  <c r="I144" i="37"/>
  <c r="I127" i="37"/>
  <c r="I108" i="37"/>
  <c r="I70" i="37"/>
  <c r="E34" i="29"/>
  <c r="I143" i="37" l="1"/>
  <c r="C7" i="40"/>
  <c r="I296" i="37" l="1"/>
  <c r="I295" i="37" s="1"/>
  <c r="I294" i="37" s="1"/>
  <c r="I291" i="37"/>
  <c r="I277" i="37"/>
  <c r="I275" i="37"/>
  <c r="I268" i="37"/>
  <c r="I267" i="37" s="1"/>
  <c r="I265" i="37"/>
  <c r="I263" i="37"/>
  <c r="I260" i="37"/>
  <c r="I256" i="37"/>
  <c r="I254" i="37"/>
  <c r="I246" i="37"/>
  <c r="I245" i="37" s="1"/>
  <c r="I244" i="37" s="1"/>
  <c r="I14" i="37"/>
  <c r="I288" i="37" l="1"/>
  <c r="I284" i="37" s="1"/>
  <c r="I262" i="37"/>
  <c r="I253" i="37"/>
  <c r="I13" i="37"/>
  <c r="I274" i="37"/>
  <c r="I252" i="37" l="1"/>
  <c r="H171" i="37"/>
  <c r="H27" i="37"/>
  <c r="H14" i="37"/>
  <c r="H16" i="37"/>
  <c r="H19" i="37"/>
  <c r="H21" i="37"/>
  <c r="H24" i="37"/>
  <c r="H30" i="37"/>
  <c r="H32" i="37"/>
  <c r="H35" i="37"/>
  <c r="H38" i="37"/>
  <c r="H48" i="37"/>
  <c r="H46" i="37"/>
  <c r="H58" i="37"/>
  <c r="H66" i="37"/>
  <c r="H65" i="37" s="1"/>
  <c r="H71" i="37"/>
  <c r="H76" i="37"/>
  <c r="H74" i="37"/>
  <c r="H82" i="37"/>
  <c r="H80" i="37"/>
  <c r="H78" i="37"/>
  <c r="H100" i="37"/>
  <c r="H89" i="37"/>
  <c r="H106" i="37"/>
  <c r="H104" i="37"/>
  <c r="H102" i="37"/>
  <c r="H111" i="37"/>
  <c r="H109" i="37"/>
  <c r="H120" i="37"/>
  <c r="H119" i="37" s="1"/>
  <c r="H116" i="37"/>
  <c r="H115" i="37" s="1"/>
  <c r="H113" i="37"/>
  <c r="H132" i="37"/>
  <c r="H130" i="37"/>
  <c r="H128" i="37"/>
  <c r="H139" i="37"/>
  <c r="H137" i="37"/>
  <c r="H135" i="37"/>
  <c r="H145" i="37"/>
  <c r="H147" i="37"/>
  <c r="H149" i="37"/>
  <c r="H151" i="37"/>
  <c r="H155" i="37"/>
  <c r="H157" i="37"/>
  <c r="H160" i="37"/>
  <c r="H162" i="37"/>
  <c r="H169" i="37"/>
  <c r="H166" i="37"/>
  <c r="H164" i="37"/>
  <c r="H184" i="37"/>
  <c r="H181" i="37"/>
  <c r="H189" i="37"/>
  <c r="H194" i="37"/>
  <c r="H191" i="37"/>
  <c r="H196" i="37"/>
  <c r="H198" i="37"/>
  <c r="H200" i="37"/>
  <c r="H204" i="37"/>
  <c r="H202" i="37"/>
  <c r="H209" i="37"/>
  <c r="H213" i="37"/>
  <c r="H217" i="37"/>
  <c r="H216" i="37" s="1"/>
  <c r="H220" i="37"/>
  <c r="H235" i="37"/>
  <c r="H234" i="37" s="1"/>
  <c r="H222" i="37"/>
  <c r="H225" i="37"/>
  <c r="H231" i="37"/>
  <c r="H246" i="37"/>
  <c r="H245" i="37" s="1"/>
  <c r="H244" i="37" s="1"/>
  <c r="H254" i="37"/>
  <c r="H256" i="37"/>
  <c r="H260" i="37"/>
  <c r="H263" i="37"/>
  <c r="H265" i="37"/>
  <c r="H268" i="37"/>
  <c r="H267" i="37" s="1"/>
  <c r="H275" i="37"/>
  <c r="H277" i="37"/>
  <c r="H291" i="37"/>
  <c r="H296" i="37"/>
  <c r="H295" i="37" s="1"/>
  <c r="H294" i="37" s="1"/>
  <c r="H168" i="37" l="1"/>
  <c r="H288" i="37"/>
  <c r="H284" i="37" s="1"/>
  <c r="H274" i="37"/>
  <c r="H108" i="37"/>
  <c r="H23" i="37"/>
  <c r="H34" i="37"/>
  <c r="H183" i="37"/>
  <c r="H159" i="37"/>
  <c r="H13" i="37"/>
  <c r="H144" i="37"/>
  <c r="H262" i="37"/>
  <c r="H193" i="37"/>
  <c r="H84" i="37"/>
  <c r="H18" i="37"/>
  <c r="H253" i="37"/>
  <c r="H219" i="37"/>
  <c r="H70" i="37"/>
  <c r="H127" i="37"/>
  <c r="I33" i="29"/>
  <c r="H33" i="29"/>
  <c r="F33" i="29"/>
  <c r="E33" i="29"/>
  <c r="H143" i="37" l="1"/>
  <c r="H252" i="37"/>
  <c r="F43" i="29"/>
  <c r="I42" i="29" l="1"/>
  <c r="H42" i="29"/>
  <c r="F42" i="29"/>
  <c r="E42" i="29"/>
  <c r="C20" i="38" l="1"/>
  <c r="C15" i="38"/>
  <c r="C17" i="38"/>
  <c r="C18" i="38"/>
  <c r="C19" i="38"/>
  <c r="G35" i="29" l="1"/>
  <c r="I43" i="29"/>
  <c r="H43" i="29"/>
  <c r="E43" i="29"/>
  <c r="E67" i="32"/>
  <c r="G296" i="37"/>
  <c r="G295" i="37" s="1"/>
  <c r="G294" i="37" s="1"/>
  <c r="G126" i="37"/>
  <c r="G125" i="37" s="1"/>
  <c r="G59" i="37"/>
  <c r="G57" i="37"/>
  <c r="H45" i="37" l="1"/>
  <c r="I45" i="37" s="1"/>
  <c r="I44" i="37" s="1"/>
  <c r="I43" i="37" s="1"/>
  <c r="I12" i="37" s="1"/>
  <c r="D67" i="32"/>
  <c r="G67" i="32"/>
  <c r="H67" i="32"/>
  <c r="J297" i="37"/>
  <c r="J296" i="37" s="1"/>
  <c r="J295" i="37" s="1"/>
  <c r="J294" i="37" s="1"/>
  <c r="C25" i="38" l="1"/>
  <c r="H44" i="37"/>
  <c r="H43" i="37" s="1"/>
  <c r="H12" i="37" s="1"/>
  <c r="G250" i="37" l="1"/>
  <c r="E14" i="37" l="1"/>
  <c r="J269" i="37" l="1"/>
  <c r="F13" i="37"/>
  <c r="E13" i="37"/>
  <c r="E12" i="37" s="1"/>
  <c r="F12" i="37" l="1"/>
  <c r="F10" i="37" s="1"/>
  <c r="E10" i="37"/>
  <c r="J59" i="37" l="1"/>
  <c r="C31" i="38" l="1"/>
  <c r="H17" i="31" l="1"/>
  <c r="G17" i="31"/>
  <c r="E17" i="31"/>
  <c r="D17" i="31"/>
  <c r="F17" i="31" l="1"/>
  <c r="I17" i="31" s="1"/>
  <c r="F81" i="32"/>
  <c r="F80" i="32"/>
  <c r="F79" i="32"/>
  <c r="F78" i="32"/>
  <c r="F77" i="32"/>
  <c r="F76" i="32"/>
  <c r="F75" i="32"/>
  <c r="F72" i="32"/>
  <c r="F71" i="32"/>
  <c r="F69" i="32"/>
  <c r="F68" i="32"/>
  <c r="F67" i="32"/>
  <c r="F66" i="32"/>
  <c r="F65" i="32"/>
  <c r="F64" i="32"/>
  <c r="F63" i="32"/>
  <c r="F61" i="32"/>
  <c r="F57" i="32"/>
  <c r="F56" i="32"/>
  <c r="F55" i="32"/>
  <c r="F53" i="32"/>
  <c r="F47" i="32"/>
  <c r="F46" i="32"/>
  <c r="F45" i="32"/>
  <c r="F43" i="32"/>
  <c r="F41" i="32"/>
  <c r="F40" i="32"/>
  <c r="F39" i="32"/>
  <c r="F26" i="32"/>
  <c r="F21" i="32"/>
  <c r="F16" i="32"/>
  <c r="E36" i="32" l="1"/>
  <c r="G36" i="32"/>
  <c r="H36" i="32"/>
  <c r="D36" i="32"/>
  <c r="E34" i="32"/>
  <c r="G34" i="32"/>
  <c r="H34" i="32"/>
  <c r="D34" i="32"/>
  <c r="G181" i="37"/>
  <c r="E24" i="32"/>
  <c r="H24" i="32"/>
  <c r="D24" i="32"/>
  <c r="E44" i="32"/>
  <c r="G44" i="32"/>
  <c r="H44" i="32"/>
  <c r="E42" i="32"/>
  <c r="H42" i="32"/>
  <c r="D42" i="32"/>
  <c r="D44" i="32"/>
  <c r="E51" i="32"/>
  <c r="G51" i="32"/>
  <c r="H51" i="32"/>
  <c r="D51" i="32"/>
  <c r="E52" i="32"/>
  <c r="G52" i="32"/>
  <c r="H52" i="32"/>
  <c r="D52" i="32"/>
  <c r="H17" i="32"/>
  <c r="D17" i="32"/>
  <c r="C14" i="38" l="1"/>
  <c r="C13" i="38"/>
  <c r="D20" i="32"/>
  <c r="E37" i="32"/>
  <c r="E25" i="32"/>
  <c r="D29" i="32"/>
  <c r="D30" i="32"/>
  <c r="G37" i="32"/>
  <c r="F51" i="32"/>
  <c r="F44" i="32"/>
  <c r="F24" i="32"/>
  <c r="F42" i="32"/>
  <c r="F34" i="32"/>
  <c r="F36" i="32"/>
  <c r="F52" i="32"/>
  <c r="E60" i="32"/>
  <c r="G42" i="32"/>
  <c r="D60" i="32"/>
  <c r="H60" i="32"/>
  <c r="D31" i="32"/>
  <c r="G60" i="32"/>
  <c r="H29" i="32"/>
  <c r="D27" i="32"/>
  <c r="G32" i="32"/>
  <c r="G54" i="32"/>
  <c r="D37" i="32"/>
  <c r="E54" i="32"/>
  <c r="D50" i="32"/>
  <c r="D22" i="32"/>
  <c r="D23" i="32"/>
  <c r="D25" i="32"/>
  <c r="G31" i="32"/>
  <c r="G33" i="32"/>
  <c r="H37" i="32"/>
  <c r="D54" i="32"/>
  <c r="H23" i="32"/>
  <c r="G35" i="32"/>
  <c r="G50" i="32"/>
  <c r="D19" i="32"/>
  <c r="H25" i="32"/>
  <c r="E35" i="32"/>
  <c r="H12" i="32"/>
  <c r="H54" i="32"/>
  <c r="H20" i="32"/>
  <c r="H14" i="32"/>
  <c r="E50" i="32"/>
  <c r="E31" i="32"/>
  <c r="H33" i="32"/>
  <c r="D13" i="32"/>
  <c r="H50" i="32"/>
  <c r="E49" i="32"/>
  <c r="E23" i="32"/>
  <c r="H27" i="32"/>
  <c r="H31" i="32"/>
  <c r="H49" i="32"/>
  <c r="H19" i="32"/>
  <c r="H30" i="32"/>
  <c r="J182" i="37"/>
  <c r="J181" i="37" s="1"/>
  <c r="E32" i="32"/>
  <c r="H35" i="32"/>
  <c r="H32" i="32"/>
  <c r="E33" i="32"/>
  <c r="D35" i="32"/>
  <c r="D33" i="32"/>
  <c r="D32" i="32"/>
  <c r="E30" i="32"/>
  <c r="G30" i="32"/>
  <c r="G29" i="32"/>
  <c r="E27" i="32"/>
  <c r="E22" i="32"/>
  <c r="E20" i="32"/>
  <c r="D12" i="32"/>
  <c r="D14" i="32"/>
  <c r="H15" i="32"/>
  <c r="D15" i="32"/>
  <c r="H13" i="32"/>
  <c r="G16" i="37"/>
  <c r="G19" i="37"/>
  <c r="G21" i="37"/>
  <c r="J26" i="37"/>
  <c r="J29" i="37"/>
  <c r="G30" i="37"/>
  <c r="G32" i="37"/>
  <c r="J37" i="37"/>
  <c r="J40" i="37"/>
  <c r="J41" i="37"/>
  <c r="J42" i="37"/>
  <c r="G44" i="37"/>
  <c r="G46" i="37"/>
  <c r="G56" i="37"/>
  <c r="J61" i="37"/>
  <c r="G66" i="37"/>
  <c r="G65" i="37" s="1"/>
  <c r="J73" i="37"/>
  <c r="G74" i="37"/>
  <c r="G76" i="37"/>
  <c r="G78" i="37"/>
  <c r="G80" i="37"/>
  <c r="G82" i="37"/>
  <c r="J87" i="37"/>
  <c r="J88" i="37"/>
  <c r="G89" i="37"/>
  <c r="G93" i="37"/>
  <c r="G95" i="37"/>
  <c r="J95" i="37" s="1"/>
  <c r="G97" i="37"/>
  <c r="G99" i="37"/>
  <c r="G100" i="37"/>
  <c r="G102" i="37"/>
  <c r="G104" i="37"/>
  <c r="G106" i="37"/>
  <c r="G109" i="37"/>
  <c r="G111" i="37"/>
  <c r="G113" i="37"/>
  <c r="J118" i="37"/>
  <c r="J122" i="37"/>
  <c r="G128" i="37"/>
  <c r="G130" i="37"/>
  <c r="J134" i="37"/>
  <c r="G135" i="37"/>
  <c r="G137" i="37"/>
  <c r="J141" i="37"/>
  <c r="G145" i="37"/>
  <c r="G147" i="37"/>
  <c r="G149" i="37"/>
  <c r="G151" i="37"/>
  <c r="G153" i="37"/>
  <c r="G155" i="37"/>
  <c r="G157" i="37"/>
  <c r="G160" i="37"/>
  <c r="G162" i="37"/>
  <c r="G164" i="37"/>
  <c r="G166" i="37"/>
  <c r="G169" i="37"/>
  <c r="G168" i="37" s="1"/>
  <c r="G171" i="37"/>
  <c r="G176" i="37"/>
  <c r="G175" i="37" s="1"/>
  <c r="J179" i="37"/>
  <c r="J180" i="37"/>
  <c r="J186" i="37"/>
  <c r="G188" i="37"/>
  <c r="G187" i="37" s="1"/>
  <c r="G189" i="37"/>
  <c r="G191" i="37"/>
  <c r="G194" i="37"/>
  <c r="G196" i="37"/>
  <c r="G198" i="37"/>
  <c r="G200" i="37"/>
  <c r="G202" i="37"/>
  <c r="J206" i="37"/>
  <c r="J207" i="37"/>
  <c r="J208" i="37"/>
  <c r="J211" i="37"/>
  <c r="J212" i="37"/>
  <c r="J215" i="37"/>
  <c r="G217" i="37"/>
  <c r="G216" i="37" s="1"/>
  <c r="G220" i="37"/>
  <c r="J224" i="37"/>
  <c r="J227" i="37"/>
  <c r="G229" i="37"/>
  <c r="G230" i="37"/>
  <c r="J230" i="37" s="1"/>
  <c r="J233" i="37"/>
  <c r="J237" i="37"/>
  <c r="G246" i="37"/>
  <c r="G245" i="37" s="1"/>
  <c r="G249" i="37"/>
  <c r="G248" i="37" s="1"/>
  <c r="G254" i="37"/>
  <c r="J258" i="37"/>
  <c r="J259" i="37"/>
  <c r="G260" i="37"/>
  <c r="G263" i="37"/>
  <c r="G265" i="37"/>
  <c r="G268" i="37"/>
  <c r="G267" i="37" s="1"/>
  <c r="G273" i="37"/>
  <c r="G272" i="37" s="1"/>
  <c r="G271" i="37" s="1"/>
  <c r="G275" i="37"/>
  <c r="G277" i="37"/>
  <c r="G280" i="37"/>
  <c r="G279" i="37" s="1"/>
  <c r="G282" i="37"/>
  <c r="G281" i="37" s="1"/>
  <c r="G291" i="37"/>
  <c r="G288" i="37" s="1"/>
  <c r="G284" i="37" s="1"/>
  <c r="G14" i="37"/>
  <c r="C21" i="38" l="1"/>
  <c r="G98" i="37"/>
  <c r="H98" i="37"/>
  <c r="G96" i="37"/>
  <c r="H96" i="37"/>
  <c r="G94" i="37"/>
  <c r="H94" i="37"/>
  <c r="G92" i="37"/>
  <c r="H92" i="37"/>
  <c r="G228" i="37"/>
  <c r="C16" i="38"/>
  <c r="C12" i="38"/>
  <c r="G244" i="37"/>
  <c r="G235" i="37"/>
  <c r="G234" i="37" s="1"/>
  <c r="G222" i="37"/>
  <c r="G213" i="37"/>
  <c r="G139" i="37"/>
  <c r="G132" i="37"/>
  <c r="G58" i="37"/>
  <c r="G35" i="37"/>
  <c r="G27" i="37"/>
  <c r="G18" i="37"/>
  <c r="G13" i="37"/>
  <c r="G262" i="37"/>
  <c r="G209" i="37"/>
  <c r="G231" i="37"/>
  <c r="G225" i="37"/>
  <c r="G274" i="37"/>
  <c r="G204" i="37"/>
  <c r="G159" i="37"/>
  <c r="G116" i="37"/>
  <c r="G115" i="37" s="1"/>
  <c r="G256" i="37"/>
  <c r="G253" i="37" s="1"/>
  <c r="G184" i="37"/>
  <c r="G183" i="37" s="1"/>
  <c r="G120" i="37"/>
  <c r="G119" i="37" s="1"/>
  <c r="G108" i="37"/>
  <c r="G144" i="37"/>
  <c r="G48" i="37"/>
  <c r="G71" i="37"/>
  <c r="G70" i="37" s="1"/>
  <c r="G38" i="37"/>
  <c r="G24" i="37"/>
  <c r="G23" i="37" s="1"/>
  <c r="I42" i="32"/>
  <c r="E29" i="32"/>
  <c r="E19" i="32"/>
  <c r="G19" i="32"/>
  <c r="G15" i="32"/>
  <c r="G24" i="32"/>
  <c r="G27" i="32"/>
  <c r="G14" i="32"/>
  <c r="G23" i="32"/>
  <c r="G25" i="32"/>
  <c r="G20" i="32"/>
  <c r="G17" i="32"/>
  <c r="G12" i="32"/>
  <c r="F25" i="32"/>
  <c r="F60" i="32"/>
  <c r="F20" i="32"/>
  <c r="F30" i="32"/>
  <c r="F37" i="32"/>
  <c r="E13" i="32"/>
  <c r="E15" i="32"/>
  <c r="E14" i="32"/>
  <c r="E12" i="32"/>
  <c r="E17" i="32"/>
  <c r="F35" i="32"/>
  <c r="F31" i="32"/>
  <c r="F22" i="32"/>
  <c r="D49" i="32"/>
  <c r="F33" i="32"/>
  <c r="F54" i="32"/>
  <c r="F50" i="32"/>
  <c r="F23" i="32"/>
  <c r="F32" i="32"/>
  <c r="F27" i="32"/>
  <c r="G49" i="32"/>
  <c r="G13" i="32"/>
  <c r="J270" i="37"/>
  <c r="J268" i="37" s="1"/>
  <c r="J267" i="37" s="1"/>
  <c r="J232" i="37"/>
  <c r="J231" i="37" s="1"/>
  <c r="J218" i="37"/>
  <c r="J217" i="37" s="1"/>
  <c r="J216" i="37" s="1"/>
  <c r="J199" i="37"/>
  <c r="J198" i="37" s="1"/>
  <c r="J266" i="37"/>
  <c r="J265" i="37" s="1"/>
  <c r="J205" i="37"/>
  <c r="J204" i="37" s="1"/>
  <c r="J161" i="37"/>
  <c r="J160" i="37" s="1"/>
  <c r="J152" i="37"/>
  <c r="J151" i="37" s="1"/>
  <c r="J131" i="37"/>
  <c r="J130" i="37" s="1"/>
  <c r="J121" i="37"/>
  <c r="J120" i="37" s="1"/>
  <c r="J103" i="37"/>
  <c r="J102" i="37" s="1"/>
  <c r="J81" i="37"/>
  <c r="J80" i="37" s="1"/>
  <c r="J276" i="37"/>
  <c r="J275" i="37" s="1"/>
  <c r="J264" i="37"/>
  <c r="J263" i="37" s="1"/>
  <c r="J236" i="37"/>
  <c r="J235" i="37" s="1"/>
  <c r="J234" i="37" s="1"/>
  <c r="J223" i="37"/>
  <c r="J222" i="37" s="1"/>
  <c r="J214" i="37"/>
  <c r="J213" i="37" s="1"/>
  <c r="J203" i="37"/>
  <c r="J202" i="37" s="1"/>
  <c r="J167" i="37"/>
  <c r="J166" i="37" s="1"/>
  <c r="J158" i="37"/>
  <c r="J157" i="37" s="1"/>
  <c r="J136" i="37"/>
  <c r="J135" i="37" s="1"/>
  <c r="J129" i="37"/>
  <c r="J128" i="37" s="1"/>
  <c r="J110" i="37"/>
  <c r="J109" i="37" s="1"/>
  <c r="J101" i="37"/>
  <c r="J100" i="37" s="1"/>
  <c r="J79" i="37"/>
  <c r="J78" i="37" s="1"/>
  <c r="J72" i="37"/>
  <c r="J71" i="37" s="1"/>
  <c r="J282" i="37"/>
  <c r="J281" i="37" s="1"/>
  <c r="J273" i="37"/>
  <c r="J272" i="37" s="1"/>
  <c r="J271" i="37" s="1"/>
  <c r="J261" i="37"/>
  <c r="J260" i="37" s="1"/>
  <c r="J255" i="37"/>
  <c r="J254" i="37" s="1"/>
  <c r="J242" i="37"/>
  <c r="J241" i="37" s="1"/>
  <c r="J221" i="37"/>
  <c r="J220" i="37" s="1"/>
  <c r="J201" i="37"/>
  <c r="J200" i="37" s="1"/>
  <c r="J192" i="37"/>
  <c r="J191" i="37" s="1"/>
  <c r="J185" i="37"/>
  <c r="J184" i="37" s="1"/>
  <c r="J176" i="37"/>
  <c r="J175" i="37" s="1"/>
  <c r="J165" i="37"/>
  <c r="J164" i="37" s="1"/>
  <c r="J156" i="37"/>
  <c r="J155" i="37" s="1"/>
  <c r="J148" i="37"/>
  <c r="J147" i="37" s="1"/>
  <c r="J140" i="37"/>
  <c r="J139" i="37" s="1"/>
  <c r="J126" i="37"/>
  <c r="J125" i="37" s="1"/>
  <c r="J117" i="37"/>
  <c r="J116" i="37" s="1"/>
  <c r="J115" i="37" s="1"/>
  <c r="J107" i="37"/>
  <c r="J106" i="37" s="1"/>
  <c r="J90" i="37"/>
  <c r="J89" i="37" s="1"/>
  <c r="J86" i="37"/>
  <c r="J85" i="37" s="1"/>
  <c r="J77" i="37"/>
  <c r="J76" i="37" s="1"/>
  <c r="J172" i="37"/>
  <c r="J171" i="37" s="1"/>
  <c r="J163" i="37"/>
  <c r="J162" i="37" s="1"/>
  <c r="J154" i="37"/>
  <c r="J153" i="37" s="1"/>
  <c r="J146" i="37"/>
  <c r="J145" i="37" s="1"/>
  <c r="J138" i="37"/>
  <c r="J137" i="37" s="1"/>
  <c r="J133" i="37"/>
  <c r="J132" i="37" s="1"/>
  <c r="J114" i="37"/>
  <c r="J113" i="37" s="1"/>
  <c r="J105" i="37"/>
  <c r="J104" i="37" s="1"/>
  <c r="J83" i="37"/>
  <c r="J82" i="37" s="1"/>
  <c r="J75" i="37"/>
  <c r="J74" i="37" s="1"/>
  <c r="J240" i="37"/>
  <c r="J239" i="37" s="1"/>
  <c r="J278" i="37"/>
  <c r="J277" i="37" s="1"/>
  <c r="J247" i="37"/>
  <c r="J246" i="37" s="1"/>
  <c r="J245" i="37" s="1"/>
  <c r="J188" i="37"/>
  <c r="J187" i="37" s="1"/>
  <c r="J112" i="37"/>
  <c r="J111" i="37" s="1"/>
  <c r="J280" i="37"/>
  <c r="J279" i="37" s="1"/>
  <c r="J250" i="37"/>
  <c r="J249" i="37" s="1"/>
  <c r="J248" i="37" s="1"/>
  <c r="J226" i="37"/>
  <c r="J225" i="37" s="1"/>
  <c r="J190" i="37"/>
  <c r="J189" i="37" s="1"/>
  <c r="J292" i="37"/>
  <c r="J291" i="37" s="1"/>
  <c r="J210" i="37"/>
  <c r="J209" i="37" s="1"/>
  <c r="J197" i="37"/>
  <c r="J196" i="37" s="1"/>
  <c r="J170" i="37"/>
  <c r="J169" i="37" s="1"/>
  <c r="J257" i="37"/>
  <c r="J256" i="37" s="1"/>
  <c r="J229" i="37"/>
  <c r="J228" i="37" s="1"/>
  <c r="J195" i="37"/>
  <c r="J194" i="37" s="1"/>
  <c r="J178" i="37"/>
  <c r="J177" i="37" s="1"/>
  <c r="J150" i="37"/>
  <c r="J149" i="37" s="1"/>
  <c r="J60" i="37"/>
  <c r="J58" i="37" s="1"/>
  <c r="J48" i="37"/>
  <c r="J36" i="37"/>
  <c r="J35" i="37" s="1"/>
  <c r="J28" i="37"/>
  <c r="J27" i="37" s="1"/>
  <c r="J20" i="37"/>
  <c r="J19" i="37" s="1"/>
  <c r="J57" i="37"/>
  <c r="J56" i="37" s="1"/>
  <c r="J47" i="37"/>
  <c r="J46" i="37" s="1"/>
  <c r="J33" i="37"/>
  <c r="J32" i="37" s="1"/>
  <c r="J17" i="37"/>
  <c r="J16" i="37" s="1"/>
  <c r="J66" i="37"/>
  <c r="J65" i="37" s="1"/>
  <c r="J45" i="37"/>
  <c r="J44" i="37" s="1"/>
  <c r="J39" i="37"/>
  <c r="J38" i="37" s="1"/>
  <c r="J31" i="37"/>
  <c r="J30" i="37" s="1"/>
  <c r="J25" i="37"/>
  <c r="J24" i="37" s="1"/>
  <c r="J15" i="37"/>
  <c r="J14" i="37" s="1"/>
  <c r="J22" i="37"/>
  <c r="J21" i="37" s="1"/>
  <c r="A3" i="20"/>
  <c r="B5" i="19"/>
  <c r="A4" i="48"/>
  <c r="B5" i="47"/>
  <c r="B18" i="48"/>
  <c r="C18" i="48"/>
  <c r="B33" i="48"/>
  <c r="C33" i="48"/>
  <c r="F31" i="47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J238" i="37" l="1"/>
  <c r="J119" i="37"/>
  <c r="J168" i="37"/>
  <c r="F19" i="32"/>
  <c r="G91" i="37"/>
  <c r="J288" i="37"/>
  <c r="J284" i="37" s="1"/>
  <c r="B35" i="48"/>
  <c r="C35" i="48"/>
  <c r="J84" i="37"/>
  <c r="H91" i="37"/>
  <c r="J97" i="37"/>
  <c r="J96" i="37" s="1"/>
  <c r="J93" i="37"/>
  <c r="J92" i="37" s="1"/>
  <c r="I96" i="37"/>
  <c r="I94" i="37"/>
  <c r="I98" i="37"/>
  <c r="I92" i="37"/>
  <c r="J94" i="37"/>
  <c r="J99" i="37"/>
  <c r="J98" i="37" s="1"/>
  <c r="G252" i="37"/>
  <c r="C11" i="38"/>
  <c r="F29" i="32"/>
  <c r="G193" i="37"/>
  <c r="G43" i="37"/>
  <c r="G34" i="37"/>
  <c r="G127" i="37"/>
  <c r="J244" i="37"/>
  <c r="G219" i="37"/>
  <c r="J262" i="37"/>
  <c r="J144" i="37"/>
  <c r="J193" i="37"/>
  <c r="J253" i="37"/>
  <c r="J108" i="37"/>
  <c r="J159" i="37"/>
  <c r="J127" i="37"/>
  <c r="J183" i="37"/>
  <c r="J43" i="37"/>
  <c r="J34" i="37"/>
  <c r="J219" i="37"/>
  <c r="J274" i="37"/>
  <c r="J70" i="37"/>
  <c r="G84" i="37"/>
  <c r="F17" i="32"/>
  <c r="F13" i="32"/>
  <c r="F12" i="32"/>
  <c r="F14" i="32"/>
  <c r="F15" i="32"/>
  <c r="J18" i="37"/>
  <c r="F49" i="32"/>
  <c r="D48" i="32"/>
  <c r="J23" i="37"/>
  <c r="J13" i="37"/>
  <c r="D33" i="47"/>
  <c r="F33" i="47"/>
  <c r="H19" i="47"/>
  <c r="H33" i="47" s="1"/>
  <c r="G143" i="37" l="1"/>
  <c r="J143" i="37"/>
  <c r="I91" i="37"/>
  <c r="I69" i="37" s="1"/>
  <c r="J91" i="37"/>
  <c r="J69" i="37" s="1"/>
  <c r="H69" i="37"/>
  <c r="G22" i="32"/>
  <c r="J252" i="37"/>
  <c r="G69" i="37"/>
  <c r="G12" i="37"/>
  <c r="J12" i="37"/>
  <c r="B6" i="33"/>
  <c r="B5" i="32"/>
  <c r="B3" i="29"/>
  <c r="B5" i="31" s="1"/>
  <c r="H10" i="37" l="1"/>
  <c r="I10" i="37"/>
  <c r="G10" i="37"/>
  <c r="J10" i="37"/>
  <c r="H22" i="32"/>
  <c r="C15" i="40" l="1"/>
  <c r="H11" i="32" l="1"/>
  <c r="E11" i="32" l="1"/>
  <c r="D11" i="32" l="1"/>
  <c r="G11" i="32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F46" i="33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81" i="32"/>
  <c r="I80" i="32"/>
  <c r="I79" i="32"/>
  <c r="I78" i="32"/>
  <c r="I77" i="32"/>
  <c r="I76" i="32"/>
  <c r="I75" i="32"/>
  <c r="H74" i="32"/>
  <c r="G74" i="32"/>
  <c r="E74" i="32"/>
  <c r="D74" i="32"/>
  <c r="I73" i="32"/>
  <c r="I72" i="32"/>
  <c r="I71" i="32"/>
  <c r="H70" i="32"/>
  <c r="G70" i="32"/>
  <c r="E70" i="32"/>
  <c r="D70" i="32"/>
  <c r="D19" i="31" s="1"/>
  <c r="I69" i="32"/>
  <c r="I68" i="32"/>
  <c r="I67" i="32"/>
  <c r="I66" i="32"/>
  <c r="I65" i="32"/>
  <c r="I64" i="32"/>
  <c r="I63" i="32"/>
  <c r="H62" i="32"/>
  <c r="G62" i="32"/>
  <c r="E62" i="32"/>
  <c r="D62" i="32"/>
  <c r="I61" i="32"/>
  <c r="I60" i="32"/>
  <c r="I59" i="32"/>
  <c r="H58" i="32"/>
  <c r="G58" i="32"/>
  <c r="E58" i="32"/>
  <c r="D58" i="32"/>
  <c r="I57" i="32"/>
  <c r="I56" i="32"/>
  <c r="I55" i="32"/>
  <c r="I53" i="32"/>
  <c r="I52" i="32"/>
  <c r="H48" i="32"/>
  <c r="G48" i="32"/>
  <c r="E48" i="32"/>
  <c r="I47" i="32"/>
  <c r="I46" i="32"/>
  <c r="I45" i="32"/>
  <c r="I43" i="32"/>
  <c r="I41" i="32"/>
  <c r="I40" i="32"/>
  <c r="I39" i="32"/>
  <c r="H38" i="32"/>
  <c r="G38" i="32"/>
  <c r="E38" i="32"/>
  <c r="H28" i="32"/>
  <c r="G28" i="32"/>
  <c r="E28" i="32"/>
  <c r="I27" i="32"/>
  <c r="I26" i="32"/>
  <c r="I24" i="32"/>
  <c r="I21" i="32"/>
  <c r="I19" i="32"/>
  <c r="H18" i="32"/>
  <c r="G18" i="32"/>
  <c r="E18" i="32"/>
  <c r="I17" i="32"/>
  <c r="I16" i="32"/>
  <c r="I15" i="32"/>
  <c r="I14" i="32"/>
  <c r="I13" i="32"/>
  <c r="I12" i="32"/>
  <c r="F11" i="32"/>
  <c r="H10" i="32"/>
  <c r="G10" i="32"/>
  <c r="E10" i="32"/>
  <c r="D10" i="32"/>
  <c r="F15" i="31"/>
  <c r="I15" i="31" s="1"/>
  <c r="E20" i="30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J46" i="29"/>
  <c r="G46" i="29"/>
  <c r="G45" i="29" s="1"/>
  <c r="I45" i="29"/>
  <c r="D30" i="20" s="1"/>
  <c r="H45" i="29"/>
  <c r="F45" i="29"/>
  <c r="E45" i="29"/>
  <c r="C30" i="20" s="1"/>
  <c r="J40" i="29"/>
  <c r="G40" i="29"/>
  <c r="I39" i="29"/>
  <c r="E12" i="20" s="1"/>
  <c r="H39" i="29"/>
  <c r="D12" i="20" s="1"/>
  <c r="J36" i="29"/>
  <c r="G36" i="29"/>
  <c r="J33" i="29"/>
  <c r="G33" i="29"/>
  <c r="J32" i="29"/>
  <c r="G32" i="29"/>
  <c r="J30" i="29"/>
  <c r="G30" i="29"/>
  <c r="J20" i="29"/>
  <c r="G20" i="29"/>
  <c r="G17" i="29"/>
  <c r="G42" i="29" s="1"/>
  <c r="J14" i="29"/>
  <c r="G14" i="29"/>
  <c r="J13" i="29"/>
  <c r="G13" i="29"/>
  <c r="J12" i="29"/>
  <c r="G12" i="29"/>
  <c r="J11" i="29"/>
  <c r="G11" i="29"/>
  <c r="F31" i="33" l="1"/>
  <c r="J42" i="29"/>
  <c r="F29" i="29"/>
  <c r="G11" i="31"/>
  <c r="E11" i="31"/>
  <c r="E19" i="31"/>
  <c r="F19" i="31" s="1"/>
  <c r="D13" i="31"/>
  <c r="G19" i="31"/>
  <c r="H11" i="31"/>
  <c r="H19" i="31"/>
  <c r="F70" i="32"/>
  <c r="C8" i="38"/>
  <c r="I11" i="32"/>
  <c r="E13" i="31"/>
  <c r="G13" i="31"/>
  <c r="I29" i="29"/>
  <c r="E11" i="20" s="1"/>
  <c r="J35" i="29"/>
  <c r="H13" i="31"/>
  <c r="G16" i="29"/>
  <c r="J45" i="29"/>
  <c r="G15" i="29"/>
  <c r="F58" i="32"/>
  <c r="H48" i="29"/>
  <c r="C5" i="40" s="1"/>
  <c r="D38" i="32"/>
  <c r="D18" i="32"/>
  <c r="D28" i="32"/>
  <c r="H29" i="29"/>
  <c r="D11" i="20" s="1"/>
  <c r="I48" i="29"/>
  <c r="E82" i="32"/>
  <c r="F74" i="32"/>
  <c r="J34" i="29"/>
  <c r="G82" i="32"/>
  <c r="I31" i="33"/>
  <c r="H82" i="32"/>
  <c r="F62" i="32"/>
  <c r="F22" i="33"/>
  <c r="I22" i="33" s="1"/>
  <c r="F42" i="33"/>
  <c r="I42" i="33" s="1"/>
  <c r="F10" i="32"/>
  <c r="G34" i="29"/>
  <c r="D11" i="31" l="1"/>
  <c r="D21" i="31" s="1"/>
  <c r="E21" i="31"/>
  <c r="G21" i="31"/>
  <c r="H21" i="31"/>
  <c r="I70" i="32"/>
  <c r="I62" i="32"/>
  <c r="I74" i="32"/>
  <c r="F28" i="32"/>
  <c r="F18" i="32"/>
  <c r="I58" i="32"/>
  <c r="F38" i="32"/>
  <c r="D15" i="20"/>
  <c r="C6" i="38"/>
  <c r="E15" i="20"/>
  <c r="F22" i="29"/>
  <c r="I15" i="19"/>
  <c r="D12" i="30"/>
  <c r="D22" i="30" s="1"/>
  <c r="E14" i="33"/>
  <c r="H15" i="19"/>
  <c r="G14" i="33"/>
  <c r="G12" i="33" s="1"/>
  <c r="G48" i="33" s="1"/>
  <c r="F12" i="30"/>
  <c r="F22" i="30" s="1"/>
  <c r="G12" i="30"/>
  <c r="G22" i="30" s="1"/>
  <c r="H14" i="33"/>
  <c r="H12" i="33" s="1"/>
  <c r="H48" i="33" s="1"/>
  <c r="F15" i="19"/>
  <c r="I10" i="32"/>
  <c r="I19" i="31" l="1"/>
  <c r="I38" i="32"/>
  <c r="I18" i="32"/>
  <c r="I28" i="32"/>
  <c r="C40" i="38"/>
  <c r="F39" i="29"/>
  <c r="F48" i="29" s="1"/>
  <c r="F11" i="31"/>
  <c r="E12" i="33"/>
  <c r="E48" i="33" s="1"/>
  <c r="I49" i="32"/>
  <c r="C34" i="20"/>
  <c r="E14" i="20"/>
  <c r="D14" i="20"/>
  <c r="I35" i="19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E34" i="20"/>
  <c r="D34" i="20"/>
  <c r="G11" i="19" l="1"/>
  <c r="G27" i="19"/>
  <c r="G35" i="19"/>
  <c r="J35" i="19" s="1"/>
  <c r="I11" i="31"/>
  <c r="I41" i="19"/>
  <c r="H41" i="19"/>
  <c r="F41" i="19"/>
  <c r="G23" i="19"/>
  <c r="J23" i="19" s="1"/>
  <c r="E10" i="20"/>
  <c r="E18" i="20" s="1"/>
  <c r="E22" i="20" s="1"/>
  <c r="E26" i="20" s="1"/>
  <c r="J11" i="19"/>
  <c r="D10" i="20"/>
  <c r="D18" i="20" s="1"/>
  <c r="D22" i="20" s="1"/>
  <c r="D26" i="20" s="1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C15" i="20" s="1"/>
  <c r="F48" i="32"/>
  <c r="F13" i="31" l="1"/>
  <c r="F21" i="31" s="1"/>
  <c r="G37" i="29"/>
  <c r="G29" i="29" s="1"/>
  <c r="E15" i="19"/>
  <c r="D14" i="33"/>
  <c r="I48" i="32"/>
  <c r="F82" i="32"/>
  <c r="C12" i="30"/>
  <c r="E29" i="29" l="1"/>
  <c r="C11" i="20" s="1"/>
  <c r="C14" i="20"/>
  <c r="J37" i="29"/>
  <c r="J29" i="29" s="1"/>
  <c r="I82" i="32"/>
  <c r="G19" i="29"/>
  <c r="G22" i="29" s="1"/>
  <c r="I13" i="31"/>
  <c r="I21" i="31" s="1"/>
  <c r="E22" i="29"/>
  <c r="E39" i="29"/>
  <c r="G43" i="29"/>
  <c r="G39" i="29" s="1"/>
  <c r="G48" i="29" s="1"/>
  <c r="D12" i="33"/>
  <c r="D48" i="33" s="1"/>
  <c r="F14" i="33"/>
  <c r="E12" i="30"/>
  <c r="E22" i="30" s="1"/>
  <c r="C22" i="30"/>
  <c r="G15" i="19"/>
  <c r="J15" i="19" s="1"/>
  <c r="E14" i="19"/>
  <c r="H22" i="29" l="1"/>
  <c r="C12" i="20"/>
  <c r="C10" i="20" s="1"/>
  <c r="C18" i="20" s="1"/>
  <c r="C22" i="20" s="1"/>
  <c r="C26" i="20" s="1"/>
  <c r="E48" i="29"/>
  <c r="J39" i="29"/>
  <c r="J48" i="29" s="1"/>
  <c r="F12" i="33"/>
  <c r="F48" i="33" s="1"/>
  <c r="I14" i="33"/>
  <c r="I12" i="33" s="1"/>
  <c r="I48" i="33" s="1"/>
  <c r="H12" i="30"/>
  <c r="H22" i="30" s="1"/>
  <c r="G14" i="19"/>
  <c r="E41" i="19"/>
  <c r="I22" i="29" l="1"/>
  <c r="J19" i="29"/>
  <c r="C20" i="40"/>
  <c r="J14" i="19"/>
  <c r="J41" i="19" s="1"/>
  <c r="G41" i="19"/>
  <c r="J43" i="29" l="1"/>
</calcChain>
</file>

<file path=xl/sharedStrings.xml><?xml version="1.0" encoding="utf-8"?>
<sst xmlns="http://schemas.openxmlformats.org/spreadsheetml/2006/main" count="926" uniqueCount="587">
  <si>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</si>
  <si>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</si>
  <si>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</si>
  <si>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</si>
  <si>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</si>
  <si>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</si>
  <si>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</si>
  <si>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</si>
  <si>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</si>
  <si>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</si>
  <si>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</si>
  <si>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</si>
  <si>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</si>
  <si>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</si>
  <si>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</si>
  <si>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</si>
  <si>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</si>
  <si>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</si>
  <si>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</si>
  <si>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</si>
  <si>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</si>
  <si>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</si>
  <si>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</si>
  <si>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</si>
  <si>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</si>
  <si>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</si>
  <si>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</si>
  <si>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</si>
  <si>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</si>
  <si>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</si>
  <si>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</si>
  <si>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</si>
  <si>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</si>
  <si>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</si>
  <si>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</si>
  <si>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</si>
  <si>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</si>
  <si>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</si>
  <si>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</si>
  <si>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</si>
  <si>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</si>
  <si>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</si>
  <si>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</si>
  <si>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</si>
  <si>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</si>
  <si>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</si>
  <si>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</si>
  <si>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</si>
  <si>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</si>
  <si>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</si>
  <si>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</si>
  <si>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</si>
  <si>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</si>
  <si>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</si>
  <si>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</si>
  <si>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</si>
  <si>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</si>
  <si>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</si>
  <si>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</si>
  <si>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</si>
  <si>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</si>
  <si>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</si>
  <si>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</si>
  <si>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</si>
  <si>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</si>
  <si>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</si>
  <si>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</si>
  <si>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</si>
  <si>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</si>
  <si>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</si>
  <si>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</si>
  <si>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</si>
  <si>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</si>
  <si>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</si>
  <si>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</si>
  <si>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</si>
  <si>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</si>
  <si>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</si>
  <si>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</si>
  <si>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</si>
  <si>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</si>
  <si>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</si>
  <si>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</si>
  <si>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</si>
  <si>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</si>
  <si>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</si>
  <si>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</si>
  <si>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</si>
  <si>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</si>
  <si>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</si>
  <si>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</si>
  <si>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</si>
  <si>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</si>
  <si>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</si>
  <si>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</si>
  <si>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</si>
  <si>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</si>
  <si>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</si>
  <si>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</si>
  <si>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</si>
  <si>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</si>
  <si>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</si>
  <si>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</si>
  <si>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</si>
  <si>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</si>
  <si>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</si>
  <si>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</si>
  <si>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</si>
  <si>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</si>
  <si>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</si>
  <si>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</si>
  <si>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</si>
  <si>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</si>
  <si>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</si>
  <si>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</si>
  <si>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</si>
  <si>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</si>
  <si>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</si>
  <si>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</si>
  <si>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</si>
  <si>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</si>
  <si>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</si>
  <si>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</si>
  <si>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</si>
  <si>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</si>
  <si>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</si>
  <si>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</si>
  <si>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</si>
  <si>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</si>
  <si>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</si>
  <si>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</si>
  <si>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</si>
  <si>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</si>
  <si>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</si>
  <si>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</si>
  <si>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</si>
  <si>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</si>
  <si>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</si>
  <si>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</si>
  <si>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</si>
  <si>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</si>
  <si>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</si>
  <si>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</si>
  <si>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</si>
  <si>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</si>
  <si>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</si>
  <si>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</si>
  <si>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</si>
  <si>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</si>
  <si>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</si>
  <si>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</si>
  <si>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</si>
  <si>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</si>
  <si>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</si>
  <si>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</si>
  <si>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</si>
  <si>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</si>
  <si>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</si>
  <si>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</si>
  <si>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</si>
  <si>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</si>
  <si>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</si>
  <si>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</si>
  <si>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</si>
  <si>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</si>
  <si>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</si>
  <si>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</si>
  <si>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</si>
  <si>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</si>
  <si>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</si>
  <si>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</si>
  <si>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</si>
  <si>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</si>
  <si>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</si>
  <si>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</si>
  <si>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</si>
  <si>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</si>
  <si>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</si>
  <si>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</si>
  <si>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</si>
  <si>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</si>
  <si>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</si>
  <si>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</si>
  <si>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</si>
  <si>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</si>
  <si>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</si>
  <si>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</si>
  <si>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</si>
  <si>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</si>
  <si>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</si>
  <si>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</si>
  <si>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</si>
  <si>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</si>
  <si>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</si>
  <si>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</si>
  <si>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</si>
  <si>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</si>
  <si>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</si>
  <si>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</si>
  <si>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</si>
  <si>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</si>
  <si>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</si>
  <si>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</si>
  <si>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</si>
  <si>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</si>
  <si>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</si>
  <si>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</si>
  <si>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</si>
  <si>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</si>
  <si>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</si>
  <si>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</si>
  <si>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</si>
  <si>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</si>
  <si>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</si>
  <si>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</si>
  <si>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</si>
  <si>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</si>
  <si>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</si>
  <si>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</si>
  <si>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</si>
  <si>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</si>
  <si>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</si>
  <si>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</si>
  <si>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</si>
  <si>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</si>
  <si>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</si>
  <si>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</si>
  <si>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</si>
  <si>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</si>
  <si>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</si>
  <si>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</si>
  <si>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</si>
  <si>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</si>
  <si>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</si>
  <si>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</si>
  <si>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</si>
  <si>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</si>
  <si>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</si>
  <si>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</si>
  <si>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</si>
  <si>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</si>
  <si>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</si>
  <si>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</si>
  <si>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</si>
  <si>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</si>
  <si>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</si>
  <si>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</si>
  <si>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</si>
  <si>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</si>
  <si>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</si>
  <si>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</si>
  <si>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</si>
  <si>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</si>
  <si>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</si>
  <si>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</si>
  <si>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</si>
  <si>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</si>
  <si>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</si>
  <si>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</si>
  <si>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</si>
  <si>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</si>
  <si>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</si>
  <si>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</si>
  <si>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</si>
  <si>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</si>
  <si>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</si>
  <si>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</si>
  <si>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</si>
  <si>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</si>
  <si>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</si>
  <si>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</si>
  <si>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</si>
  <si>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</si>
  <si>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</si>
  <si>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</si>
  <si>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</si>
  <si>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</si>
  <si>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</si>
  <si>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</si>
  <si>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</si>
  <si>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</si>
  <si>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</si>
  <si>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</si>
  <si>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</si>
  <si>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</si>
  <si>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</si>
  <si>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</si>
  <si>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</si>
  <si>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</si>
  <si>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</si>
  <si>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Poder Judicial</t>
  </si>
  <si>
    <t>PARTIDA</t>
  </si>
  <si>
    <t>GENERICA</t>
  </si>
  <si>
    <t>ESPECIFICA</t>
  </si>
  <si>
    <t>Descripción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</si>
  <si>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</si>
  <si>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</si>
  <si>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</si>
  <si>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</si>
  <si>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</si>
  <si>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</si>
  <si>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</si>
  <si>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</si>
  <si>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</si>
  <si>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</si>
  <si>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</si>
  <si>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</si>
  <si>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</si>
  <si>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</si>
  <si>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</si>
  <si>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</si>
  <si>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</si>
  <si>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</si>
  <si>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</si>
  <si>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</si>
  <si>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</si>
  <si>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</si>
  <si>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</si>
  <si>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</si>
  <si>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</si>
  <si>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</si>
  <si>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</si>
  <si>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</si>
  <si>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</si>
  <si>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</si>
  <si>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</si>
  <si>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</si>
  <si>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</si>
  <si>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</si>
  <si>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</si>
  <si>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</si>
  <si>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</si>
  <si>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</si>
  <si>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</si>
  <si>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</si>
  <si>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</si>
  <si>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</si>
  <si>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</si>
  <si>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</si>
  <si>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</si>
  <si>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</si>
  <si>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</si>
  <si>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</si>
  <si>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</si>
  <si>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</si>
  <si>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</si>
  <si>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</si>
  <si>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</si>
  <si>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</si>
  <si>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</si>
  <si>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</si>
  <si>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</si>
  <si>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</si>
  <si>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</si>
  <si>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</si>
  <si>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</si>
  <si>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</si>
  <si>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</si>
  <si>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</si>
  <si>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</si>
  <si>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</si>
  <si>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</si>
  <si>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</si>
  <si>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</si>
  <si>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</si>
  <si>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</si>
  <si>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</si>
  <si>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</si>
  <si>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</si>
  <si>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</si>
  <si>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</si>
  <si>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</si>
  <si>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</si>
  <si>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</si>
  <si>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</si>
  <si>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</si>
  <si>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</si>
  <si>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</si>
  <si>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</si>
  <si>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</si>
  <si>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</si>
  <si>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</si>
  <si>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</si>
  <si>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</si>
  <si>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</si>
  <si>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</si>
  <si>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</si>
  <si>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</si>
  <si>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</si>
  <si>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</si>
  <si>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</si>
  <si>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</si>
  <si>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</si>
  <si>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</si>
  <si>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</si>
  <si>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</si>
  <si>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</si>
  <si>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</si>
  <si>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</si>
  <si>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</si>
  <si>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</si>
  <si>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</si>
  <si>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</si>
  <si>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</si>
  <si>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</si>
  <si>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</si>
  <si>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</si>
  <si>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</si>
  <si>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</si>
  <si>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</si>
  <si>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</si>
  <si>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</si>
  <si>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</si>
  <si>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</si>
  <si>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</si>
  <si>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</si>
  <si>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</si>
  <si>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</si>
  <si>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</si>
  <si>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</si>
  <si>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</si>
  <si>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</si>
  <si>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</si>
  <si>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</si>
  <si>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</si>
  <si>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</si>
  <si>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</si>
  <si>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</si>
  <si>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</si>
  <si>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</si>
  <si>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</si>
  <si>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</si>
  <si>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</si>
  <si>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</si>
  <si>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</si>
  <si>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</si>
  <si>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</si>
  <si>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</si>
  <si>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</si>
  <si>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</si>
  <si>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</si>
  <si>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</si>
  <si>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</si>
  <si>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</si>
  <si>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</si>
  <si>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</si>
  <si>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</si>
  <si>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</si>
  <si>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</si>
  <si>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</si>
  <si>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</si>
  <si>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</si>
  <si>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</si>
  <si>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</si>
  <si>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</si>
  <si>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</si>
  <si>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</si>
  <si>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</si>
  <si>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</si>
  <si>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</si>
  <si>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</si>
  <si>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</si>
  <si>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</si>
  <si>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</si>
  <si>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</si>
  <si>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</si>
  <si>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</si>
  <si>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</si>
  <si>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</si>
  <si>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</si>
  <si>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</si>
  <si>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</si>
  <si>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</si>
  <si>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</si>
  <si>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</si>
  <si>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</si>
  <si>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</si>
  <si>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</si>
  <si>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</si>
  <si>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</si>
  <si>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</si>
  <si>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</si>
  <si>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</si>
  <si>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</si>
  <si>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</si>
  <si>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</si>
  <si>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</si>
  <si>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</si>
  <si>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</si>
  <si>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</si>
  <si>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</si>
  <si>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</si>
  <si>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</si>
  <si>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</si>
  <si>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</si>
  <si>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</si>
  <si>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</si>
  <si>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</si>
  <si>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</si>
  <si>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</si>
  <si>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</si>
  <si>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</si>
  <si>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</si>
  <si>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</si>
  <si>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Clasificación por Objeto del Gasto (Capítulo y Concepto)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</si>
  <si>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</si>
  <si>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</si>
  <si>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</si>
  <si>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</si>
  <si>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</si>
  <si>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</si>
  <si>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</si>
  <si>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</si>
  <si>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</si>
  <si>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</si>
  <si>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</si>
  <si>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</si>
  <si>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</si>
  <si>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</si>
  <si>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</si>
  <si>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</si>
  <si>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</si>
  <si>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</si>
  <si>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</si>
  <si>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</si>
  <si>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</si>
  <si>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</si>
  <si>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</si>
  <si>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</si>
  <si>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</si>
  <si>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</si>
  <si>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</si>
  <si>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</si>
  <si>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</si>
  <si>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</si>
  <si>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</si>
  <si>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</si>
  <si>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</si>
  <si>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</si>
  <si>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Acabados y otros trabajos especializados en bienes propios</t>
  </si>
  <si>
    <t>Vehículos y Equipo Terrestre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</si>
  <si>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</si>
  <si>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</si>
  <si>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</si>
  <si>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</si>
  <si>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</si>
  <si>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</si>
  <si>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</si>
  <si>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</si>
  <si>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</si>
  <si>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</si>
  <si>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</si>
  <si>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</si>
  <si>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</si>
  <si>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</si>
  <si>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Materias Primas y Materiales de Produccion y Comercializacion</t>
  </si>
  <si>
    <t>Concesion de Prestamos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</si>
  <si>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</si>
  <si>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</si>
  <si>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</si>
  <si>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</si>
  <si>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</si>
  <si>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</si>
  <si>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</si>
  <si>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</si>
  <si>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</si>
  <si>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</si>
  <si>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</si>
  <si>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</si>
  <si>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</si>
  <si>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</si>
  <si>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</si>
  <si>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Previsiones de carácter laboral, económica y de seguridad social</t>
  </si>
  <si>
    <t>Reserva para incremento en percepciones</t>
  </si>
  <si>
    <t>Prendas de serguridad y proteccion personal</t>
  </si>
  <si>
    <t>Ropa de proteccion personal</t>
  </si>
  <si>
    <t>Edificación no habitacional</t>
  </si>
  <si>
    <t>Edificaciones no habitacionales en bienes propios</t>
  </si>
  <si>
    <t>Del 1 de enero al 30 de septiembre de 2021</t>
  </si>
  <si>
    <t>Correspondiente del 1 de enero al 30 de septiembre de 2021</t>
  </si>
  <si>
    <t>Obra pública en bienes de dominio público</t>
  </si>
  <si>
    <t>Edificaciones no habitacionales en bienes de dominio público</t>
  </si>
  <si>
    <t>Servicios de consultoria en tecnologias de la informacion</t>
  </si>
  <si>
    <t>Servicios de consultoria administrativa, procesos, técnica y en tecnologias de la informacion</t>
  </si>
  <si>
    <t xml:space="preserve">Estado Analítico del Ejercicio del Presupuesto de Egresos </t>
  </si>
  <si>
    <t>Clasificación por Objeto del Gasto (Partida Específica)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</si>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</sst>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68" formatCode="0_ ;[Red]\-0\ "/>
    <numFmt numFmtId="169" formatCode="#,##0.00_ ;[Red]\-#,##0.00\ "/>
    <numFmt numFmtId="170" formatCode="_-* #,##0.0000000000000000000000_-;\-* #,##0.0000000000000000000000_-;_-* &quot;-&quot;??_-;_-@_-"/>
    <numFmt numFmtId="171" formatCode="#,##0.00000;[Red]\-#,##0.00000"/>
    <numFmt numFmtId="172" formatCode="#,##0.000_ ;[Red]\-#,##0.000\ "/>
    <numFmt numFmtId="173" formatCode="#,##0.0000000_ ;[Red]\-#,##0.0000000\ "/>
  </numFmts>
  <fonts count="4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1" fillId="0" borderId="0">
      <alignment vertical="top"/>
    </xf>
    <xf numFmtId="43" fontId="41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39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4" borderId="0" xfId="0" applyFont="1" applyFill="1"/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21" fillId="0" borderId="0" xfId="0" applyFont="1"/>
    <xf numFmtId="0" fontId="8" fillId="4" borderId="16" xfId="0" applyFont="1" applyFill="1" applyBorder="1"/>
    <xf numFmtId="0" fontId="19" fillId="4" borderId="16" xfId="0" applyFont="1" applyFill="1" applyBorder="1"/>
    <xf numFmtId="167" fontId="8" fillId="0" borderId="0" xfId="0" applyNumberFormat="1" applyFont="1"/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Font="1" applyAlignment="1"/>
    <xf numFmtId="0" fontId="0" fillId="0" borderId="29" xfId="0" applyFont="1" applyFill="1" applyBorder="1" applyAlignment="1"/>
    <xf numFmtId="168" fontId="0" fillId="0" borderId="29" xfId="0" applyNumberFormat="1" applyFont="1" applyBorder="1" applyAlignment="1" applyProtection="1">
      <alignment horizontal="center" vertical="top"/>
      <protection locked="0"/>
    </xf>
    <xf numFmtId="168" fontId="0" fillId="0" borderId="30" xfId="0" applyNumberFormat="1" applyFont="1" applyBorder="1" applyAlignment="1" applyProtection="1">
      <alignment horizontal="left" vertical="top"/>
      <protection locked="0"/>
    </xf>
    <xf numFmtId="40" fontId="0" fillId="0" borderId="31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3" fillId="0" borderId="33" xfId="0" applyFont="1" applyFill="1" applyBorder="1" applyAlignment="1"/>
    <xf numFmtId="0" fontId="13" fillId="0" borderId="34" xfId="0" applyFont="1" applyFill="1" applyBorder="1" applyAlignment="1"/>
    <xf numFmtId="0" fontId="13" fillId="0" borderId="35" xfId="0" applyFont="1" applyFill="1" applyBorder="1" applyAlignment="1">
      <alignment vertical="top"/>
    </xf>
    <xf numFmtId="0" fontId="0" fillId="0" borderId="30" xfId="0" applyFont="1" applyFill="1" applyBorder="1" applyAlignment="1"/>
    <xf numFmtId="0" fontId="0" fillId="0" borderId="32" xfId="0" applyFont="1" applyFill="1" applyBorder="1" applyAlignment="1"/>
    <xf numFmtId="168" fontId="0" fillId="0" borderId="32" xfId="0" applyNumberFormat="1" applyFont="1" applyFill="1" applyBorder="1" applyAlignment="1" applyProtection="1">
      <alignment horizontal="center" vertical="top"/>
      <protection locked="0"/>
    </xf>
    <xf numFmtId="168" fontId="0" fillId="0" borderId="32" xfId="0" applyNumberFormat="1" applyFont="1" applyFill="1" applyBorder="1" applyAlignment="1" applyProtection="1">
      <alignment horizontal="left" vertical="top"/>
      <protection locked="0"/>
    </xf>
    <xf numFmtId="0" fontId="0" fillId="0" borderId="37" xfId="0" applyFont="1" applyFill="1" applyBorder="1" applyAlignment="1">
      <alignment horizontal="left"/>
    </xf>
    <xf numFmtId="0" fontId="0" fillId="0" borderId="37" xfId="0" applyFont="1" applyFill="1" applyBorder="1" applyAlignment="1"/>
    <xf numFmtId="168" fontId="0" fillId="0" borderId="37" xfId="0" applyNumberFormat="1" applyFont="1" applyBorder="1" applyAlignment="1" applyProtection="1">
      <alignment horizontal="right" vertical="top"/>
      <protection locked="0"/>
    </xf>
    <xf numFmtId="168" fontId="0" fillId="0" borderId="33" xfId="0" applyNumberFormat="1" applyFont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>
      <alignment horizontal="left"/>
    </xf>
    <xf numFmtId="168" fontId="0" fillId="0" borderId="29" xfId="0" applyNumberFormat="1" applyFont="1" applyBorder="1" applyAlignment="1" applyProtection="1">
      <alignment horizontal="right" vertical="top"/>
      <protection locked="0"/>
    </xf>
    <xf numFmtId="168" fontId="0" fillId="0" borderId="30" xfId="0" applyNumberFormat="1" applyFont="1" applyBorder="1" applyAlignment="1" applyProtection="1">
      <alignment horizontal="left" vertical="top" wrapText="1"/>
      <protection locked="0"/>
    </xf>
    <xf numFmtId="168" fontId="0" fillId="0" borderId="34" xfId="0" applyNumberFormat="1" applyFont="1" applyBorder="1" applyAlignment="1" applyProtection="1">
      <alignment horizontal="right" vertical="top"/>
      <protection locked="0"/>
    </xf>
    <xf numFmtId="168" fontId="0" fillId="0" borderId="34" xfId="0" applyNumberFormat="1" applyFont="1" applyBorder="1" applyAlignment="1" applyProtection="1">
      <alignment horizontal="left" vertical="top" wrapText="1"/>
      <protection locked="0"/>
    </xf>
    <xf numFmtId="168" fontId="0" fillId="0" borderId="33" xfId="0" applyNumberFormat="1" applyFont="1" applyBorder="1" applyAlignment="1" applyProtection="1">
      <alignment horizontal="right" vertical="top"/>
      <protection locked="0"/>
    </xf>
    <xf numFmtId="0" fontId="0" fillId="0" borderId="33" xfId="0" applyFont="1" applyFill="1" applyBorder="1" applyAlignment="1">
      <alignment horizontal="left" vertical="top" wrapText="1"/>
    </xf>
    <xf numFmtId="168" fontId="0" fillId="0" borderId="33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27" fillId="0" borderId="0" xfId="0" applyFont="1" applyFill="1" applyBorder="1"/>
    <xf numFmtId="40" fontId="27" fillId="0" borderId="0" xfId="0" applyNumberFormat="1" applyFont="1" applyFill="1" applyBorder="1"/>
    <xf numFmtId="0" fontId="28" fillId="0" borderId="39" xfId="0" applyFont="1" applyFill="1" applyBorder="1" applyAlignment="1">
      <alignment horizontal="left" vertical="center" indent="1"/>
    </xf>
    <xf numFmtId="0" fontId="28" fillId="0" borderId="40" xfId="0" applyFont="1" applyFill="1" applyBorder="1" applyAlignment="1">
      <alignment horizontal="left" vertical="center" wrapText="1" indent="1"/>
    </xf>
    <xf numFmtId="0" fontId="28" fillId="0" borderId="41" xfId="0" applyFont="1" applyFill="1" applyBorder="1" applyAlignment="1">
      <alignment horizontal="left" vertical="center" indent="1"/>
    </xf>
    <xf numFmtId="0" fontId="28" fillId="0" borderId="42" xfId="0" applyFont="1" applyFill="1" applyBorder="1" applyAlignment="1">
      <alignment horizontal="left" vertical="center" wrapText="1" indent="1"/>
    </xf>
    <xf numFmtId="0" fontId="26" fillId="7" borderId="20" xfId="0" applyFont="1" applyFill="1" applyBorder="1" applyAlignment="1">
      <alignment vertical="center"/>
    </xf>
    <xf numFmtId="0" fontId="26" fillId="7" borderId="26" xfId="0" applyFont="1" applyFill="1" applyBorder="1" applyAlignment="1">
      <alignment vertical="center"/>
    </xf>
    <xf numFmtId="0" fontId="27" fillId="0" borderId="0" xfId="0" applyFont="1" applyBorder="1"/>
    <xf numFmtId="0" fontId="27" fillId="0" borderId="0" xfId="0" applyFont="1" applyFill="1"/>
    <xf numFmtId="40" fontId="27" fillId="0" borderId="0" xfId="0" applyNumberFormat="1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170" fontId="8" fillId="0" borderId="0" xfId="0" applyNumberFormat="1" applyFont="1"/>
    <xf numFmtId="0" fontId="0" fillId="9" borderId="37" xfId="0" applyFont="1" applyFill="1" applyBorder="1" applyAlignment="1">
      <alignment horizontal="left"/>
    </xf>
    <xf numFmtId="0" fontId="28" fillId="0" borderId="47" xfId="0" applyFont="1" applyFill="1" applyBorder="1" applyAlignment="1">
      <alignment horizontal="left" vertical="center" wrapText="1" indent="1"/>
    </xf>
    <xf numFmtId="0" fontId="28" fillId="0" borderId="41" xfId="0" applyFont="1" applyFill="1" applyBorder="1" applyAlignment="1">
      <alignment horizontal="left" vertical="center" wrapText="1" indent="1"/>
    </xf>
    <xf numFmtId="0" fontId="28" fillId="0" borderId="42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31" fillId="4" borderId="0" xfId="0" applyFont="1" applyFill="1"/>
    <xf numFmtId="0" fontId="31" fillId="0" borderId="0" xfId="0" applyFont="1"/>
    <xf numFmtId="0" fontId="33" fillId="4" borderId="0" xfId="4" applyFont="1" applyFill="1"/>
    <xf numFmtId="0" fontId="33" fillId="4" borderId="0" xfId="4" applyFont="1" applyFill="1" applyAlignment="1">
      <alignment horizontal="center"/>
    </xf>
    <xf numFmtId="0" fontId="33" fillId="4" borderId="0" xfId="4" applyFont="1" applyFill="1" applyAlignment="1"/>
    <xf numFmtId="0" fontId="31" fillId="4" borderId="0" xfId="4" applyFont="1" applyFill="1"/>
    <xf numFmtId="0" fontId="34" fillId="4" borderId="11" xfId="4" applyFont="1" applyFill="1" applyBorder="1"/>
    <xf numFmtId="0" fontId="34" fillId="4" borderId="7" xfId="4" applyFont="1" applyFill="1" applyBorder="1"/>
    <xf numFmtId="0" fontId="34" fillId="4" borderId="8" xfId="4" applyFont="1" applyFill="1" applyBorder="1"/>
    <xf numFmtId="0" fontId="34" fillId="4" borderId="8" xfId="4" applyFont="1" applyFill="1" applyBorder="1" applyAlignment="1">
      <alignment horizontal="center"/>
    </xf>
    <xf numFmtId="0" fontId="34" fillId="4" borderId="17" xfId="4" applyFont="1" applyFill="1" applyBorder="1" applyAlignment="1">
      <alignment horizontal="center"/>
    </xf>
    <xf numFmtId="0" fontId="34" fillId="4" borderId="3" xfId="4" applyFont="1" applyFill="1" applyBorder="1" applyAlignment="1">
      <alignment horizontal="center" vertical="center"/>
    </xf>
    <xf numFmtId="0" fontId="34" fillId="4" borderId="4" xfId="4" applyFont="1" applyFill="1" applyBorder="1" applyAlignment="1">
      <alignment horizontal="center" vertical="center"/>
    </xf>
    <xf numFmtId="0" fontId="34" fillId="4" borderId="5" xfId="4" applyFont="1" applyFill="1" applyBorder="1" applyAlignment="1">
      <alignment wrapText="1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33" fillId="0" borderId="0" xfId="0" applyFont="1"/>
    <xf numFmtId="0" fontId="36" fillId="4" borderId="10" xfId="4" applyFont="1" applyFill="1" applyBorder="1" applyAlignment="1">
      <alignment horizontal="left" wrapText="1" indent="1"/>
    </xf>
    <xf numFmtId="0" fontId="0" fillId="0" borderId="50" xfId="0" applyFont="1" applyFill="1" applyBorder="1" applyAlignment="1"/>
    <xf numFmtId="0" fontId="0" fillId="0" borderId="50" xfId="0" applyFont="1" applyFill="1" applyBorder="1" applyAlignment="1">
      <alignment horizontal="left"/>
    </xf>
    <xf numFmtId="168" fontId="0" fillId="0" borderId="50" xfId="0" applyNumberFormat="1" applyFont="1" applyBorder="1" applyAlignment="1" applyProtection="1">
      <alignment horizontal="right" vertical="top"/>
      <protection locked="0"/>
    </xf>
    <xf numFmtId="168" fontId="0" fillId="0" borderId="51" xfId="0" applyNumberFormat="1" applyFont="1" applyBorder="1" applyAlignment="1" applyProtection="1">
      <alignment horizontal="left" vertical="top" wrapText="1"/>
      <protection locked="0"/>
    </xf>
    <xf numFmtId="38" fontId="34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26" fillId="0" borderId="0" xfId="0" applyNumberFormat="1" applyFont="1" applyFill="1" applyBorder="1" applyAlignment="1">
      <alignment horizontal="center" vertical="center"/>
    </xf>
    <xf numFmtId="40" fontId="13" fillId="0" borderId="36" xfId="0" applyNumberFormat="1" applyFont="1" applyFill="1" applyBorder="1" applyAlignment="1" applyProtection="1">
      <alignment vertical="top"/>
      <protection locked="0"/>
    </xf>
    <xf numFmtId="40" fontId="13" fillId="8" borderId="36" xfId="0" applyNumberFormat="1" applyFont="1" applyFill="1" applyBorder="1" applyAlignment="1" applyProtection="1">
      <alignment vertical="top"/>
      <protection locked="0"/>
    </xf>
    <xf numFmtId="40" fontId="0" fillId="9" borderId="36" xfId="0" applyNumberFormat="1" applyFont="1" applyFill="1" applyBorder="1" applyAlignment="1" applyProtection="1">
      <alignment vertical="top"/>
      <protection locked="0"/>
    </xf>
    <xf numFmtId="38" fontId="8" fillId="0" borderId="0" xfId="0" applyNumberFormat="1" applyFont="1"/>
    <xf numFmtId="40" fontId="0" fillId="0" borderId="31" xfId="0" applyNumberFormat="1" applyFont="1" applyFill="1" applyBorder="1" applyAlignment="1" applyProtection="1">
      <alignment vertical="top"/>
      <protection locked="0"/>
    </xf>
    <xf numFmtId="40" fontId="8" fillId="0" borderId="0" xfId="0" applyNumberFormat="1" applyFont="1"/>
    <xf numFmtId="43" fontId="17" fillId="0" borderId="0" xfId="0" applyNumberFormat="1" applyFont="1" applyAlignment="1">
      <alignment horizontal="center"/>
    </xf>
    <xf numFmtId="38" fontId="8" fillId="4" borderId="17" xfId="0" applyNumberFormat="1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13" fillId="0" borderId="0" xfId="0" applyFont="1" applyFill="1"/>
    <xf numFmtId="0" fontId="14" fillId="11" borderId="16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5" xfId="0" applyFont="1" applyFill="1" applyBorder="1" applyAlignment="1">
      <alignment horizontal="justify" vertical="top" wrapText="1"/>
    </xf>
    <xf numFmtId="0" fontId="38" fillId="0" borderId="0" xfId="0" applyFont="1" applyFill="1" applyBorder="1" applyAlignment="1">
      <alignment horizontal="center"/>
    </xf>
    <xf numFmtId="37" fontId="32" fillId="11" borderId="16" xfId="4" applyNumberFormat="1" applyFont="1" applyFill="1" applyBorder="1" applyAlignment="1">
      <alignment horizontal="center" vertical="center"/>
    </xf>
    <xf numFmtId="37" fontId="32" fillId="11" borderId="16" xfId="4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21" fillId="0" borderId="0" xfId="0" applyFont="1" applyFill="1"/>
    <xf numFmtId="0" fontId="9" fillId="4" borderId="16" xfId="0" applyFont="1" applyFill="1" applyBorder="1"/>
    <xf numFmtId="0" fontId="14" fillId="12" borderId="16" xfId="0" applyFont="1" applyFill="1" applyBorder="1" applyAlignment="1">
      <alignment horizontal="center"/>
    </xf>
    <xf numFmtId="0" fontId="8" fillId="0" borderId="0" xfId="0" applyFont="1" applyBorder="1"/>
    <xf numFmtId="0" fontId="19" fillId="0" borderId="0" xfId="0" applyFont="1" applyFill="1"/>
    <xf numFmtId="0" fontId="30" fillId="11" borderId="16" xfId="0" applyFont="1" applyFill="1" applyBorder="1" applyAlignment="1">
      <alignment vertical="center"/>
    </xf>
    <xf numFmtId="0" fontId="13" fillId="9" borderId="33" xfId="0" applyFont="1" applyFill="1" applyBorder="1" applyAlignment="1"/>
    <xf numFmtId="0" fontId="13" fillId="9" borderId="34" xfId="0" applyFont="1" applyFill="1" applyBorder="1" applyAlignment="1"/>
    <xf numFmtId="0" fontId="13" fillId="9" borderId="35" xfId="0" applyFont="1" applyFill="1" applyBorder="1" applyAlignment="1">
      <alignment vertical="top"/>
    </xf>
    <xf numFmtId="0" fontId="0" fillId="9" borderId="33" xfId="0" applyFont="1" applyFill="1" applyBorder="1" applyAlignment="1"/>
    <xf numFmtId="0" fontId="0" fillId="9" borderId="35" xfId="0" applyFont="1" applyFill="1" applyBorder="1" applyAlignment="1">
      <alignment vertical="top"/>
    </xf>
    <xf numFmtId="0" fontId="13" fillId="8" borderId="37" xfId="0" applyFont="1" applyFill="1" applyBorder="1" applyAlignment="1">
      <alignment horizontal="left"/>
    </xf>
    <xf numFmtId="0" fontId="13" fillId="8" borderId="33" xfId="0" applyFont="1" applyFill="1" applyBorder="1" applyAlignment="1"/>
    <xf numFmtId="0" fontId="13" fillId="8" borderId="34" xfId="0" applyFont="1" applyFill="1" applyBorder="1" applyAlignment="1"/>
    <xf numFmtId="0" fontId="13" fillId="8" borderId="35" xfId="0" applyFont="1" applyFill="1" applyBorder="1" applyAlignment="1">
      <alignment vertical="top"/>
    </xf>
    <xf numFmtId="171" fontId="8" fillId="0" borderId="0" xfId="0" applyNumberFormat="1" applyFont="1"/>
    <xf numFmtId="40" fontId="0" fillId="0" borderId="36" xfId="0" applyNumberFormat="1" applyFont="1" applyFill="1" applyBorder="1" applyAlignment="1" applyProtection="1">
      <alignment vertical="top"/>
      <protection locked="0"/>
    </xf>
    <xf numFmtId="169" fontId="8" fillId="4" borderId="18" xfId="2" applyNumberFormat="1" applyFont="1" applyFill="1" applyBorder="1" applyAlignment="1">
      <alignment horizontal="right" vertical="center" wrapText="1"/>
    </xf>
    <xf numFmtId="40" fontId="28" fillId="0" borderId="42" xfId="0" applyNumberFormat="1" applyFont="1" applyFill="1" applyBorder="1" applyAlignment="1">
      <alignment horizontal="center" vertical="center"/>
    </xf>
    <xf numFmtId="40" fontId="28" fillId="0" borderId="40" xfId="0" applyNumberFormat="1" applyFont="1" applyFill="1" applyBorder="1" applyAlignment="1">
      <alignment horizontal="center" vertical="center"/>
    </xf>
    <xf numFmtId="40" fontId="0" fillId="0" borderId="52" xfId="0" applyNumberFormat="1" applyFont="1" applyFill="1" applyBorder="1" applyAlignment="1" applyProtection="1">
      <alignment vertical="top"/>
      <protection locked="0"/>
    </xf>
    <xf numFmtId="40" fontId="28" fillId="0" borderId="48" xfId="0" applyNumberFormat="1" applyFont="1" applyFill="1" applyBorder="1" applyAlignment="1">
      <alignment horizontal="center" vertical="center"/>
    </xf>
    <xf numFmtId="40" fontId="28" fillId="0" borderId="49" xfId="0" applyNumberFormat="1" applyFont="1" applyFill="1" applyBorder="1" applyAlignment="1">
      <alignment horizontal="center" vertical="center"/>
    </xf>
    <xf numFmtId="40" fontId="26" fillId="10" borderId="28" xfId="0" applyNumberFormat="1" applyFont="1" applyFill="1" applyBorder="1" applyAlignment="1">
      <alignment horizontal="center" vertical="center"/>
    </xf>
    <xf numFmtId="40" fontId="28" fillId="0" borderId="28" xfId="0" applyNumberFormat="1" applyFont="1" applyFill="1" applyBorder="1" applyAlignment="1">
      <alignment horizontal="center" vertical="center"/>
    </xf>
    <xf numFmtId="40" fontId="26" fillId="7" borderId="28" xfId="0" applyNumberFormat="1" applyFont="1" applyFill="1" applyBorder="1" applyAlignment="1">
      <alignment horizontal="center" vertical="center"/>
    </xf>
    <xf numFmtId="40" fontId="26" fillId="7" borderId="27" xfId="0" applyNumberFormat="1" applyFont="1" applyFill="1" applyBorder="1" applyAlignment="1">
      <alignment horizontal="center" vertical="center"/>
    </xf>
    <xf numFmtId="40" fontId="28" fillId="0" borderId="44" xfId="0" applyNumberFormat="1" applyFont="1" applyFill="1" applyBorder="1" applyAlignment="1">
      <alignment horizontal="center" vertical="center"/>
    </xf>
    <xf numFmtId="40" fontId="8" fillId="0" borderId="18" xfId="2" applyNumberFormat="1" applyFont="1" applyFill="1" applyBorder="1" applyAlignment="1">
      <alignment horizontal="right" vertical="top" wrapText="1"/>
    </xf>
    <xf numFmtId="40" fontId="8" fillId="0" borderId="18" xfId="0" applyNumberFormat="1" applyFont="1" applyFill="1" applyBorder="1" applyAlignment="1">
      <alignment horizontal="right" vertical="top" wrapText="1"/>
    </xf>
    <xf numFmtId="40" fontId="8" fillId="0" borderId="19" xfId="0" applyNumberFormat="1" applyFont="1" applyFill="1" applyBorder="1" applyAlignment="1">
      <alignment horizontal="justify" vertical="top" wrapText="1"/>
    </xf>
    <xf numFmtId="40" fontId="9" fillId="0" borderId="19" xfId="2" applyNumberFormat="1" applyFont="1" applyFill="1" applyBorder="1" applyAlignment="1">
      <alignment horizontal="right" vertical="top" wrapText="1"/>
    </xf>
    <xf numFmtId="40" fontId="35" fillId="4" borderId="18" xfId="2" applyNumberFormat="1" applyFont="1" applyFill="1" applyBorder="1" applyAlignment="1">
      <alignment vertical="center" wrapText="1"/>
    </xf>
    <xf numFmtId="40" fontId="34" fillId="4" borderId="5" xfId="5" applyNumberFormat="1" applyFont="1" applyFill="1" applyBorder="1" applyAlignment="1">
      <alignment horizontal="center"/>
    </xf>
    <xf numFmtId="40" fontId="34" fillId="4" borderId="19" xfId="5" applyNumberFormat="1" applyFont="1" applyFill="1" applyBorder="1" applyAlignment="1">
      <alignment horizontal="center"/>
    </xf>
    <xf numFmtId="40" fontId="37" fillId="4" borderId="18" xfId="2" applyNumberFormat="1" applyFont="1" applyFill="1" applyBorder="1" applyAlignment="1">
      <alignment vertical="center" wrapText="1"/>
    </xf>
    <xf numFmtId="169" fontId="8" fillId="4" borderId="18" xfId="0" applyNumberFormat="1" applyFont="1" applyFill="1" applyBorder="1" applyAlignment="1">
      <alignment horizontal="right" vertical="center" wrapText="1"/>
    </xf>
    <xf numFmtId="169" fontId="8" fillId="4" borderId="19" xfId="0" applyNumberFormat="1" applyFont="1" applyFill="1" applyBorder="1" applyAlignment="1">
      <alignment horizontal="justify" vertical="center" wrapText="1"/>
    </xf>
    <xf numFmtId="169" fontId="9" fillId="4" borderId="19" xfId="2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0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vertical="center" wrapText="1"/>
    </xf>
    <xf numFmtId="40" fontId="9" fillId="4" borderId="18" xfId="2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8" fillId="4" borderId="22" xfId="2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1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9" fillId="4" borderId="22" xfId="2" applyNumberFormat="1" applyFont="1" applyFill="1" applyBorder="1" applyAlignment="1">
      <alignment horizontal="right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49" fontId="40" fillId="0" borderId="0" xfId="0" applyNumberFormat="1" applyFont="1" applyFill="1" applyBorder="1" applyAlignment="1">
      <alignment horizontal="left" vertical="center" wrapText="1" shrinkToFit="1"/>
    </xf>
    <xf numFmtId="0" fontId="40" fillId="0" borderId="0" xfId="0" applyNumberFormat="1" applyFont="1" applyFill="1" applyBorder="1" applyAlignment="1">
      <alignment vertical="center" wrapText="1" shrinkToFit="1"/>
    </xf>
    <xf numFmtId="0" fontId="0" fillId="0" borderId="34" xfId="0" applyFont="1" applyFill="1" applyBorder="1" applyAlignment="1">
      <alignment horizontal="left"/>
    </xf>
    <xf numFmtId="0" fontId="0" fillId="0" borderId="33" xfId="0" applyFont="1" applyFill="1" applyBorder="1" applyAlignment="1"/>
    <xf numFmtId="0" fontId="36" fillId="4" borderId="1" xfId="4" applyFont="1" applyFill="1" applyBorder="1" applyAlignment="1">
      <alignment horizontal="left" vertical="top"/>
    </xf>
    <xf numFmtId="0" fontId="36" fillId="4" borderId="0" xfId="4" applyFont="1" applyFill="1" applyBorder="1" applyAlignment="1">
      <alignment horizontal="left" vertical="top"/>
    </xf>
    <xf numFmtId="0" fontId="31" fillId="4" borderId="2" xfId="0" applyFont="1" applyFill="1" applyBorder="1" applyAlignment="1">
      <alignment vertical="top"/>
    </xf>
    <xf numFmtId="40" fontId="37" fillId="4" borderId="18" xfId="2" applyNumberFormat="1" applyFont="1" applyFill="1" applyBorder="1" applyAlignment="1">
      <alignment vertical="top" wrapText="1"/>
    </xf>
    <xf numFmtId="0" fontId="34" fillId="4" borderId="1" xfId="4" applyFont="1" applyFill="1" applyBorder="1" applyAlignment="1">
      <alignment horizontal="center" vertical="top"/>
    </xf>
    <xf numFmtId="40" fontId="35" fillId="4" borderId="18" xfId="0" applyNumberFormat="1" applyFont="1" applyFill="1" applyBorder="1" applyAlignment="1">
      <alignment vertical="top" wrapText="1"/>
    </xf>
    <xf numFmtId="40" fontId="35" fillId="4" borderId="18" xfId="2" applyNumberFormat="1" applyFont="1" applyFill="1" applyBorder="1" applyAlignment="1">
      <alignment vertical="top" wrapText="1"/>
    </xf>
    <xf numFmtId="0" fontId="31" fillId="4" borderId="0" xfId="0" applyFont="1" applyFill="1" applyBorder="1" applyAlignment="1">
      <alignment vertical="top"/>
    </xf>
    <xf numFmtId="0" fontId="35" fillId="4" borderId="2" xfId="0" applyFont="1" applyFill="1" applyBorder="1" applyAlignment="1">
      <alignment vertical="top" wrapText="1"/>
    </xf>
    <xf numFmtId="40" fontId="34" fillId="4" borderId="18" xfId="5" applyNumberFormat="1" applyFont="1" applyFill="1" applyBorder="1" applyAlignment="1">
      <alignment horizontal="center" vertical="top"/>
    </xf>
    <xf numFmtId="0" fontId="36" fillId="4" borderId="1" xfId="4" applyFont="1" applyFill="1" applyBorder="1" applyAlignment="1">
      <alignment horizontal="center" vertical="top"/>
    </xf>
    <xf numFmtId="0" fontId="33" fillId="4" borderId="0" xfId="0" applyFont="1" applyFill="1" applyBorder="1" applyAlignment="1">
      <alignment vertical="top"/>
    </xf>
    <xf numFmtId="0" fontId="33" fillId="4" borderId="2" xfId="0" applyFont="1" applyFill="1" applyBorder="1" applyAlignment="1">
      <alignment vertical="top"/>
    </xf>
    <xf numFmtId="40" fontId="36" fillId="4" borderId="18" xfId="5" applyNumberFormat="1" applyFont="1" applyFill="1" applyBorder="1" applyAlignment="1">
      <alignment horizontal="center" vertical="top"/>
    </xf>
    <xf numFmtId="0" fontId="34" fillId="4" borderId="0" xfId="4" applyFont="1" applyFill="1" applyBorder="1" applyAlignment="1">
      <alignment horizontal="center" vertical="top"/>
    </xf>
    <xf numFmtId="40" fontId="37" fillId="4" borderId="18" xfId="0" applyNumberFormat="1" applyFont="1" applyFill="1" applyBorder="1" applyAlignment="1">
      <alignment vertical="top" wrapText="1"/>
    </xf>
    <xf numFmtId="0" fontId="26" fillId="0" borderId="46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 indent="1"/>
    </xf>
    <xf numFmtId="0" fontId="28" fillId="0" borderId="55" xfId="0" applyFont="1" applyFill="1" applyBorder="1" applyAlignment="1">
      <alignment horizontal="left" vertical="center" wrapText="1" indent="1"/>
    </xf>
    <xf numFmtId="40" fontId="28" fillId="0" borderId="53" xfId="0" applyNumberFormat="1" applyFont="1" applyFill="1" applyBorder="1" applyAlignment="1">
      <alignment horizontal="center" vertical="center"/>
    </xf>
    <xf numFmtId="172" fontId="8" fillId="4" borderId="18" xfId="2" applyNumberFormat="1" applyFont="1" applyFill="1" applyBorder="1" applyAlignment="1">
      <alignment horizontal="right" vertical="center" wrapText="1"/>
    </xf>
    <xf numFmtId="40" fontId="13" fillId="9" borderId="36" xfId="0" applyNumberFormat="1" applyFont="1" applyFill="1" applyBorder="1" applyAlignment="1" applyProtection="1">
      <alignment vertical="top"/>
    </xf>
    <xf numFmtId="40" fontId="13" fillId="0" borderId="36" xfId="0" applyNumberFormat="1" applyFont="1" applyFill="1" applyBorder="1" applyAlignment="1" applyProtection="1">
      <alignment vertical="top"/>
    </xf>
    <xf numFmtId="40" fontId="27" fillId="0" borderId="0" xfId="0" applyNumberFormat="1" applyFont="1" applyBorder="1"/>
    <xf numFmtId="40" fontId="0" fillId="0" borderId="0" xfId="0" applyNumberFormat="1"/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0" fontId="14" fillId="11" borderId="16" xfId="0" applyFont="1" applyFill="1" applyBorder="1" applyAlignment="1">
      <alignment horizontal="center" vertical="center" wrapText="1"/>
    </xf>
    <xf numFmtId="0" fontId="29" fillId="11" borderId="16" xfId="0" applyFont="1" applyFill="1" applyBorder="1" applyAlignment="1">
      <alignment horizontal="center" vertical="center"/>
    </xf>
    <xf numFmtId="40" fontId="0" fillId="0" borderId="59" xfId="0" applyNumberFormat="1" applyFont="1" applyBorder="1" applyAlignment="1" applyProtection="1">
      <alignment vertical="top"/>
      <protection locked="0"/>
    </xf>
    <xf numFmtId="40" fontId="0" fillId="0" borderId="59" xfId="0" applyNumberFormat="1" applyFont="1" applyFill="1" applyBorder="1" applyAlignment="1" applyProtection="1">
      <alignment vertical="top"/>
      <protection locked="0"/>
    </xf>
    <xf numFmtId="40" fontId="13" fillId="0" borderId="60" xfId="0" applyNumberFormat="1" applyFont="1" applyFill="1" applyBorder="1" applyAlignment="1" applyProtection="1">
      <alignment vertical="top"/>
      <protection locked="0"/>
    </xf>
    <xf numFmtId="40" fontId="13" fillId="8" borderId="60" xfId="0" applyNumberFormat="1" applyFont="1" applyFill="1" applyBorder="1" applyAlignment="1" applyProtection="1">
      <alignment vertical="top"/>
      <protection locked="0"/>
    </xf>
    <xf numFmtId="40" fontId="0" fillId="9" borderId="60" xfId="0" applyNumberFormat="1" applyFont="1" applyFill="1" applyBorder="1" applyAlignment="1" applyProtection="1">
      <alignment vertical="top"/>
      <protection locked="0"/>
    </xf>
    <xf numFmtId="40" fontId="13" fillId="0" borderId="61" xfId="0" applyNumberFormat="1" applyFont="1" applyFill="1" applyBorder="1" applyAlignment="1" applyProtection="1">
      <alignment vertical="top"/>
      <protection locked="0"/>
    </xf>
    <xf numFmtId="0" fontId="0" fillId="0" borderId="25" xfId="0" applyFont="1" applyFill="1" applyBorder="1" applyAlignment="1"/>
    <xf numFmtId="0" fontId="0" fillId="0" borderId="25" xfId="0" applyFont="1" applyFill="1" applyBorder="1" applyAlignment="1">
      <alignment horizontal="left"/>
    </xf>
    <xf numFmtId="168" fontId="0" fillId="0" borderId="25" xfId="0" applyNumberFormat="1" applyFont="1" applyBorder="1" applyAlignment="1" applyProtection="1">
      <alignment horizontal="right" vertical="top"/>
      <protection locked="0"/>
    </xf>
    <xf numFmtId="168" fontId="0" fillId="0" borderId="25" xfId="0" applyNumberFormat="1" applyFont="1" applyBorder="1" applyAlignment="1" applyProtection="1">
      <alignment horizontal="left" vertical="top"/>
      <protection locked="0"/>
    </xf>
    <xf numFmtId="40" fontId="0" fillId="0" borderId="62" xfId="0" applyNumberFormat="1" applyFont="1" applyBorder="1" applyAlignment="1" applyProtection="1">
      <alignment vertical="top"/>
      <protection locked="0"/>
    </xf>
    <xf numFmtId="40" fontId="0" fillId="0" borderId="38" xfId="0" applyNumberFormat="1" applyFont="1" applyFill="1" applyBorder="1" applyAlignment="1" applyProtection="1">
      <alignment vertical="top"/>
      <protection locked="0"/>
    </xf>
    <xf numFmtId="169" fontId="0" fillId="0" borderId="0" xfId="0" applyNumberFormat="1" applyFill="1"/>
    <xf numFmtId="173" fontId="0" fillId="0" borderId="0" xfId="0" applyNumberFormat="1" applyFill="1"/>
    <xf numFmtId="0" fontId="0" fillId="0" borderId="0" xfId="0" applyFont="1" applyBorder="1" applyAlignment="1">
      <alignment wrapText="1"/>
    </xf>
    <xf numFmtId="40" fontId="28" fillId="0" borderId="0" xfId="0" applyNumberFormat="1" applyFont="1" applyFill="1" applyBorder="1" applyAlignment="1">
      <alignment horizontal="center" vertical="center"/>
    </xf>
    <xf numFmtId="173" fontId="0" fillId="0" borderId="0" xfId="0" applyNumberFormat="1"/>
    <xf numFmtId="40" fontId="44" fillId="0" borderId="0" xfId="0" applyNumberFormat="1" applyFont="1" applyBorder="1" applyAlignment="1">
      <alignment vertical="top" wrapText="1" readingOrder="1"/>
    </xf>
    <xf numFmtId="40" fontId="13" fillId="0" borderId="0" xfId="0" applyNumberFormat="1" applyFont="1"/>
    <xf numFmtId="0" fontId="1" fillId="0" borderId="16" xfId="0" applyFont="1" applyFill="1" applyBorder="1"/>
    <xf numFmtId="40" fontId="44" fillId="0" borderId="0" xfId="0" applyNumberFormat="1" applyFont="1" applyAlignment="1" applyProtection="1">
      <alignment horizontal="right" vertical="top" wrapText="1" readingOrder="1"/>
    </xf>
    <xf numFmtId="43" fontId="45" fillId="0" borderId="0" xfId="0" applyNumberFormat="1" applyFont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6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/>
    </xf>
    <xf numFmtId="0" fontId="28" fillId="10" borderId="25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vertical="center"/>
    </xf>
    <xf numFmtId="0" fontId="26" fillId="10" borderId="27" xfId="0" applyFont="1" applyFill="1" applyBorder="1" applyAlignment="1">
      <alignment vertical="center"/>
    </xf>
    <xf numFmtId="0" fontId="27" fillId="0" borderId="45" xfId="0" applyFont="1" applyFill="1" applyBorder="1"/>
    <xf numFmtId="0" fontId="27" fillId="0" borderId="25" xfId="0" applyFont="1" applyFill="1" applyBorder="1"/>
    <xf numFmtId="0" fontId="28" fillId="0" borderId="43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left" vertical="center" wrapText="1"/>
    </xf>
    <xf numFmtId="0" fontId="27" fillId="0" borderId="26" xfId="0" applyFont="1" applyFill="1" applyBorder="1"/>
    <xf numFmtId="0" fontId="26" fillId="0" borderId="20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7" borderId="20" xfId="0" applyFont="1" applyFill="1" applyBorder="1" applyAlignment="1">
      <alignment vertical="center"/>
    </xf>
    <xf numFmtId="0" fontId="26" fillId="7" borderId="27" xfId="0" applyFont="1" applyFill="1" applyBorder="1" applyAlignment="1">
      <alignment vertical="center"/>
    </xf>
    <xf numFmtId="0" fontId="24" fillId="7" borderId="0" xfId="0" applyFont="1" applyFill="1" applyAlignment="1">
      <alignment horizontal="center"/>
    </xf>
    <xf numFmtId="0" fontId="25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28" fillId="0" borderId="43" xfId="0" applyFont="1" applyFill="1" applyBorder="1" applyAlignment="1">
      <alignment horizontal="left" vertical="center" indent="1"/>
    </xf>
    <xf numFmtId="0" fontId="28" fillId="0" borderId="44" xfId="0" applyFont="1" applyFill="1" applyBorder="1" applyAlignment="1">
      <alignment horizontal="left" vertical="center" indent="1"/>
    </xf>
    <xf numFmtId="0" fontId="14" fillId="11" borderId="1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0" fontId="36" fillId="4" borderId="17" xfId="4" applyNumberFormat="1" applyFont="1" applyFill="1" applyBorder="1" applyAlignment="1">
      <alignment horizontal="right"/>
    </xf>
    <xf numFmtId="40" fontId="36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36" fillId="4" borderId="1" xfId="4" applyFont="1" applyFill="1" applyBorder="1" applyAlignment="1">
      <alignment horizontal="left" vertical="top" wrapText="1"/>
    </xf>
    <xf numFmtId="0" fontId="36" fillId="4" borderId="0" xfId="4" applyFont="1" applyFill="1" applyBorder="1" applyAlignment="1">
      <alignment horizontal="left" vertical="top" wrapText="1"/>
    </xf>
    <xf numFmtId="0" fontId="36" fillId="4" borderId="2" xfId="4" applyFont="1" applyFill="1" applyBorder="1" applyAlignment="1">
      <alignment horizontal="left" vertical="top" wrapText="1"/>
    </xf>
    <xf numFmtId="0" fontId="35" fillId="4" borderId="0" xfId="0" applyFont="1" applyFill="1" applyBorder="1" applyAlignment="1">
      <alignment horizontal="left" vertical="top" wrapText="1"/>
    </xf>
    <xf numFmtId="0" fontId="35" fillId="4" borderId="2" xfId="0" applyFont="1" applyFill="1" applyBorder="1" applyAlignment="1">
      <alignment horizontal="left" vertical="top" wrapText="1"/>
    </xf>
    <xf numFmtId="0" fontId="35" fillId="4" borderId="1" xfId="0" applyFont="1" applyFill="1" applyBorder="1" applyAlignment="1">
      <alignment horizontal="left" vertical="top" wrapText="1"/>
    </xf>
    <xf numFmtId="40" fontId="35" fillId="4" borderId="17" xfId="0" applyNumberFormat="1" applyFont="1" applyFill="1" applyBorder="1" applyAlignment="1">
      <alignment horizontal="right" vertical="center" wrapText="1"/>
    </xf>
    <xf numFmtId="40" fontId="35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7" fontId="32" fillId="11" borderId="16" xfId="4" applyNumberFormat="1" applyFont="1" applyFill="1" applyBorder="1" applyAlignment="1">
      <alignment horizontal="center" vertical="center" wrapText="1"/>
    </xf>
    <xf numFmtId="37" fontId="32" fillId="11" borderId="16" xfId="4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1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11" borderId="1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2" borderId="6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4" fillId="11" borderId="7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29" fillId="11" borderId="56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14" fillId="11" borderId="56" xfId="0" applyFont="1" applyFill="1" applyBorder="1" applyAlignment="1">
      <alignment horizontal="center" vertical="center" wrapText="1"/>
    </xf>
    <xf numFmtId="0" fontId="14" fillId="11" borderId="57" xfId="0" applyFont="1" applyFill="1" applyBorder="1" applyAlignment="1">
      <alignment horizontal="center" vertical="center" wrapText="1"/>
    </xf>
    <xf numFmtId="0" fontId="14" fillId="11" borderId="5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5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8" name="7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303</xdr:row>
      <xdr:rowOff>9525</xdr:rowOff>
    </xdr:from>
    <xdr:to>
      <xdr:col>9</xdr:col>
      <xdr:colOff>790575</xdr:colOff>
      <xdr:row>307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1295399</xdr:colOff>
      <xdr:row>303</xdr:row>
      <xdr:rowOff>9525</xdr:rowOff>
    </xdr:from>
    <xdr:to>
      <xdr:col>6</xdr:col>
      <xdr:colOff>409574</xdr:colOff>
      <xdr:row>308</xdr:row>
      <xdr:rowOff>76200</xdr:rowOff>
    </xdr:to>
    <xdr:sp macro="" textlink="">
      <xdr:nvSpPr>
        <xdr:cNvPr id="5" name="4 CuadroTexto"/>
        <xdr:cNvSpPr txBox="1"/>
      </xdr:nvSpPr>
      <xdr:spPr>
        <a:xfrm>
          <a:off x="4238624" y="49596675"/>
          <a:ext cx="36195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Alejandro</a:t>
          </a:r>
          <a:r>
            <a:rPr lang="es-MX" sz="1100" baseline="0"/>
            <a:t> Isaac Fragozo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303</xdr:row>
      <xdr:rowOff>9525</xdr:rowOff>
    </xdr:from>
    <xdr:to>
      <xdr:col>2</xdr:col>
      <xdr:colOff>647700</xdr:colOff>
      <xdr:row>308</xdr:row>
      <xdr:rowOff>85725</xdr:rowOff>
    </xdr:to>
    <xdr:sp macro="" textlink="">
      <xdr:nvSpPr>
        <xdr:cNvPr id="6" name="5 CuadroTexto"/>
        <xdr:cNvSpPr txBox="1"/>
      </xdr:nvSpPr>
      <xdr:spPr>
        <a:xfrm>
          <a:off x="57150" y="49596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5" name="4 CuadroTexto"/>
        <xdr:cNvSpPr txBox="1"/>
      </xdr:nvSpPr>
      <xdr:spPr>
        <a:xfrm>
          <a:off x="3362325" y="527685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0" y="52673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5" name="4 CuadroTexto"/>
        <xdr:cNvSpPr txBox="1"/>
      </xdr:nvSpPr>
      <xdr:spPr>
        <a:xfrm>
          <a:off x="2809874" y="5267325"/>
          <a:ext cx="32004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11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5" name="4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11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4" name="3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10" name="9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4" name="3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10" name="9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4" t="s">
        <v>0</v>
      </c>
      <c r="B2" s="294"/>
      <c r="C2" s="294"/>
      <c r="D2" s="294"/>
      <c r="E2" s="13" t="e">
        <f>#REF!</f>
        <v>#REF!</v>
      </c>
    </row>
    <row r="3" spans="1:5" x14ac:dyDescent="0.25">
      <c r="A3" s="294" t="s">
        <v>2</v>
      </c>
      <c r="B3" s="294"/>
      <c r="C3" s="294"/>
      <c r="D3" s="294"/>
      <c r="E3" s="13" t="e">
        <f>#REF!</f>
        <v>#REF!</v>
      </c>
    </row>
    <row r="4" spans="1:5" x14ac:dyDescent="0.25">
      <c r="A4" s="294" t="s">
        <v>1</v>
      </c>
      <c r="B4" s="294"/>
      <c r="C4" s="294"/>
      <c r="D4" s="294"/>
      <c r="E4" s="14"/>
    </row>
    <row r="5" spans="1:5" x14ac:dyDescent="0.25">
      <c r="A5" s="294" t="s">
        <v>70</v>
      </c>
      <c r="B5" s="294"/>
      <c r="C5" s="294"/>
      <c r="D5" s="294"/>
      <c r="E5" t="s">
        <v>68</v>
      </c>
    </row>
    <row r="6" spans="1:5" x14ac:dyDescent="0.25">
      <c r="A6" s="6"/>
      <c r="B6" s="6"/>
      <c r="C6" s="299" t="s">
        <v>3</v>
      </c>
      <c r="D6" s="299"/>
      <c r="E6" s="1">
        <v>2013</v>
      </c>
    </row>
    <row r="7" spans="1:5" x14ac:dyDescent="0.25">
      <c r="A7" s="295" t="s">
        <v>66</v>
      </c>
      <c r="B7" s="293" t="s">
        <v>6</v>
      </c>
      <c r="C7" s="289" t="s">
        <v>8</v>
      </c>
      <c r="D7" s="289"/>
      <c r="E7" s="8" t="e">
        <f>#REF!</f>
        <v>#REF!</v>
      </c>
    </row>
    <row r="8" spans="1:5" x14ac:dyDescent="0.25">
      <c r="A8" s="295"/>
      <c r="B8" s="293"/>
      <c r="C8" s="289" t="s">
        <v>10</v>
      </c>
      <c r="D8" s="289"/>
      <c r="E8" s="8" t="e">
        <f>#REF!</f>
        <v>#REF!</v>
      </c>
    </row>
    <row r="9" spans="1:5" x14ac:dyDescent="0.25">
      <c r="A9" s="295"/>
      <c r="B9" s="293"/>
      <c r="C9" s="289" t="s">
        <v>12</v>
      </c>
      <c r="D9" s="289"/>
      <c r="E9" s="8" t="e">
        <f>#REF!</f>
        <v>#REF!</v>
      </c>
    </row>
    <row r="10" spans="1:5" x14ac:dyDescent="0.25">
      <c r="A10" s="295"/>
      <c r="B10" s="293"/>
      <c r="C10" s="289" t="s">
        <v>14</v>
      </c>
      <c r="D10" s="289"/>
      <c r="E10" s="8" t="e">
        <f>#REF!</f>
        <v>#REF!</v>
      </c>
    </row>
    <row r="11" spans="1:5" x14ac:dyDescent="0.25">
      <c r="A11" s="295"/>
      <c r="B11" s="293"/>
      <c r="C11" s="289" t="s">
        <v>16</v>
      </c>
      <c r="D11" s="289"/>
      <c r="E11" s="8" t="e">
        <f>#REF!</f>
        <v>#REF!</v>
      </c>
    </row>
    <row r="12" spans="1:5" x14ac:dyDescent="0.25">
      <c r="A12" s="295"/>
      <c r="B12" s="293"/>
      <c r="C12" s="289" t="s">
        <v>18</v>
      </c>
      <c r="D12" s="289"/>
      <c r="E12" s="8" t="e">
        <f>#REF!</f>
        <v>#REF!</v>
      </c>
    </row>
    <row r="13" spans="1:5" x14ac:dyDescent="0.25">
      <c r="A13" s="295"/>
      <c r="B13" s="293"/>
      <c r="C13" s="289" t="s">
        <v>20</v>
      </c>
      <c r="D13" s="289"/>
      <c r="E13" s="8" t="e">
        <f>#REF!</f>
        <v>#REF!</v>
      </c>
    </row>
    <row r="14" spans="1:5" ht="15.75" thickBot="1" x14ac:dyDescent="0.3">
      <c r="A14" s="295"/>
      <c r="B14" s="4"/>
      <c r="C14" s="290" t="s">
        <v>23</v>
      </c>
      <c r="D14" s="290"/>
      <c r="E14" s="9" t="e">
        <f>#REF!</f>
        <v>#REF!</v>
      </c>
    </row>
    <row r="15" spans="1:5" x14ac:dyDescent="0.25">
      <c r="A15" s="295"/>
      <c r="B15" s="293" t="s">
        <v>25</v>
      </c>
      <c r="C15" s="289" t="s">
        <v>27</v>
      </c>
      <c r="D15" s="289"/>
      <c r="E15" s="8" t="e">
        <f>#REF!</f>
        <v>#REF!</v>
      </c>
    </row>
    <row r="16" spans="1:5" x14ac:dyDescent="0.25">
      <c r="A16" s="295"/>
      <c r="B16" s="293"/>
      <c r="C16" s="289" t="s">
        <v>29</v>
      </c>
      <c r="D16" s="289"/>
      <c r="E16" s="8" t="e">
        <f>#REF!</f>
        <v>#REF!</v>
      </c>
    </row>
    <row r="17" spans="1:5" x14ac:dyDescent="0.25">
      <c r="A17" s="295"/>
      <c r="B17" s="293"/>
      <c r="C17" s="289" t="s">
        <v>31</v>
      </c>
      <c r="D17" s="289"/>
      <c r="E17" s="8" t="e">
        <f>#REF!</f>
        <v>#REF!</v>
      </c>
    </row>
    <row r="18" spans="1:5" x14ac:dyDescent="0.25">
      <c r="A18" s="295"/>
      <c r="B18" s="293"/>
      <c r="C18" s="289" t="s">
        <v>33</v>
      </c>
      <c r="D18" s="289"/>
      <c r="E18" s="8" t="e">
        <f>#REF!</f>
        <v>#REF!</v>
      </c>
    </row>
    <row r="19" spans="1:5" x14ac:dyDescent="0.25">
      <c r="A19" s="295"/>
      <c r="B19" s="293"/>
      <c r="C19" s="289" t="s">
        <v>35</v>
      </c>
      <c r="D19" s="289"/>
      <c r="E19" s="8" t="e">
        <f>#REF!</f>
        <v>#REF!</v>
      </c>
    </row>
    <row r="20" spans="1:5" x14ac:dyDescent="0.25">
      <c r="A20" s="295"/>
      <c r="B20" s="293"/>
      <c r="C20" s="289" t="s">
        <v>37</v>
      </c>
      <c r="D20" s="289"/>
      <c r="E20" s="8" t="e">
        <f>#REF!</f>
        <v>#REF!</v>
      </c>
    </row>
    <row r="21" spans="1:5" x14ac:dyDescent="0.25">
      <c r="A21" s="295"/>
      <c r="B21" s="293"/>
      <c r="C21" s="289" t="s">
        <v>39</v>
      </c>
      <c r="D21" s="289"/>
      <c r="E21" s="8" t="e">
        <f>#REF!</f>
        <v>#REF!</v>
      </c>
    </row>
    <row r="22" spans="1:5" x14ac:dyDescent="0.25">
      <c r="A22" s="295"/>
      <c r="B22" s="293"/>
      <c r="C22" s="289" t="s">
        <v>40</v>
      </c>
      <c r="D22" s="289"/>
      <c r="E22" s="8" t="e">
        <f>#REF!</f>
        <v>#REF!</v>
      </c>
    </row>
    <row r="23" spans="1:5" x14ac:dyDescent="0.25">
      <c r="A23" s="295"/>
      <c r="B23" s="293"/>
      <c r="C23" s="289" t="s">
        <v>42</v>
      </c>
      <c r="D23" s="289"/>
      <c r="E23" s="8" t="e">
        <f>#REF!</f>
        <v>#REF!</v>
      </c>
    </row>
    <row r="24" spans="1:5" ht="15.75" thickBot="1" x14ac:dyDescent="0.3">
      <c r="A24" s="295"/>
      <c r="B24" s="4"/>
      <c r="C24" s="290" t="s">
        <v>44</v>
      </c>
      <c r="D24" s="290"/>
      <c r="E24" s="9" t="e">
        <f>#REF!</f>
        <v>#REF!</v>
      </c>
    </row>
    <row r="25" spans="1:5" ht="15.75" thickBot="1" x14ac:dyDescent="0.3">
      <c r="A25" s="295"/>
      <c r="B25" s="2"/>
      <c r="C25" s="290" t="s">
        <v>46</v>
      </c>
      <c r="D25" s="290"/>
      <c r="E25" s="9" t="e">
        <f>#REF!</f>
        <v>#REF!</v>
      </c>
    </row>
    <row r="26" spans="1:5" x14ac:dyDescent="0.25">
      <c r="A26" s="295" t="s">
        <v>67</v>
      </c>
      <c r="B26" s="293" t="s">
        <v>7</v>
      </c>
      <c r="C26" s="289" t="s">
        <v>9</v>
      </c>
      <c r="D26" s="289"/>
      <c r="E26" s="8" t="e">
        <f>#REF!</f>
        <v>#REF!</v>
      </c>
    </row>
    <row r="27" spans="1:5" x14ac:dyDescent="0.25">
      <c r="A27" s="295"/>
      <c r="B27" s="293"/>
      <c r="C27" s="289" t="s">
        <v>11</v>
      </c>
      <c r="D27" s="289"/>
      <c r="E27" s="8" t="e">
        <f>#REF!</f>
        <v>#REF!</v>
      </c>
    </row>
    <row r="28" spans="1:5" x14ac:dyDescent="0.25">
      <c r="A28" s="295"/>
      <c r="B28" s="293"/>
      <c r="C28" s="289" t="s">
        <v>13</v>
      </c>
      <c r="D28" s="289"/>
      <c r="E28" s="8" t="e">
        <f>#REF!</f>
        <v>#REF!</v>
      </c>
    </row>
    <row r="29" spans="1:5" x14ac:dyDescent="0.25">
      <c r="A29" s="295"/>
      <c r="B29" s="293"/>
      <c r="C29" s="289" t="s">
        <v>15</v>
      </c>
      <c r="D29" s="289"/>
      <c r="E29" s="8" t="e">
        <f>#REF!</f>
        <v>#REF!</v>
      </c>
    </row>
    <row r="30" spans="1:5" x14ac:dyDescent="0.25">
      <c r="A30" s="295"/>
      <c r="B30" s="293"/>
      <c r="C30" s="289" t="s">
        <v>17</v>
      </c>
      <c r="D30" s="289"/>
      <c r="E30" s="8" t="e">
        <f>#REF!</f>
        <v>#REF!</v>
      </c>
    </row>
    <row r="31" spans="1:5" x14ac:dyDescent="0.25">
      <c r="A31" s="295"/>
      <c r="B31" s="293"/>
      <c r="C31" s="289" t="s">
        <v>19</v>
      </c>
      <c r="D31" s="289"/>
      <c r="E31" s="8" t="e">
        <f>#REF!</f>
        <v>#REF!</v>
      </c>
    </row>
    <row r="32" spans="1:5" x14ac:dyDescent="0.25">
      <c r="A32" s="295"/>
      <c r="B32" s="293"/>
      <c r="C32" s="289" t="s">
        <v>21</v>
      </c>
      <c r="D32" s="289"/>
      <c r="E32" s="8" t="e">
        <f>#REF!</f>
        <v>#REF!</v>
      </c>
    </row>
    <row r="33" spans="1:5" x14ac:dyDescent="0.25">
      <c r="A33" s="295"/>
      <c r="B33" s="293"/>
      <c r="C33" s="289" t="s">
        <v>22</v>
      </c>
      <c r="D33" s="289"/>
      <c r="E33" s="8" t="e">
        <f>#REF!</f>
        <v>#REF!</v>
      </c>
    </row>
    <row r="34" spans="1:5" ht="15.75" thickBot="1" x14ac:dyDescent="0.3">
      <c r="A34" s="295"/>
      <c r="B34" s="4"/>
      <c r="C34" s="290" t="s">
        <v>24</v>
      </c>
      <c r="D34" s="290"/>
      <c r="E34" s="9" t="e">
        <f>#REF!</f>
        <v>#REF!</v>
      </c>
    </row>
    <row r="35" spans="1:5" x14ac:dyDescent="0.25">
      <c r="A35" s="295"/>
      <c r="B35" s="293" t="s">
        <v>26</v>
      </c>
      <c r="C35" s="289" t="s">
        <v>28</v>
      </c>
      <c r="D35" s="289"/>
      <c r="E35" s="8" t="e">
        <f>#REF!</f>
        <v>#REF!</v>
      </c>
    </row>
    <row r="36" spans="1:5" x14ac:dyDescent="0.25">
      <c r="A36" s="295"/>
      <c r="B36" s="293"/>
      <c r="C36" s="289" t="s">
        <v>30</v>
      </c>
      <c r="D36" s="289"/>
      <c r="E36" s="8" t="e">
        <f>#REF!</f>
        <v>#REF!</v>
      </c>
    </row>
    <row r="37" spans="1:5" x14ac:dyDescent="0.25">
      <c r="A37" s="295"/>
      <c r="B37" s="293"/>
      <c r="C37" s="289" t="s">
        <v>32</v>
      </c>
      <c r="D37" s="289"/>
      <c r="E37" s="8" t="e">
        <f>#REF!</f>
        <v>#REF!</v>
      </c>
    </row>
    <row r="38" spans="1:5" x14ac:dyDescent="0.25">
      <c r="A38" s="295"/>
      <c r="B38" s="293"/>
      <c r="C38" s="289" t="s">
        <v>34</v>
      </c>
      <c r="D38" s="289"/>
      <c r="E38" s="8" t="e">
        <f>#REF!</f>
        <v>#REF!</v>
      </c>
    </row>
    <row r="39" spans="1:5" x14ac:dyDescent="0.25">
      <c r="A39" s="295"/>
      <c r="B39" s="293"/>
      <c r="C39" s="289" t="s">
        <v>36</v>
      </c>
      <c r="D39" s="289"/>
      <c r="E39" s="8" t="e">
        <f>#REF!</f>
        <v>#REF!</v>
      </c>
    </row>
    <row r="40" spans="1:5" x14ac:dyDescent="0.25">
      <c r="A40" s="295"/>
      <c r="B40" s="293"/>
      <c r="C40" s="289" t="s">
        <v>38</v>
      </c>
      <c r="D40" s="289"/>
      <c r="E40" s="8" t="e">
        <f>#REF!</f>
        <v>#REF!</v>
      </c>
    </row>
    <row r="41" spans="1:5" ht="15.75" thickBot="1" x14ac:dyDescent="0.3">
      <c r="A41" s="295"/>
      <c r="B41" s="2"/>
      <c r="C41" s="290" t="s">
        <v>41</v>
      </c>
      <c r="D41" s="290"/>
      <c r="E41" s="9" t="e">
        <f>#REF!</f>
        <v>#REF!</v>
      </c>
    </row>
    <row r="42" spans="1:5" ht="15.75" thickBot="1" x14ac:dyDescent="0.3">
      <c r="A42" s="295"/>
      <c r="B42" s="2"/>
      <c r="C42" s="290" t="s">
        <v>43</v>
      </c>
      <c r="D42" s="290"/>
      <c r="E42" s="9" t="e">
        <f>#REF!</f>
        <v>#REF!</v>
      </c>
    </row>
    <row r="43" spans="1:5" x14ac:dyDescent="0.25">
      <c r="A43" s="3"/>
      <c r="B43" s="293" t="s">
        <v>45</v>
      </c>
      <c r="C43" s="291" t="s">
        <v>47</v>
      </c>
      <c r="D43" s="291"/>
      <c r="E43" s="10" t="e">
        <f>#REF!</f>
        <v>#REF!</v>
      </c>
    </row>
    <row r="44" spans="1:5" x14ac:dyDescent="0.25">
      <c r="A44" s="3"/>
      <c r="B44" s="293"/>
      <c r="C44" s="289" t="s">
        <v>48</v>
      </c>
      <c r="D44" s="289"/>
      <c r="E44" s="8" t="e">
        <f>#REF!</f>
        <v>#REF!</v>
      </c>
    </row>
    <row r="45" spans="1:5" x14ac:dyDescent="0.25">
      <c r="A45" s="3"/>
      <c r="B45" s="293"/>
      <c r="C45" s="289" t="s">
        <v>49</v>
      </c>
      <c r="D45" s="289"/>
      <c r="E45" s="8" t="e">
        <f>#REF!</f>
        <v>#REF!</v>
      </c>
    </row>
    <row r="46" spans="1:5" x14ac:dyDescent="0.25">
      <c r="A46" s="3"/>
      <c r="B46" s="293"/>
      <c r="C46" s="289" t="s">
        <v>50</v>
      </c>
      <c r="D46" s="289"/>
      <c r="E46" s="8" t="e">
        <f>#REF!</f>
        <v>#REF!</v>
      </c>
    </row>
    <row r="47" spans="1:5" x14ac:dyDescent="0.25">
      <c r="A47" s="3"/>
      <c r="B47" s="293"/>
      <c r="C47" s="291" t="s">
        <v>51</v>
      </c>
      <c r="D47" s="291"/>
      <c r="E47" s="10" t="e">
        <f>#REF!</f>
        <v>#REF!</v>
      </c>
    </row>
    <row r="48" spans="1:5" x14ac:dyDescent="0.25">
      <c r="A48" s="3"/>
      <c r="B48" s="293"/>
      <c r="C48" s="289" t="s">
        <v>52</v>
      </c>
      <c r="D48" s="289"/>
      <c r="E48" s="8" t="e">
        <f>#REF!</f>
        <v>#REF!</v>
      </c>
    </row>
    <row r="49" spans="1:5" x14ac:dyDescent="0.25">
      <c r="A49" s="3"/>
      <c r="B49" s="293"/>
      <c r="C49" s="289" t="s">
        <v>53</v>
      </c>
      <c r="D49" s="289"/>
      <c r="E49" s="8" t="e">
        <f>#REF!</f>
        <v>#REF!</v>
      </c>
    </row>
    <row r="50" spans="1:5" x14ac:dyDescent="0.25">
      <c r="A50" s="3"/>
      <c r="B50" s="293"/>
      <c r="C50" s="289" t="s">
        <v>54</v>
      </c>
      <c r="D50" s="289"/>
      <c r="E50" s="8" t="e">
        <f>#REF!</f>
        <v>#REF!</v>
      </c>
    </row>
    <row r="51" spans="1:5" x14ac:dyDescent="0.25">
      <c r="A51" s="3"/>
      <c r="B51" s="293"/>
      <c r="C51" s="289" t="s">
        <v>55</v>
      </c>
      <c r="D51" s="289"/>
      <c r="E51" s="8" t="e">
        <f>#REF!</f>
        <v>#REF!</v>
      </c>
    </row>
    <row r="52" spans="1:5" x14ac:dyDescent="0.25">
      <c r="A52" s="3"/>
      <c r="B52" s="293"/>
      <c r="C52" s="289" t="s">
        <v>56</v>
      </c>
      <c r="D52" s="289"/>
      <c r="E52" s="8" t="e">
        <f>#REF!</f>
        <v>#REF!</v>
      </c>
    </row>
    <row r="53" spans="1:5" x14ac:dyDescent="0.25">
      <c r="A53" s="3"/>
      <c r="B53" s="293"/>
      <c r="C53" s="291" t="s">
        <v>57</v>
      </c>
      <c r="D53" s="291"/>
      <c r="E53" s="10" t="e">
        <f>#REF!</f>
        <v>#REF!</v>
      </c>
    </row>
    <row r="54" spans="1:5" x14ac:dyDescent="0.25">
      <c r="A54" s="3"/>
      <c r="B54" s="293"/>
      <c r="C54" s="289" t="s">
        <v>58</v>
      </c>
      <c r="D54" s="289"/>
      <c r="E54" s="8" t="e">
        <f>#REF!</f>
        <v>#REF!</v>
      </c>
    </row>
    <row r="55" spans="1:5" x14ac:dyDescent="0.25">
      <c r="A55" s="3"/>
      <c r="B55" s="293"/>
      <c r="C55" s="289" t="s">
        <v>59</v>
      </c>
      <c r="D55" s="289"/>
      <c r="E55" s="8" t="e">
        <f>#REF!</f>
        <v>#REF!</v>
      </c>
    </row>
    <row r="56" spans="1:5" ht="15.75" thickBot="1" x14ac:dyDescent="0.3">
      <c r="A56" s="3"/>
      <c r="B56" s="293"/>
      <c r="C56" s="290" t="s">
        <v>60</v>
      </c>
      <c r="D56" s="290"/>
      <c r="E56" s="9" t="e">
        <f>#REF!</f>
        <v>#REF!</v>
      </c>
    </row>
    <row r="57" spans="1:5" ht="15.75" thickBot="1" x14ac:dyDescent="0.3">
      <c r="A57" s="3"/>
      <c r="B57" s="2"/>
      <c r="C57" s="290" t="s">
        <v>61</v>
      </c>
      <c r="D57" s="290"/>
      <c r="E57" s="9" t="e">
        <f>#REF!</f>
        <v>#REF!</v>
      </c>
    </row>
    <row r="58" spans="1:5" x14ac:dyDescent="0.25">
      <c r="A58" s="3"/>
      <c r="B58" s="2"/>
      <c r="C58" s="299" t="s">
        <v>3</v>
      </c>
      <c r="D58" s="299"/>
      <c r="E58" s="1">
        <v>2012</v>
      </c>
    </row>
    <row r="59" spans="1:5" x14ac:dyDescent="0.25">
      <c r="A59" s="295" t="s">
        <v>66</v>
      </c>
      <c r="B59" s="293" t="s">
        <v>6</v>
      </c>
      <c r="C59" s="289" t="s">
        <v>8</v>
      </c>
      <c r="D59" s="289"/>
      <c r="E59" s="8" t="e">
        <f>#REF!</f>
        <v>#REF!</v>
      </c>
    </row>
    <row r="60" spans="1:5" x14ac:dyDescent="0.25">
      <c r="A60" s="295"/>
      <c r="B60" s="293"/>
      <c r="C60" s="289" t="s">
        <v>10</v>
      </c>
      <c r="D60" s="289"/>
      <c r="E60" s="8" t="e">
        <f>#REF!</f>
        <v>#REF!</v>
      </c>
    </row>
    <row r="61" spans="1:5" x14ac:dyDescent="0.25">
      <c r="A61" s="295"/>
      <c r="B61" s="293"/>
      <c r="C61" s="289" t="s">
        <v>12</v>
      </c>
      <c r="D61" s="289"/>
      <c r="E61" s="8" t="e">
        <f>#REF!</f>
        <v>#REF!</v>
      </c>
    </row>
    <row r="62" spans="1:5" x14ac:dyDescent="0.25">
      <c r="A62" s="295"/>
      <c r="B62" s="293"/>
      <c r="C62" s="289" t="s">
        <v>14</v>
      </c>
      <c r="D62" s="289"/>
      <c r="E62" s="8" t="e">
        <f>#REF!</f>
        <v>#REF!</v>
      </c>
    </row>
    <row r="63" spans="1:5" x14ac:dyDescent="0.25">
      <c r="A63" s="295"/>
      <c r="B63" s="293"/>
      <c r="C63" s="289" t="s">
        <v>16</v>
      </c>
      <c r="D63" s="289"/>
      <c r="E63" s="8" t="e">
        <f>#REF!</f>
        <v>#REF!</v>
      </c>
    </row>
    <row r="64" spans="1:5" x14ac:dyDescent="0.25">
      <c r="A64" s="295"/>
      <c r="B64" s="293"/>
      <c r="C64" s="289" t="s">
        <v>18</v>
      </c>
      <c r="D64" s="289"/>
      <c r="E64" s="8" t="e">
        <f>#REF!</f>
        <v>#REF!</v>
      </c>
    </row>
    <row r="65" spans="1:5" x14ac:dyDescent="0.25">
      <c r="A65" s="295"/>
      <c r="B65" s="293"/>
      <c r="C65" s="289" t="s">
        <v>20</v>
      </c>
      <c r="D65" s="289"/>
      <c r="E65" s="8" t="e">
        <f>#REF!</f>
        <v>#REF!</v>
      </c>
    </row>
    <row r="66" spans="1:5" ht="15.75" thickBot="1" x14ac:dyDescent="0.3">
      <c r="A66" s="295"/>
      <c r="B66" s="4"/>
      <c r="C66" s="290" t="s">
        <v>23</v>
      </c>
      <c r="D66" s="290"/>
      <c r="E66" s="9" t="e">
        <f>#REF!</f>
        <v>#REF!</v>
      </c>
    </row>
    <row r="67" spans="1:5" x14ac:dyDescent="0.25">
      <c r="A67" s="295"/>
      <c r="B67" s="293" t="s">
        <v>25</v>
      </c>
      <c r="C67" s="289" t="s">
        <v>27</v>
      </c>
      <c r="D67" s="289"/>
      <c r="E67" s="8" t="e">
        <f>#REF!</f>
        <v>#REF!</v>
      </c>
    </row>
    <row r="68" spans="1:5" x14ac:dyDescent="0.25">
      <c r="A68" s="295"/>
      <c r="B68" s="293"/>
      <c r="C68" s="289" t="s">
        <v>29</v>
      </c>
      <c r="D68" s="289"/>
      <c r="E68" s="8" t="e">
        <f>#REF!</f>
        <v>#REF!</v>
      </c>
    </row>
    <row r="69" spans="1:5" x14ac:dyDescent="0.25">
      <c r="A69" s="295"/>
      <c r="B69" s="293"/>
      <c r="C69" s="289" t="s">
        <v>31</v>
      </c>
      <c r="D69" s="289"/>
      <c r="E69" s="8" t="e">
        <f>#REF!</f>
        <v>#REF!</v>
      </c>
    </row>
    <row r="70" spans="1:5" x14ac:dyDescent="0.25">
      <c r="A70" s="295"/>
      <c r="B70" s="293"/>
      <c r="C70" s="289" t="s">
        <v>33</v>
      </c>
      <c r="D70" s="289"/>
      <c r="E70" s="8" t="e">
        <f>#REF!</f>
        <v>#REF!</v>
      </c>
    </row>
    <row r="71" spans="1:5" x14ac:dyDescent="0.25">
      <c r="A71" s="295"/>
      <c r="B71" s="293"/>
      <c r="C71" s="289" t="s">
        <v>35</v>
      </c>
      <c r="D71" s="289"/>
      <c r="E71" s="8" t="e">
        <f>#REF!</f>
        <v>#REF!</v>
      </c>
    </row>
    <row r="72" spans="1:5" x14ac:dyDescent="0.25">
      <c r="A72" s="295"/>
      <c r="B72" s="293"/>
      <c r="C72" s="289" t="s">
        <v>37</v>
      </c>
      <c r="D72" s="289"/>
      <c r="E72" s="8" t="e">
        <f>#REF!</f>
        <v>#REF!</v>
      </c>
    </row>
    <row r="73" spans="1:5" x14ac:dyDescent="0.25">
      <c r="A73" s="295"/>
      <c r="B73" s="293"/>
      <c r="C73" s="289" t="s">
        <v>39</v>
      </c>
      <c r="D73" s="289"/>
      <c r="E73" s="8" t="e">
        <f>#REF!</f>
        <v>#REF!</v>
      </c>
    </row>
    <row r="74" spans="1:5" x14ac:dyDescent="0.25">
      <c r="A74" s="295"/>
      <c r="B74" s="293"/>
      <c r="C74" s="289" t="s">
        <v>40</v>
      </c>
      <c r="D74" s="289"/>
      <c r="E74" s="8" t="e">
        <f>#REF!</f>
        <v>#REF!</v>
      </c>
    </row>
    <row r="75" spans="1:5" x14ac:dyDescent="0.25">
      <c r="A75" s="295"/>
      <c r="B75" s="293"/>
      <c r="C75" s="289" t="s">
        <v>42</v>
      </c>
      <c r="D75" s="289"/>
      <c r="E75" s="8" t="e">
        <f>#REF!</f>
        <v>#REF!</v>
      </c>
    </row>
    <row r="76" spans="1:5" ht="15.75" thickBot="1" x14ac:dyDescent="0.3">
      <c r="A76" s="295"/>
      <c r="B76" s="4"/>
      <c r="C76" s="290" t="s">
        <v>44</v>
      </c>
      <c r="D76" s="290"/>
      <c r="E76" s="9" t="e">
        <f>#REF!</f>
        <v>#REF!</v>
      </c>
    </row>
    <row r="77" spans="1:5" ht="15.75" thickBot="1" x14ac:dyDescent="0.3">
      <c r="A77" s="295"/>
      <c r="B77" s="2"/>
      <c r="C77" s="290" t="s">
        <v>46</v>
      </c>
      <c r="D77" s="290"/>
      <c r="E77" s="9" t="e">
        <f>#REF!</f>
        <v>#REF!</v>
      </c>
    </row>
    <row r="78" spans="1:5" x14ac:dyDescent="0.25">
      <c r="A78" s="295" t="s">
        <v>67</v>
      </c>
      <c r="B78" s="293" t="s">
        <v>7</v>
      </c>
      <c r="C78" s="289" t="s">
        <v>9</v>
      </c>
      <c r="D78" s="289"/>
      <c r="E78" s="8" t="e">
        <f>#REF!</f>
        <v>#REF!</v>
      </c>
    </row>
    <row r="79" spans="1:5" x14ac:dyDescent="0.25">
      <c r="A79" s="295"/>
      <c r="B79" s="293"/>
      <c r="C79" s="289" t="s">
        <v>11</v>
      </c>
      <c r="D79" s="289"/>
      <c r="E79" s="8" t="e">
        <f>#REF!</f>
        <v>#REF!</v>
      </c>
    </row>
    <row r="80" spans="1:5" x14ac:dyDescent="0.25">
      <c r="A80" s="295"/>
      <c r="B80" s="293"/>
      <c r="C80" s="289" t="s">
        <v>13</v>
      </c>
      <c r="D80" s="289"/>
      <c r="E80" s="8" t="e">
        <f>#REF!</f>
        <v>#REF!</v>
      </c>
    </row>
    <row r="81" spans="1:5" x14ac:dyDescent="0.25">
      <c r="A81" s="295"/>
      <c r="B81" s="293"/>
      <c r="C81" s="289" t="s">
        <v>15</v>
      </c>
      <c r="D81" s="289"/>
      <c r="E81" s="8" t="e">
        <f>#REF!</f>
        <v>#REF!</v>
      </c>
    </row>
    <row r="82" spans="1:5" x14ac:dyDescent="0.25">
      <c r="A82" s="295"/>
      <c r="B82" s="293"/>
      <c r="C82" s="289" t="s">
        <v>17</v>
      </c>
      <c r="D82" s="289"/>
      <c r="E82" s="8" t="e">
        <f>#REF!</f>
        <v>#REF!</v>
      </c>
    </row>
    <row r="83" spans="1:5" x14ac:dyDescent="0.25">
      <c r="A83" s="295"/>
      <c r="B83" s="293"/>
      <c r="C83" s="289" t="s">
        <v>19</v>
      </c>
      <c r="D83" s="289"/>
      <c r="E83" s="8" t="e">
        <f>#REF!</f>
        <v>#REF!</v>
      </c>
    </row>
    <row r="84" spans="1:5" x14ac:dyDescent="0.25">
      <c r="A84" s="295"/>
      <c r="B84" s="293"/>
      <c r="C84" s="289" t="s">
        <v>21</v>
      </c>
      <c r="D84" s="289"/>
      <c r="E84" s="8" t="e">
        <f>#REF!</f>
        <v>#REF!</v>
      </c>
    </row>
    <row r="85" spans="1:5" x14ac:dyDescent="0.25">
      <c r="A85" s="295"/>
      <c r="B85" s="293"/>
      <c r="C85" s="289" t="s">
        <v>22</v>
      </c>
      <c r="D85" s="289"/>
      <c r="E85" s="8" t="e">
        <f>#REF!</f>
        <v>#REF!</v>
      </c>
    </row>
    <row r="86" spans="1:5" ht="15.75" thickBot="1" x14ac:dyDescent="0.3">
      <c r="A86" s="295"/>
      <c r="B86" s="4"/>
      <c r="C86" s="290" t="s">
        <v>24</v>
      </c>
      <c r="D86" s="290"/>
      <c r="E86" s="9" t="e">
        <f>#REF!</f>
        <v>#REF!</v>
      </c>
    </row>
    <row r="87" spans="1:5" x14ac:dyDescent="0.25">
      <c r="A87" s="295"/>
      <c r="B87" s="293" t="s">
        <v>26</v>
      </c>
      <c r="C87" s="289" t="s">
        <v>28</v>
      </c>
      <c r="D87" s="289"/>
      <c r="E87" s="8" t="e">
        <f>#REF!</f>
        <v>#REF!</v>
      </c>
    </row>
    <row r="88" spans="1:5" x14ac:dyDescent="0.25">
      <c r="A88" s="295"/>
      <c r="B88" s="293"/>
      <c r="C88" s="289" t="s">
        <v>30</v>
      </c>
      <c r="D88" s="289"/>
      <c r="E88" s="8" t="e">
        <f>#REF!</f>
        <v>#REF!</v>
      </c>
    </row>
    <row r="89" spans="1:5" x14ac:dyDescent="0.25">
      <c r="A89" s="295"/>
      <c r="B89" s="293"/>
      <c r="C89" s="289" t="s">
        <v>32</v>
      </c>
      <c r="D89" s="289"/>
      <c r="E89" s="8" t="e">
        <f>#REF!</f>
        <v>#REF!</v>
      </c>
    </row>
    <row r="90" spans="1:5" x14ac:dyDescent="0.25">
      <c r="A90" s="295"/>
      <c r="B90" s="293"/>
      <c r="C90" s="289" t="s">
        <v>34</v>
      </c>
      <c r="D90" s="289"/>
      <c r="E90" s="8" t="e">
        <f>#REF!</f>
        <v>#REF!</v>
      </c>
    </row>
    <row r="91" spans="1:5" x14ac:dyDescent="0.25">
      <c r="A91" s="295"/>
      <c r="B91" s="293"/>
      <c r="C91" s="289" t="s">
        <v>36</v>
      </c>
      <c r="D91" s="289"/>
      <c r="E91" s="8" t="e">
        <f>#REF!</f>
        <v>#REF!</v>
      </c>
    </row>
    <row r="92" spans="1:5" x14ac:dyDescent="0.25">
      <c r="A92" s="295"/>
      <c r="B92" s="293"/>
      <c r="C92" s="289" t="s">
        <v>38</v>
      </c>
      <c r="D92" s="289"/>
      <c r="E92" s="8" t="e">
        <f>#REF!</f>
        <v>#REF!</v>
      </c>
    </row>
    <row r="93" spans="1:5" ht="15.75" thickBot="1" x14ac:dyDescent="0.3">
      <c r="A93" s="295"/>
      <c r="B93" s="2"/>
      <c r="C93" s="290" t="s">
        <v>41</v>
      </c>
      <c r="D93" s="290"/>
      <c r="E93" s="9" t="e">
        <f>#REF!</f>
        <v>#REF!</v>
      </c>
    </row>
    <row r="94" spans="1:5" ht="15.75" thickBot="1" x14ac:dyDescent="0.3">
      <c r="A94" s="295"/>
      <c r="B94" s="2"/>
      <c r="C94" s="290" t="s">
        <v>43</v>
      </c>
      <c r="D94" s="290"/>
      <c r="E94" s="9" t="e">
        <f>#REF!</f>
        <v>#REF!</v>
      </c>
    </row>
    <row r="95" spans="1:5" x14ac:dyDescent="0.25">
      <c r="A95" s="3"/>
      <c r="B95" s="293" t="s">
        <v>45</v>
      </c>
      <c r="C95" s="291" t="s">
        <v>47</v>
      </c>
      <c r="D95" s="291"/>
      <c r="E95" s="10" t="e">
        <f>#REF!</f>
        <v>#REF!</v>
      </c>
    </row>
    <row r="96" spans="1:5" x14ac:dyDescent="0.25">
      <c r="A96" s="3"/>
      <c r="B96" s="293"/>
      <c r="C96" s="289" t="s">
        <v>48</v>
      </c>
      <c r="D96" s="289"/>
      <c r="E96" s="8" t="e">
        <f>#REF!</f>
        <v>#REF!</v>
      </c>
    </row>
    <row r="97" spans="1:5" x14ac:dyDescent="0.25">
      <c r="A97" s="3"/>
      <c r="B97" s="293"/>
      <c r="C97" s="289" t="s">
        <v>49</v>
      </c>
      <c r="D97" s="289"/>
      <c r="E97" s="8" t="e">
        <f>#REF!</f>
        <v>#REF!</v>
      </c>
    </row>
    <row r="98" spans="1:5" x14ac:dyDescent="0.25">
      <c r="A98" s="3"/>
      <c r="B98" s="293"/>
      <c r="C98" s="289" t="s">
        <v>50</v>
      </c>
      <c r="D98" s="289"/>
      <c r="E98" s="8" t="e">
        <f>#REF!</f>
        <v>#REF!</v>
      </c>
    </row>
    <row r="99" spans="1:5" x14ac:dyDescent="0.25">
      <c r="A99" s="3"/>
      <c r="B99" s="293"/>
      <c r="C99" s="291" t="s">
        <v>51</v>
      </c>
      <c r="D99" s="291"/>
      <c r="E99" s="10" t="e">
        <f>#REF!</f>
        <v>#REF!</v>
      </c>
    </row>
    <row r="100" spans="1:5" x14ac:dyDescent="0.25">
      <c r="A100" s="3"/>
      <c r="B100" s="293"/>
      <c r="C100" s="289" t="s">
        <v>52</v>
      </c>
      <c r="D100" s="289"/>
      <c r="E100" s="8" t="e">
        <f>#REF!</f>
        <v>#REF!</v>
      </c>
    </row>
    <row r="101" spans="1:5" x14ac:dyDescent="0.25">
      <c r="A101" s="3"/>
      <c r="B101" s="293"/>
      <c r="C101" s="289" t="s">
        <v>53</v>
      </c>
      <c r="D101" s="289"/>
      <c r="E101" s="8" t="e">
        <f>#REF!</f>
        <v>#REF!</v>
      </c>
    </row>
    <row r="102" spans="1:5" x14ac:dyDescent="0.25">
      <c r="A102" s="3"/>
      <c r="B102" s="293"/>
      <c r="C102" s="289" t="s">
        <v>54</v>
      </c>
      <c r="D102" s="289"/>
      <c r="E102" s="8" t="e">
        <f>#REF!</f>
        <v>#REF!</v>
      </c>
    </row>
    <row r="103" spans="1:5" x14ac:dyDescent="0.25">
      <c r="A103" s="3"/>
      <c r="B103" s="293"/>
      <c r="C103" s="289" t="s">
        <v>55</v>
      </c>
      <c r="D103" s="289"/>
      <c r="E103" s="8" t="e">
        <f>#REF!</f>
        <v>#REF!</v>
      </c>
    </row>
    <row r="104" spans="1:5" x14ac:dyDescent="0.25">
      <c r="A104" s="3"/>
      <c r="B104" s="293"/>
      <c r="C104" s="289" t="s">
        <v>56</v>
      </c>
      <c r="D104" s="289"/>
      <c r="E104" s="8" t="e">
        <f>#REF!</f>
        <v>#REF!</v>
      </c>
    </row>
    <row r="105" spans="1:5" x14ac:dyDescent="0.25">
      <c r="A105" s="3"/>
      <c r="B105" s="293"/>
      <c r="C105" s="291" t="s">
        <v>57</v>
      </c>
      <c r="D105" s="291"/>
      <c r="E105" s="10" t="e">
        <f>#REF!</f>
        <v>#REF!</v>
      </c>
    </row>
    <row r="106" spans="1:5" x14ac:dyDescent="0.25">
      <c r="A106" s="3"/>
      <c r="B106" s="293"/>
      <c r="C106" s="289" t="s">
        <v>58</v>
      </c>
      <c r="D106" s="289"/>
      <c r="E106" s="8" t="e">
        <f>#REF!</f>
        <v>#REF!</v>
      </c>
    </row>
    <row r="107" spans="1:5" x14ac:dyDescent="0.25">
      <c r="A107" s="3"/>
      <c r="B107" s="293"/>
      <c r="C107" s="289" t="s">
        <v>59</v>
      </c>
      <c r="D107" s="289"/>
      <c r="E107" s="8" t="e">
        <f>#REF!</f>
        <v>#REF!</v>
      </c>
    </row>
    <row r="108" spans="1:5" ht="15.75" thickBot="1" x14ac:dyDescent="0.3">
      <c r="A108" s="3"/>
      <c r="B108" s="293"/>
      <c r="C108" s="290" t="s">
        <v>60</v>
      </c>
      <c r="D108" s="290"/>
      <c r="E108" s="9" t="e">
        <f>#REF!</f>
        <v>#REF!</v>
      </c>
    </row>
    <row r="109" spans="1:5" ht="15.75" thickBot="1" x14ac:dyDescent="0.3">
      <c r="A109" s="3"/>
      <c r="B109" s="2"/>
      <c r="C109" s="290" t="s">
        <v>61</v>
      </c>
      <c r="D109" s="290"/>
      <c r="E109" s="9" t="e">
        <f>#REF!</f>
        <v>#REF!</v>
      </c>
    </row>
    <row r="110" spans="1:5" x14ac:dyDescent="0.25">
      <c r="A110" s="3"/>
      <c r="B110" s="2"/>
      <c r="C110" s="29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8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8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88"/>
      <c r="D113" s="5" t="s">
        <v>63</v>
      </c>
      <c r="E113" s="10" t="e">
        <f>#REF!</f>
        <v>#REF!</v>
      </c>
    </row>
    <row r="114" spans="1:5" x14ac:dyDescent="0.25">
      <c r="A114" s="294" t="s">
        <v>0</v>
      </c>
      <c r="B114" s="294"/>
      <c r="C114" s="294"/>
      <c r="D114" s="294"/>
      <c r="E114" s="13" t="e">
        <f>#REF!</f>
        <v>#REF!</v>
      </c>
    </row>
    <row r="115" spans="1:5" x14ac:dyDescent="0.25">
      <c r="A115" s="294" t="s">
        <v>2</v>
      </c>
      <c r="B115" s="294"/>
      <c r="C115" s="294"/>
      <c r="D115" s="294"/>
      <c r="E115" s="13" t="e">
        <f>#REF!</f>
        <v>#REF!</v>
      </c>
    </row>
    <row r="116" spans="1:5" x14ac:dyDescent="0.25">
      <c r="A116" s="294" t="s">
        <v>1</v>
      </c>
      <c r="B116" s="294"/>
      <c r="C116" s="294"/>
      <c r="D116" s="294"/>
      <c r="E116" s="14"/>
    </row>
    <row r="117" spans="1:5" x14ac:dyDescent="0.25">
      <c r="A117" s="294" t="s">
        <v>70</v>
      </c>
      <c r="B117" s="294"/>
      <c r="C117" s="294"/>
      <c r="D117" s="294"/>
      <c r="E117" t="s">
        <v>69</v>
      </c>
    </row>
    <row r="118" spans="1:5" x14ac:dyDescent="0.25">
      <c r="B118" s="296" t="s">
        <v>64</v>
      </c>
      <c r="C118" s="291" t="s">
        <v>4</v>
      </c>
      <c r="D118" s="291"/>
      <c r="E118" s="11" t="e">
        <f>#REF!</f>
        <v>#REF!</v>
      </c>
    </row>
    <row r="119" spans="1:5" x14ac:dyDescent="0.25">
      <c r="B119" s="296"/>
      <c r="C119" s="291" t="s">
        <v>6</v>
      </c>
      <c r="D119" s="291"/>
      <c r="E119" s="11" t="e">
        <f>#REF!</f>
        <v>#REF!</v>
      </c>
    </row>
    <row r="120" spans="1:5" x14ac:dyDescent="0.25">
      <c r="B120" s="296"/>
      <c r="C120" s="289" t="s">
        <v>8</v>
      </c>
      <c r="D120" s="289"/>
      <c r="E120" s="12" t="e">
        <f>#REF!</f>
        <v>#REF!</v>
      </c>
    </row>
    <row r="121" spans="1:5" x14ac:dyDescent="0.25">
      <c r="B121" s="296"/>
      <c r="C121" s="289" t="s">
        <v>10</v>
      </c>
      <c r="D121" s="289"/>
      <c r="E121" s="12" t="e">
        <f>#REF!</f>
        <v>#REF!</v>
      </c>
    </row>
    <row r="122" spans="1:5" x14ac:dyDescent="0.25">
      <c r="B122" s="296"/>
      <c r="C122" s="289" t="s">
        <v>12</v>
      </c>
      <c r="D122" s="289"/>
      <c r="E122" s="12" t="e">
        <f>#REF!</f>
        <v>#REF!</v>
      </c>
    </row>
    <row r="123" spans="1:5" x14ac:dyDescent="0.25">
      <c r="B123" s="296"/>
      <c r="C123" s="289" t="s">
        <v>14</v>
      </c>
      <c r="D123" s="289"/>
      <c r="E123" s="12" t="e">
        <f>#REF!</f>
        <v>#REF!</v>
      </c>
    </row>
    <row r="124" spans="1:5" x14ac:dyDescent="0.25">
      <c r="B124" s="296"/>
      <c r="C124" s="289" t="s">
        <v>16</v>
      </c>
      <c r="D124" s="289"/>
      <c r="E124" s="12" t="e">
        <f>#REF!</f>
        <v>#REF!</v>
      </c>
    </row>
    <row r="125" spans="1:5" x14ac:dyDescent="0.25">
      <c r="B125" s="296"/>
      <c r="C125" s="289" t="s">
        <v>18</v>
      </c>
      <c r="D125" s="289"/>
      <c r="E125" s="12" t="e">
        <f>#REF!</f>
        <v>#REF!</v>
      </c>
    </row>
    <row r="126" spans="1:5" x14ac:dyDescent="0.25">
      <c r="B126" s="296"/>
      <c r="C126" s="289" t="s">
        <v>20</v>
      </c>
      <c r="D126" s="289"/>
      <c r="E126" s="12" t="e">
        <f>#REF!</f>
        <v>#REF!</v>
      </c>
    </row>
    <row r="127" spans="1:5" x14ac:dyDescent="0.25">
      <c r="B127" s="296"/>
      <c r="C127" s="291" t="s">
        <v>25</v>
      </c>
      <c r="D127" s="291"/>
      <c r="E127" s="11" t="e">
        <f>#REF!</f>
        <v>#REF!</v>
      </c>
    </row>
    <row r="128" spans="1:5" x14ac:dyDescent="0.25">
      <c r="B128" s="296"/>
      <c r="C128" s="289" t="s">
        <v>27</v>
      </c>
      <c r="D128" s="289"/>
      <c r="E128" s="12" t="e">
        <f>#REF!</f>
        <v>#REF!</v>
      </c>
    </row>
    <row r="129" spans="2:5" x14ac:dyDescent="0.25">
      <c r="B129" s="296"/>
      <c r="C129" s="289" t="s">
        <v>29</v>
      </c>
      <c r="D129" s="289"/>
      <c r="E129" s="12" t="e">
        <f>#REF!</f>
        <v>#REF!</v>
      </c>
    </row>
    <row r="130" spans="2:5" x14ac:dyDescent="0.25">
      <c r="B130" s="296"/>
      <c r="C130" s="289" t="s">
        <v>31</v>
      </c>
      <c r="D130" s="289"/>
      <c r="E130" s="12" t="e">
        <f>#REF!</f>
        <v>#REF!</v>
      </c>
    </row>
    <row r="131" spans="2:5" x14ac:dyDescent="0.25">
      <c r="B131" s="296"/>
      <c r="C131" s="289" t="s">
        <v>33</v>
      </c>
      <c r="D131" s="289"/>
      <c r="E131" s="12" t="e">
        <f>#REF!</f>
        <v>#REF!</v>
      </c>
    </row>
    <row r="132" spans="2:5" x14ac:dyDescent="0.25">
      <c r="B132" s="296"/>
      <c r="C132" s="289" t="s">
        <v>35</v>
      </c>
      <c r="D132" s="289"/>
      <c r="E132" s="12" t="e">
        <f>#REF!</f>
        <v>#REF!</v>
      </c>
    </row>
    <row r="133" spans="2:5" x14ac:dyDescent="0.25">
      <c r="B133" s="296"/>
      <c r="C133" s="289" t="s">
        <v>37</v>
      </c>
      <c r="D133" s="289"/>
      <c r="E133" s="12" t="e">
        <f>#REF!</f>
        <v>#REF!</v>
      </c>
    </row>
    <row r="134" spans="2:5" x14ac:dyDescent="0.25">
      <c r="B134" s="296"/>
      <c r="C134" s="289" t="s">
        <v>39</v>
      </c>
      <c r="D134" s="289"/>
      <c r="E134" s="12" t="e">
        <f>#REF!</f>
        <v>#REF!</v>
      </c>
    </row>
    <row r="135" spans="2:5" x14ac:dyDescent="0.25">
      <c r="B135" s="296"/>
      <c r="C135" s="289" t="s">
        <v>40</v>
      </c>
      <c r="D135" s="289"/>
      <c r="E135" s="12" t="e">
        <f>#REF!</f>
        <v>#REF!</v>
      </c>
    </row>
    <row r="136" spans="2:5" x14ac:dyDescent="0.25">
      <c r="B136" s="296"/>
      <c r="C136" s="289" t="s">
        <v>42</v>
      </c>
      <c r="D136" s="289"/>
      <c r="E136" s="12" t="e">
        <f>#REF!</f>
        <v>#REF!</v>
      </c>
    </row>
    <row r="137" spans="2:5" x14ac:dyDescent="0.25">
      <c r="B137" s="296"/>
      <c r="C137" s="291" t="s">
        <v>5</v>
      </c>
      <c r="D137" s="291"/>
      <c r="E137" s="11" t="e">
        <f>#REF!</f>
        <v>#REF!</v>
      </c>
    </row>
    <row r="138" spans="2:5" x14ac:dyDescent="0.25">
      <c r="B138" s="296"/>
      <c r="C138" s="291" t="s">
        <v>7</v>
      </c>
      <c r="D138" s="291"/>
      <c r="E138" s="11" t="e">
        <f>#REF!</f>
        <v>#REF!</v>
      </c>
    </row>
    <row r="139" spans="2:5" x14ac:dyDescent="0.25">
      <c r="B139" s="296"/>
      <c r="C139" s="289" t="s">
        <v>9</v>
      </c>
      <c r="D139" s="289"/>
      <c r="E139" s="12" t="e">
        <f>#REF!</f>
        <v>#REF!</v>
      </c>
    </row>
    <row r="140" spans="2:5" x14ac:dyDescent="0.25">
      <c r="B140" s="296"/>
      <c r="C140" s="289" t="s">
        <v>11</v>
      </c>
      <c r="D140" s="289"/>
      <c r="E140" s="12" t="e">
        <f>#REF!</f>
        <v>#REF!</v>
      </c>
    </row>
    <row r="141" spans="2:5" x14ac:dyDescent="0.25">
      <c r="B141" s="296"/>
      <c r="C141" s="289" t="s">
        <v>13</v>
      </c>
      <c r="D141" s="289"/>
      <c r="E141" s="12" t="e">
        <f>#REF!</f>
        <v>#REF!</v>
      </c>
    </row>
    <row r="142" spans="2:5" x14ac:dyDescent="0.25">
      <c r="B142" s="296"/>
      <c r="C142" s="289" t="s">
        <v>15</v>
      </c>
      <c r="D142" s="289"/>
      <c r="E142" s="12" t="e">
        <f>#REF!</f>
        <v>#REF!</v>
      </c>
    </row>
    <row r="143" spans="2:5" x14ac:dyDescent="0.25">
      <c r="B143" s="296"/>
      <c r="C143" s="289" t="s">
        <v>17</v>
      </c>
      <c r="D143" s="289"/>
      <c r="E143" s="12" t="e">
        <f>#REF!</f>
        <v>#REF!</v>
      </c>
    </row>
    <row r="144" spans="2:5" x14ac:dyDescent="0.25">
      <c r="B144" s="296"/>
      <c r="C144" s="289" t="s">
        <v>19</v>
      </c>
      <c r="D144" s="289"/>
      <c r="E144" s="12" t="e">
        <f>#REF!</f>
        <v>#REF!</v>
      </c>
    </row>
    <row r="145" spans="2:5" x14ac:dyDescent="0.25">
      <c r="B145" s="296"/>
      <c r="C145" s="289" t="s">
        <v>21</v>
      </c>
      <c r="D145" s="289"/>
      <c r="E145" s="12" t="e">
        <f>#REF!</f>
        <v>#REF!</v>
      </c>
    </row>
    <row r="146" spans="2:5" x14ac:dyDescent="0.25">
      <c r="B146" s="296"/>
      <c r="C146" s="289" t="s">
        <v>22</v>
      </c>
      <c r="D146" s="289"/>
      <c r="E146" s="12" t="e">
        <f>#REF!</f>
        <v>#REF!</v>
      </c>
    </row>
    <row r="147" spans="2:5" x14ac:dyDescent="0.25">
      <c r="B147" s="296"/>
      <c r="C147" s="298" t="s">
        <v>26</v>
      </c>
      <c r="D147" s="298"/>
      <c r="E147" s="11" t="e">
        <f>#REF!</f>
        <v>#REF!</v>
      </c>
    </row>
    <row r="148" spans="2:5" x14ac:dyDescent="0.25">
      <c r="B148" s="296"/>
      <c r="C148" s="289" t="s">
        <v>28</v>
      </c>
      <c r="D148" s="289"/>
      <c r="E148" s="12" t="e">
        <f>#REF!</f>
        <v>#REF!</v>
      </c>
    </row>
    <row r="149" spans="2:5" x14ac:dyDescent="0.25">
      <c r="B149" s="296"/>
      <c r="C149" s="289" t="s">
        <v>30</v>
      </c>
      <c r="D149" s="289"/>
      <c r="E149" s="12" t="e">
        <f>#REF!</f>
        <v>#REF!</v>
      </c>
    </row>
    <row r="150" spans="2:5" x14ac:dyDescent="0.25">
      <c r="B150" s="296"/>
      <c r="C150" s="289" t="s">
        <v>32</v>
      </c>
      <c r="D150" s="289"/>
      <c r="E150" s="12" t="e">
        <f>#REF!</f>
        <v>#REF!</v>
      </c>
    </row>
    <row r="151" spans="2:5" x14ac:dyDescent="0.25">
      <c r="B151" s="296"/>
      <c r="C151" s="289" t="s">
        <v>34</v>
      </c>
      <c r="D151" s="289"/>
      <c r="E151" s="12" t="e">
        <f>#REF!</f>
        <v>#REF!</v>
      </c>
    </row>
    <row r="152" spans="2:5" x14ac:dyDescent="0.25">
      <c r="B152" s="296"/>
      <c r="C152" s="289" t="s">
        <v>36</v>
      </c>
      <c r="D152" s="289"/>
      <c r="E152" s="12" t="e">
        <f>#REF!</f>
        <v>#REF!</v>
      </c>
    </row>
    <row r="153" spans="2:5" x14ac:dyDescent="0.25">
      <c r="B153" s="296"/>
      <c r="C153" s="289" t="s">
        <v>38</v>
      </c>
      <c r="D153" s="289"/>
      <c r="E153" s="12" t="e">
        <f>#REF!</f>
        <v>#REF!</v>
      </c>
    </row>
    <row r="154" spans="2:5" x14ac:dyDescent="0.25">
      <c r="B154" s="296"/>
      <c r="C154" s="291" t="s">
        <v>45</v>
      </c>
      <c r="D154" s="291"/>
      <c r="E154" s="11" t="e">
        <f>#REF!</f>
        <v>#REF!</v>
      </c>
    </row>
    <row r="155" spans="2:5" x14ac:dyDescent="0.25">
      <c r="B155" s="296"/>
      <c r="C155" s="291" t="s">
        <v>47</v>
      </c>
      <c r="D155" s="291"/>
      <c r="E155" s="11" t="e">
        <f>#REF!</f>
        <v>#REF!</v>
      </c>
    </row>
    <row r="156" spans="2:5" x14ac:dyDescent="0.25">
      <c r="B156" s="296"/>
      <c r="C156" s="289" t="s">
        <v>48</v>
      </c>
      <c r="D156" s="289"/>
      <c r="E156" s="12" t="e">
        <f>#REF!</f>
        <v>#REF!</v>
      </c>
    </row>
    <row r="157" spans="2:5" x14ac:dyDescent="0.25">
      <c r="B157" s="296"/>
      <c r="C157" s="289" t="s">
        <v>49</v>
      </c>
      <c r="D157" s="289"/>
      <c r="E157" s="12" t="e">
        <f>#REF!</f>
        <v>#REF!</v>
      </c>
    </row>
    <row r="158" spans="2:5" x14ac:dyDescent="0.25">
      <c r="B158" s="296"/>
      <c r="C158" s="289" t="s">
        <v>50</v>
      </c>
      <c r="D158" s="289"/>
      <c r="E158" s="12" t="e">
        <f>#REF!</f>
        <v>#REF!</v>
      </c>
    </row>
    <row r="159" spans="2:5" x14ac:dyDescent="0.25">
      <c r="B159" s="296"/>
      <c r="C159" s="291" t="s">
        <v>51</v>
      </c>
      <c r="D159" s="291"/>
      <c r="E159" s="11" t="e">
        <f>#REF!</f>
        <v>#REF!</v>
      </c>
    </row>
    <row r="160" spans="2:5" x14ac:dyDescent="0.25">
      <c r="B160" s="296"/>
      <c r="C160" s="289" t="s">
        <v>52</v>
      </c>
      <c r="D160" s="289"/>
      <c r="E160" s="12" t="e">
        <f>#REF!</f>
        <v>#REF!</v>
      </c>
    </row>
    <row r="161" spans="2:5" x14ac:dyDescent="0.25">
      <c r="B161" s="296"/>
      <c r="C161" s="289" t="s">
        <v>53</v>
      </c>
      <c r="D161" s="289"/>
      <c r="E161" s="12" t="e">
        <f>#REF!</f>
        <v>#REF!</v>
      </c>
    </row>
    <row r="162" spans="2:5" x14ac:dyDescent="0.25">
      <c r="B162" s="296"/>
      <c r="C162" s="289" t="s">
        <v>54</v>
      </c>
      <c r="D162" s="289"/>
      <c r="E162" s="12" t="e">
        <f>#REF!</f>
        <v>#REF!</v>
      </c>
    </row>
    <row r="163" spans="2:5" x14ac:dyDescent="0.25">
      <c r="B163" s="296"/>
      <c r="C163" s="289" t="s">
        <v>55</v>
      </c>
      <c r="D163" s="289"/>
      <c r="E163" s="12" t="e">
        <f>#REF!</f>
        <v>#REF!</v>
      </c>
    </row>
    <row r="164" spans="2:5" x14ac:dyDescent="0.25">
      <c r="B164" s="296"/>
      <c r="C164" s="289" t="s">
        <v>56</v>
      </c>
      <c r="D164" s="289"/>
      <c r="E164" s="12" t="e">
        <f>#REF!</f>
        <v>#REF!</v>
      </c>
    </row>
    <row r="165" spans="2:5" x14ac:dyDescent="0.25">
      <c r="B165" s="296"/>
      <c r="C165" s="291" t="s">
        <v>57</v>
      </c>
      <c r="D165" s="291"/>
      <c r="E165" s="11" t="e">
        <f>#REF!</f>
        <v>#REF!</v>
      </c>
    </row>
    <row r="166" spans="2:5" x14ac:dyDescent="0.25">
      <c r="B166" s="296"/>
      <c r="C166" s="289" t="s">
        <v>58</v>
      </c>
      <c r="D166" s="289"/>
      <c r="E166" s="12" t="e">
        <f>#REF!</f>
        <v>#REF!</v>
      </c>
    </row>
    <row r="167" spans="2:5" ht="15" customHeight="1" thickBot="1" x14ac:dyDescent="0.3">
      <c r="B167" s="297"/>
      <c r="C167" s="289" t="s">
        <v>59</v>
      </c>
      <c r="D167" s="289"/>
      <c r="E167" s="12" t="e">
        <f>#REF!</f>
        <v>#REF!</v>
      </c>
    </row>
    <row r="168" spans="2:5" x14ac:dyDescent="0.25">
      <c r="B168" s="296" t="s">
        <v>65</v>
      </c>
      <c r="C168" s="291" t="s">
        <v>4</v>
      </c>
      <c r="D168" s="291"/>
      <c r="E168" s="11" t="e">
        <f>#REF!</f>
        <v>#REF!</v>
      </c>
    </row>
    <row r="169" spans="2:5" ht="15" customHeight="1" x14ac:dyDescent="0.25">
      <c r="B169" s="296"/>
      <c r="C169" s="291" t="s">
        <v>6</v>
      </c>
      <c r="D169" s="291"/>
      <c r="E169" s="11" t="e">
        <f>#REF!</f>
        <v>#REF!</v>
      </c>
    </row>
    <row r="170" spans="2:5" ht="15" customHeight="1" x14ac:dyDescent="0.25">
      <c r="B170" s="296"/>
      <c r="C170" s="289" t="s">
        <v>8</v>
      </c>
      <c r="D170" s="289"/>
      <c r="E170" s="12" t="e">
        <f>#REF!</f>
        <v>#REF!</v>
      </c>
    </row>
    <row r="171" spans="2:5" ht="15" customHeight="1" x14ac:dyDescent="0.25">
      <c r="B171" s="296"/>
      <c r="C171" s="289" t="s">
        <v>10</v>
      </c>
      <c r="D171" s="289"/>
      <c r="E171" s="12" t="e">
        <f>#REF!</f>
        <v>#REF!</v>
      </c>
    </row>
    <row r="172" spans="2:5" x14ac:dyDescent="0.25">
      <c r="B172" s="296"/>
      <c r="C172" s="289" t="s">
        <v>12</v>
      </c>
      <c r="D172" s="289"/>
      <c r="E172" s="12" t="e">
        <f>#REF!</f>
        <v>#REF!</v>
      </c>
    </row>
    <row r="173" spans="2:5" x14ac:dyDescent="0.25">
      <c r="B173" s="296"/>
      <c r="C173" s="289" t="s">
        <v>14</v>
      </c>
      <c r="D173" s="289"/>
      <c r="E173" s="12" t="e">
        <f>#REF!</f>
        <v>#REF!</v>
      </c>
    </row>
    <row r="174" spans="2:5" ht="15" customHeight="1" x14ac:dyDescent="0.25">
      <c r="B174" s="296"/>
      <c r="C174" s="289" t="s">
        <v>16</v>
      </c>
      <c r="D174" s="289"/>
      <c r="E174" s="12" t="e">
        <f>#REF!</f>
        <v>#REF!</v>
      </c>
    </row>
    <row r="175" spans="2:5" ht="15" customHeight="1" x14ac:dyDescent="0.25">
      <c r="B175" s="296"/>
      <c r="C175" s="289" t="s">
        <v>18</v>
      </c>
      <c r="D175" s="289"/>
      <c r="E175" s="12" t="e">
        <f>#REF!</f>
        <v>#REF!</v>
      </c>
    </row>
    <row r="176" spans="2:5" x14ac:dyDescent="0.25">
      <c r="B176" s="296"/>
      <c r="C176" s="289" t="s">
        <v>20</v>
      </c>
      <c r="D176" s="289"/>
      <c r="E176" s="12" t="e">
        <f>#REF!</f>
        <v>#REF!</v>
      </c>
    </row>
    <row r="177" spans="2:5" ht="15" customHeight="1" x14ac:dyDescent="0.25">
      <c r="B177" s="296"/>
      <c r="C177" s="291" t="s">
        <v>25</v>
      </c>
      <c r="D177" s="291"/>
      <c r="E177" s="11" t="e">
        <f>#REF!</f>
        <v>#REF!</v>
      </c>
    </row>
    <row r="178" spans="2:5" x14ac:dyDescent="0.25">
      <c r="B178" s="296"/>
      <c r="C178" s="289" t="s">
        <v>27</v>
      </c>
      <c r="D178" s="289"/>
      <c r="E178" s="12" t="e">
        <f>#REF!</f>
        <v>#REF!</v>
      </c>
    </row>
    <row r="179" spans="2:5" ht="15" customHeight="1" x14ac:dyDescent="0.25">
      <c r="B179" s="296"/>
      <c r="C179" s="289" t="s">
        <v>29</v>
      </c>
      <c r="D179" s="289"/>
      <c r="E179" s="12" t="e">
        <f>#REF!</f>
        <v>#REF!</v>
      </c>
    </row>
    <row r="180" spans="2:5" ht="15" customHeight="1" x14ac:dyDescent="0.25">
      <c r="B180" s="296"/>
      <c r="C180" s="289" t="s">
        <v>31</v>
      </c>
      <c r="D180" s="289"/>
      <c r="E180" s="12" t="e">
        <f>#REF!</f>
        <v>#REF!</v>
      </c>
    </row>
    <row r="181" spans="2:5" ht="15" customHeight="1" x14ac:dyDescent="0.25">
      <c r="B181" s="296"/>
      <c r="C181" s="289" t="s">
        <v>33</v>
      </c>
      <c r="D181" s="289"/>
      <c r="E181" s="12" t="e">
        <f>#REF!</f>
        <v>#REF!</v>
      </c>
    </row>
    <row r="182" spans="2:5" ht="15" customHeight="1" x14ac:dyDescent="0.25">
      <c r="B182" s="296"/>
      <c r="C182" s="289" t="s">
        <v>35</v>
      </c>
      <c r="D182" s="289"/>
      <c r="E182" s="12" t="e">
        <f>#REF!</f>
        <v>#REF!</v>
      </c>
    </row>
    <row r="183" spans="2:5" ht="15" customHeight="1" x14ac:dyDescent="0.25">
      <c r="B183" s="296"/>
      <c r="C183" s="289" t="s">
        <v>37</v>
      </c>
      <c r="D183" s="289"/>
      <c r="E183" s="12" t="e">
        <f>#REF!</f>
        <v>#REF!</v>
      </c>
    </row>
    <row r="184" spans="2:5" ht="15" customHeight="1" x14ac:dyDescent="0.25">
      <c r="B184" s="296"/>
      <c r="C184" s="289" t="s">
        <v>39</v>
      </c>
      <c r="D184" s="289"/>
      <c r="E184" s="12" t="e">
        <f>#REF!</f>
        <v>#REF!</v>
      </c>
    </row>
    <row r="185" spans="2:5" ht="15" customHeight="1" x14ac:dyDescent="0.25">
      <c r="B185" s="296"/>
      <c r="C185" s="289" t="s">
        <v>40</v>
      </c>
      <c r="D185" s="289"/>
      <c r="E185" s="12" t="e">
        <f>#REF!</f>
        <v>#REF!</v>
      </c>
    </row>
    <row r="186" spans="2:5" ht="15" customHeight="1" x14ac:dyDescent="0.25">
      <c r="B186" s="296"/>
      <c r="C186" s="289" t="s">
        <v>42</v>
      </c>
      <c r="D186" s="289"/>
      <c r="E186" s="12" t="e">
        <f>#REF!</f>
        <v>#REF!</v>
      </c>
    </row>
    <row r="187" spans="2:5" ht="15" customHeight="1" x14ac:dyDescent="0.25">
      <c r="B187" s="296"/>
      <c r="C187" s="291" t="s">
        <v>5</v>
      </c>
      <c r="D187" s="291"/>
      <c r="E187" s="11" t="e">
        <f>#REF!</f>
        <v>#REF!</v>
      </c>
    </row>
    <row r="188" spans="2:5" x14ac:dyDescent="0.25">
      <c r="B188" s="296"/>
      <c r="C188" s="291" t="s">
        <v>7</v>
      </c>
      <c r="D188" s="291"/>
      <c r="E188" s="11" t="e">
        <f>#REF!</f>
        <v>#REF!</v>
      </c>
    </row>
    <row r="189" spans="2:5" x14ac:dyDescent="0.25">
      <c r="B189" s="296"/>
      <c r="C189" s="289" t="s">
        <v>9</v>
      </c>
      <c r="D189" s="289"/>
      <c r="E189" s="12" t="e">
        <f>#REF!</f>
        <v>#REF!</v>
      </c>
    </row>
    <row r="190" spans="2:5" x14ac:dyDescent="0.25">
      <c r="B190" s="296"/>
      <c r="C190" s="289" t="s">
        <v>11</v>
      </c>
      <c r="D190" s="289"/>
      <c r="E190" s="12" t="e">
        <f>#REF!</f>
        <v>#REF!</v>
      </c>
    </row>
    <row r="191" spans="2:5" ht="15" customHeight="1" x14ac:dyDescent="0.25">
      <c r="B191" s="296"/>
      <c r="C191" s="289" t="s">
        <v>13</v>
      </c>
      <c r="D191" s="289"/>
      <c r="E191" s="12" t="e">
        <f>#REF!</f>
        <v>#REF!</v>
      </c>
    </row>
    <row r="192" spans="2:5" x14ac:dyDescent="0.25">
      <c r="B192" s="296"/>
      <c r="C192" s="289" t="s">
        <v>15</v>
      </c>
      <c r="D192" s="289"/>
      <c r="E192" s="12" t="e">
        <f>#REF!</f>
        <v>#REF!</v>
      </c>
    </row>
    <row r="193" spans="2:5" ht="15" customHeight="1" x14ac:dyDescent="0.25">
      <c r="B193" s="296"/>
      <c r="C193" s="289" t="s">
        <v>17</v>
      </c>
      <c r="D193" s="289"/>
      <c r="E193" s="12" t="e">
        <f>#REF!</f>
        <v>#REF!</v>
      </c>
    </row>
    <row r="194" spans="2:5" ht="15" customHeight="1" x14ac:dyDescent="0.25">
      <c r="B194" s="296"/>
      <c r="C194" s="289" t="s">
        <v>19</v>
      </c>
      <c r="D194" s="289"/>
      <c r="E194" s="12" t="e">
        <f>#REF!</f>
        <v>#REF!</v>
      </c>
    </row>
    <row r="195" spans="2:5" ht="15" customHeight="1" x14ac:dyDescent="0.25">
      <c r="B195" s="296"/>
      <c r="C195" s="289" t="s">
        <v>21</v>
      </c>
      <c r="D195" s="289"/>
      <c r="E195" s="12" t="e">
        <f>#REF!</f>
        <v>#REF!</v>
      </c>
    </row>
    <row r="196" spans="2:5" ht="15" customHeight="1" x14ac:dyDescent="0.25">
      <c r="B196" s="296"/>
      <c r="C196" s="289" t="s">
        <v>22</v>
      </c>
      <c r="D196" s="289"/>
      <c r="E196" s="12" t="e">
        <f>#REF!</f>
        <v>#REF!</v>
      </c>
    </row>
    <row r="197" spans="2:5" ht="15" customHeight="1" x14ac:dyDescent="0.25">
      <c r="B197" s="296"/>
      <c r="C197" s="298" t="s">
        <v>26</v>
      </c>
      <c r="D197" s="298"/>
      <c r="E197" s="11" t="e">
        <f>#REF!</f>
        <v>#REF!</v>
      </c>
    </row>
    <row r="198" spans="2:5" ht="15" customHeight="1" x14ac:dyDescent="0.25">
      <c r="B198" s="296"/>
      <c r="C198" s="289" t="s">
        <v>28</v>
      </c>
      <c r="D198" s="289"/>
      <c r="E198" s="12" t="e">
        <f>#REF!</f>
        <v>#REF!</v>
      </c>
    </row>
    <row r="199" spans="2:5" ht="15" customHeight="1" x14ac:dyDescent="0.25">
      <c r="B199" s="296"/>
      <c r="C199" s="289" t="s">
        <v>30</v>
      </c>
      <c r="D199" s="289"/>
      <c r="E199" s="12" t="e">
        <f>#REF!</f>
        <v>#REF!</v>
      </c>
    </row>
    <row r="200" spans="2:5" ht="15" customHeight="1" x14ac:dyDescent="0.25">
      <c r="B200" s="296"/>
      <c r="C200" s="289" t="s">
        <v>32</v>
      </c>
      <c r="D200" s="289"/>
      <c r="E200" s="12" t="e">
        <f>#REF!</f>
        <v>#REF!</v>
      </c>
    </row>
    <row r="201" spans="2:5" x14ac:dyDescent="0.25">
      <c r="B201" s="296"/>
      <c r="C201" s="289" t="s">
        <v>34</v>
      </c>
      <c r="D201" s="289"/>
      <c r="E201" s="12" t="e">
        <f>#REF!</f>
        <v>#REF!</v>
      </c>
    </row>
    <row r="202" spans="2:5" ht="15" customHeight="1" x14ac:dyDescent="0.25">
      <c r="B202" s="296"/>
      <c r="C202" s="289" t="s">
        <v>36</v>
      </c>
      <c r="D202" s="289"/>
      <c r="E202" s="12" t="e">
        <f>#REF!</f>
        <v>#REF!</v>
      </c>
    </row>
    <row r="203" spans="2:5" x14ac:dyDescent="0.25">
      <c r="B203" s="296"/>
      <c r="C203" s="289" t="s">
        <v>38</v>
      </c>
      <c r="D203" s="289"/>
      <c r="E203" s="12" t="e">
        <f>#REF!</f>
        <v>#REF!</v>
      </c>
    </row>
    <row r="204" spans="2:5" ht="15" customHeight="1" x14ac:dyDescent="0.25">
      <c r="B204" s="296"/>
      <c r="C204" s="291" t="s">
        <v>45</v>
      </c>
      <c r="D204" s="291"/>
      <c r="E204" s="11" t="e">
        <f>#REF!</f>
        <v>#REF!</v>
      </c>
    </row>
    <row r="205" spans="2:5" ht="15" customHeight="1" x14ac:dyDescent="0.25">
      <c r="B205" s="296"/>
      <c r="C205" s="291" t="s">
        <v>47</v>
      </c>
      <c r="D205" s="291"/>
      <c r="E205" s="11" t="e">
        <f>#REF!</f>
        <v>#REF!</v>
      </c>
    </row>
    <row r="206" spans="2:5" ht="15" customHeight="1" x14ac:dyDescent="0.25">
      <c r="B206" s="296"/>
      <c r="C206" s="289" t="s">
        <v>48</v>
      </c>
      <c r="D206" s="289"/>
      <c r="E206" s="12" t="e">
        <f>#REF!</f>
        <v>#REF!</v>
      </c>
    </row>
    <row r="207" spans="2:5" ht="15" customHeight="1" x14ac:dyDescent="0.25">
      <c r="B207" s="296"/>
      <c r="C207" s="289" t="s">
        <v>49</v>
      </c>
      <c r="D207" s="289"/>
      <c r="E207" s="12" t="e">
        <f>#REF!</f>
        <v>#REF!</v>
      </c>
    </row>
    <row r="208" spans="2:5" ht="15" customHeight="1" x14ac:dyDescent="0.25">
      <c r="B208" s="296"/>
      <c r="C208" s="289" t="s">
        <v>50</v>
      </c>
      <c r="D208" s="289"/>
      <c r="E208" s="12" t="e">
        <f>#REF!</f>
        <v>#REF!</v>
      </c>
    </row>
    <row r="209" spans="2:5" ht="15" customHeight="1" x14ac:dyDescent="0.25">
      <c r="B209" s="296"/>
      <c r="C209" s="291" t="s">
        <v>51</v>
      </c>
      <c r="D209" s="291"/>
      <c r="E209" s="11" t="e">
        <f>#REF!</f>
        <v>#REF!</v>
      </c>
    </row>
    <row r="210" spans="2:5" x14ac:dyDescent="0.25">
      <c r="B210" s="296"/>
      <c r="C210" s="289" t="s">
        <v>52</v>
      </c>
      <c r="D210" s="289"/>
      <c r="E210" s="12" t="e">
        <f>#REF!</f>
        <v>#REF!</v>
      </c>
    </row>
    <row r="211" spans="2:5" ht="15" customHeight="1" x14ac:dyDescent="0.25">
      <c r="B211" s="296"/>
      <c r="C211" s="289" t="s">
        <v>53</v>
      </c>
      <c r="D211" s="289"/>
      <c r="E211" s="12" t="e">
        <f>#REF!</f>
        <v>#REF!</v>
      </c>
    </row>
    <row r="212" spans="2:5" x14ac:dyDescent="0.25">
      <c r="B212" s="296"/>
      <c r="C212" s="289" t="s">
        <v>54</v>
      </c>
      <c r="D212" s="289"/>
      <c r="E212" s="12" t="e">
        <f>#REF!</f>
        <v>#REF!</v>
      </c>
    </row>
    <row r="213" spans="2:5" ht="15" customHeight="1" x14ac:dyDescent="0.25">
      <c r="B213" s="296"/>
      <c r="C213" s="289" t="s">
        <v>55</v>
      </c>
      <c r="D213" s="289"/>
      <c r="E213" s="12" t="e">
        <f>#REF!</f>
        <v>#REF!</v>
      </c>
    </row>
    <row r="214" spans="2:5" x14ac:dyDescent="0.25">
      <c r="B214" s="296"/>
      <c r="C214" s="289" t="s">
        <v>56</v>
      </c>
      <c r="D214" s="289"/>
      <c r="E214" s="12" t="e">
        <f>#REF!</f>
        <v>#REF!</v>
      </c>
    </row>
    <row r="215" spans="2:5" x14ac:dyDescent="0.25">
      <c r="B215" s="296"/>
      <c r="C215" s="291" t="s">
        <v>57</v>
      </c>
      <c r="D215" s="291"/>
      <c r="E215" s="11" t="e">
        <f>#REF!</f>
        <v>#REF!</v>
      </c>
    </row>
    <row r="216" spans="2:5" x14ac:dyDescent="0.25">
      <c r="B216" s="296"/>
      <c r="C216" s="289" t="s">
        <v>58</v>
      </c>
      <c r="D216" s="289"/>
      <c r="E216" s="12" t="e">
        <f>#REF!</f>
        <v>#REF!</v>
      </c>
    </row>
    <row r="217" spans="2:5" ht="15.75" thickBot="1" x14ac:dyDescent="0.3">
      <c r="B217" s="297"/>
      <c r="C217" s="289" t="s">
        <v>59</v>
      </c>
      <c r="D217" s="289"/>
      <c r="E217" s="12" t="e">
        <f>#REF!</f>
        <v>#REF!</v>
      </c>
    </row>
    <row r="218" spans="2:5" x14ac:dyDescent="0.25">
      <c r="C218" s="292" t="s">
        <v>72</v>
      </c>
      <c r="D218" s="5" t="s">
        <v>62</v>
      </c>
      <c r="E218" s="15" t="e">
        <f>#REF!</f>
        <v>#REF!</v>
      </c>
    </row>
    <row r="219" spans="2:5" x14ac:dyDescent="0.25">
      <c r="C219" s="288"/>
      <c r="D219" s="5" t="s">
        <v>63</v>
      </c>
      <c r="E219" s="15" t="e">
        <f>#REF!</f>
        <v>#REF!</v>
      </c>
    </row>
    <row r="220" spans="2:5" x14ac:dyDescent="0.25">
      <c r="C220" s="288" t="s">
        <v>71</v>
      </c>
      <c r="D220" s="5" t="s">
        <v>62</v>
      </c>
      <c r="E220" s="15" t="e">
        <f>#REF!</f>
        <v>#REF!</v>
      </c>
    </row>
    <row r="221" spans="2:5" x14ac:dyDescent="0.25">
      <c r="C221" s="28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E29" sqref="E29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24"/>
      <c r="B1" s="324"/>
      <c r="C1" s="324"/>
      <c r="D1" s="166"/>
    </row>
    <row r="2" spans="1:4" ht="15.75" x14ac:dyDescent="0.25">
      <c r="A2" s="325" t="s">
        <v>463</v>
      </c>
      <c r="B2" s="325"/>
      <c r="C2" s="325"/>
      <c r="D2" s="166"/>
    </row>
    <row r="3" spans="1:4" ht="12.75" x14ac:dyDescent="0.2">
      <c r="A3" s="371" t="s">
        <v>229</v>
      </c>
      <c r="B3" s="371"/>
      <c r="C3" s="371"/>
      <c r="D3" s="166"/>
    </row>
    <row r="4" spans="1:4" ht="12.75" x14ac:dyDescent="0.2">
      <c r="A4" s="371" t="str">
        <f>+CAdmon!$A$6</f>
        <v>Del 1 de enero al 30 de septiembre de 2021</v>
      </c>
      <c r="B4" s="371"/>
      <c r="C4" s="371"/>
    </row>
    <row r="5" spans="1:4" x14ac:dyDescent="0.2">
      <c r="A5" s="16"/>
      <c r="B5" s="16"/>
    </row>
    <row r="6" spans="1:4" x14ac:dyDescent="0.2">
      <c r="A6" s="165" t="s">
        <v>218</v>
      </c>
      <c r="B6" s="165" t="s">
        <v>108</v>
      </c>
      <c r="C6" s="165" t="s">
        <v>129</v>
      </c>
    </row>
    <row r="7" spans="1:4" x14ac:dyDescent="0.2">
      <c r="A7" s="368" t="s">
        <v>225</v>
      </c>
      <c r="B7" s="369"/>
      <c r="C7" s="370"/>
    </row>
    <row r="8" spans="1:4" x14ac:dyDescent="0.2">
      <c r="A8" s="56"/>
      <c r="B8" s="56">
        <v>0</v>
      </c>
      <c r="C8" s="285">
        <v>0</v>
      </c>
    </row>
    <row r="9" spans="1:4" x14ac:dyDescent="0.2">
      <c r="A9" s="56"/>
      <c r="B9" s="56">
        <v>0</v>
      </c>
      <c r="C9" s="285">
        <v>0</v>
      </c>
    </row>
    <row r="10" spans="1:4" x14ac:dyDescent="0.2">
      <c r="A10" s="164"/>
      <c r="B10" s="56">
        <v>0</v>
      </c>
      <c r="C10" s="285">
        <v>0</v>
      </c>
    </row>
    <row r="11" spans="1:4" x14ac:dyDescent="0.2">
      <c r="A11" s="56"/>
      <c r="B11" s="56">
        <v>0</v>
      </c>
      <c r="C11" s="285">
        <v>0</v>
      </c>
    </row>
    <row r="12" spans="1:4" x14ac:dyDescent="0.2">
      <c r="A12" s="56"/>
      <c r="B12" s="56">
        <v>0</v>
      </c>
      <c r="C12" s="285">
        <v>0</v>
      </c>
    </row>
    <row r="13" spans="1:4" x14ac:dyDescent="0.2">
      <c r="A13" s="56"/>
      <c r="B13" s="56">
        <v>0</v>
      </c>
      <c r="C13" s="285">
        <v>0</v>
      </c>
    </row>
    <row r="14" spans="1:4" x14ac:dyDescent="0.2">
      <c r="A14" s="56"/>
      <c r="B14" s="56">
        <v>0</v>
      </c>
      <c r="C14" s="285">
        <v>0</v>
      </c>
    </row>
    <row r="15" spans="1:4" x14ac:dyDescent="0.2">
      <c r="A15" s="56"/>
      <c r="B15" s="56">
        <v>0</v>
      </c>
      <c r="C15" s="285">
        <v>0</v>
      </c>
    </row>
    <row r="16" spans="1:4" x14ac:dyDescent="0.2">
      <c r="A16" s="56"/>
      <c r="B16" s="56">
        <v>0</v>
      </c>
      <c r="C16" s="285">
        <v>0</v>
      </c>
    </row>
    <row r="17" spans="1:3" x14ac:dyDescent="0.2">
      <c r="A17" s="56"/>
      <c r="B17" s="56">
        <v>0</v>
      </c>
      <c r="C17" s="285">
        <v>0</v>
      </c>
    </row>
    <row r="18" spans="1:3" x14ac:dyDescent="0.2">
      <c r="A18" s="143" t="s">
        <v>230</v>
      </c>
      <c r="B18" s="56">
        <f>SUM(B8:B17)</f>
        <v>0</v>
      </c>
      <c r="C18" s="56">
        <f>SUM(C8:C17)</f>
        <v>0</v>
      </c>
    </row>
    <row r="19" spans="1:3" x14ac:dyDescent="0.2">
      <c r="A19" s="56"/>
      <c r="B19" s="56"/>
      <c r="C19" s="57"/>
    </row>
    <row r="20" spans="1:3" x14ac:dyDescent="0.2">
      <c r="A20" s="368" t="s">
        <v>227</v>
      </c>
      <c r="B20" s="369"/>
      <c r="C20" s="370"/>
    </row>
    <row r="21" spans="1:3" x14ac:dyDescent="0.2">
      <c r="A21" s="56"/>
      <c r="B21" s="56"/>
      <c r="C21" s="57"/>
    </row>
    <row r="22" spans="1:3" x14ac:dyDescent="0.2">
      <c r="A22" s="56"/>
      <c r="B22" s="56">
        <v>0</v>
      </c>
      <c r="C22" s="285">
        <v>0</v>
      </c>
    </row>
    <row r="23" spans="1:3" x14ac:dyDescent="0.2">
      <c r="A23" s="164"/>
      <c r="B23" s="56">
        <v>0</v>
      </c>
      <c r="C23" s="285">
        <v>0</v>
      </c>
    </row>
    <row r="24" spans="1:3" x14ac:dyDescent="0.2">
      <c r="A24" s="56"/>
      <c r="B24" s="56">
        <v>0</v>
      </c>
      <c r="C24" s="285">
        <v>0</v>
      </c>
    </row>
    <row r="25" spans="1:3" x14ac:dyDescent="0.2">
      <c r="A25" s="56"/>
      <c r="B25" s="56">
        <v>0</v>
      </c>
      <c r="C25" s="285">
        <v>0</v>
      </c>
    </row>
    <row r="26" spans="1:3" x14ac:dyDescent="0.2">
      <c r="A26" s="56"/>
      <c r="B26" s="56">
        <v>0</v>
      </c>
      <c r="C26" s="285">
        <v>0</v>
      </c>
    </row>
    <row r="27" spans="1:3" x14ac:dyDescent="0.2">
      <c r="A27" s="56"/>
      <c r="B27" s="56">
        <v>0</v>
      </c>
      <c r="C27" s="285">
        <v>0</v>
      </c>
    </row>
    <row r="28" spans="1:3" x14ac:dyDescent="0.2">
      <c r="A28" s="56"/>
      <c r="B28" s="56">
        <v>0</v>
      </c>
      <c r="C28" s="285">
        <v>0</v>
      </c>
    </row>
    <row r="29" spans="1:3" x14ac:dyDescent="0.2">
      <c r="A29" s="56"/>
      <c r="B29" s="56">
        <v>0</v>
      </c>
      <c r="C29" s="285">
        <v>0</v>
      </c>
    </row>
    <row r="30" spans="1:3" x14ac:dyDescent="0.2">
      <c r="A30" s="56"/>
      <c r="B30" s="56">
        <v>0</v>
      </c>
      <c r="C30" s="285">
        <v>0</v>
      </c>
    </row>
    <row r="31" spans="1:3" x14ac:dyDescent="0.2">
      <c r="A31" s="56"/>
      <c r="B31" s="56">
        <v>0</v>
      </c>
      <c r="C31" s="285">
        <v>0</v>
      </c>
    </row>
    <row r="32" spans="1:3" x14ac:dyDescent="0.2">
      <c r="A32" s="56"/>
      <c r="B32" s="56">
        <v>0</v>
      </c>
      <c r="C32" s="285">
        <v>0</v>
      </c>
    </row>
    <row r="33" spans="1:3" x14ac:dyDescent="0.2">
      <c r="A33" s="143" t="s">
        <v>231</v>
      </c>
      <c r="B33" s="56">
        <f>SUM(B21:B32)</f>
        <v>0</v>
      </c>
      <c r="C33" s="56">
        <f>SUM(C21:C32)</f>
        <v>0</v>
      </c>
    </row>
    <row r="34" spans="1:3" x14ac:dyDescent="0.2">
      <c r="A34" s="56"/>
      <c r="B34" s="56"/>
      <c r="C34" s="57"/>
    </row>
    <row r="35" spans="1:3" x14ac:dyDescent="0.2">
      <c r="A35" s="143" t="s">
        <v>97</v>
      </c>
      <c r="B35" s="144">
        <f>+B18+B33</f>
        <v>0</v>
      </c>
      <c r="C35" s="144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E1" sqref="E1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324"/>
      <c r="C2" s="324"/>
      <c r="D2" s="324"/>
      <c r="E2" s="324"/>
      <c r="F2" s="324"/>
      <c r="G2" s="324"/>
      <c r="H2" s="324"/>
      <c r="I2" s="324"/>
      <c r="J2" s="324"/>
    </row>
    <row r="3" spans="2:10" ht="15.75" x14ac:dyDescent="0.25">
      <c r="B3" s="325" t="s">
        <v>463</v>
      </c>
      <c r="C3" s="325"/>
      <c r="D3" s="325"/>
      <c r="E3" s="325"/>
      <c r="F3" s="325"/>
      <c r="G3" s="325"/>
      <c r="H3" s="325"/>
      <c r="I3" s="325"/>
      <c r="J3" s="325"/>
    </row>
    <row r="4" spans="2:10" x14ac:dyDescent="0.25">
      <c r="B4" s="326" t="s">
        <v>232</v>
      </c>
      <c r="C4" s="326"/>
      <c r="D4" s="326"/>
      <c r="E4" s="326"/>
      <c r="F4" s="326"/>
      <c r="G4" s="326"/>
      <c r="H4" s="326"/>
      <c r="I4" s="326"/>
      <c r="J4" s="326"/>
    </row>
    <row r="5" spans="2:10" x14ac:dyDescent="0.25">
      <c r="B5" s="326" t="str">
        <f>+CAdmon!$A$6</f>
        <v>Del 1 de enero al 30 de septiembre de 2021</v>
      </c>
      <c r="C5" s="326"/>
      <c r="D5" s="326"/>
      <c r="E5" s="326"/>
      <c r="F5" s="326"/>
      <c r="G5" s="326"/>
      <c r="H5" s="326"/>
      <c r="I5" s="326"/>
      <c r="J5" s="326"/>
    </row>
    <row r="6" spans="2:10" s="18" customFormat="1" ht="7.5" customHeight="1" x14ac:dyDescent="0.25">
      <c r="B6" s="167"/>
      <c r="C6" s="167"/>
      <c r="D6" s="167"/>
      <c r="E6" s="167"/>
      <c r="F6" s="167"/>
      <c r="G6" s="167"/>
      <c r="H6" s="167"/>
      <c r="I6" s="167"/>
      <c r="J6" s="167"/>
    </row>
    <row r="7" spans="2:10" x14ac:dyDescent="0.25">
      <c r="B7" s="346" t="s">
        <v>73</v>
      </c>
      <c r="C7" s="374"/>
      <c r="D7" s="347"/>
      <c r="E7" s="323" t="s">
        <v>134</v>
      </c>
      <c r="F7" s="323"/>
      <c r="G7" s="323"/>
      <c r="H7" s="323"/>
      <c r="I7" s="323"/>
      <c r="J7" s="323" t="s">
        <v>126</v>
      </c>
    </row>
    <row r="8" spans="2:10" ht="22.5" x14ac:dyDescent="0.25">
      <c r="B8" s="348"/>
      <c r="C8" s="375"/>
      <c r="D8" s="349"/>
      <c r="E8" s="146" t="s">
        <v>127</v>
      </c>
      <c r="F8" s="146" t="s">
        <v>128</v>
      </c>
      <c r="G8" s="146" t="s">
        <v>107</v>
      </c>
      <c r="H8" s="146" t="s">
        <v>108</v>
      </c>
      <c r="I8" s="146" t="s">
        <v>129</v>
      </c>
      <c r="J8" s="323"/>
    </row>
    <row r="9" spans="2:10" ht="15.75" customHeight="1" x14ac:dyDescent="0.25">
      <c r="B9" s="350"/>
      <c r="C9" s="376"/>
      <c r="D9" s="351"/>
      <c r="E9" s="146">
        <v>1</v>
      </c>
      <c r="F9" s="146">
        <v>2</v>
      </c>
      <c r="G9" s="146" t="s">
        <v>130</v>
      </c>
      <c r="H9" s="146">
        <v>4</v>
      </c>
      <c r="I9" s="146">
        <v>5</v>
      </c>
      <c r="J9" s="146" t="s">
        <v>131</v>
      </c>
    </row>
    <row r="10" spans="2:10" ht="15" customHeight="1" x14ac:dyDescent="0.25">
      <c r="B10" s="377" t="s">
        <v>233</v>
      </c>
      <c r="C10" s="378"/>
      <c r="D10" s="379"/>
      <c r="E10" s="51"/>
      <c r="F10" s="30"/>
      <c r="G10" s="30"/>
      <c r="H10" s="30"/>
      <c r="I10" s="30"/>
      <c r="J10" s="30"/>
    </row>
    <row r="11" spans="2:10" x14ac:dyDescent="0.25">
      <c r="B11" s="19"/>
      <c r="C11" s="372" t="s">
        <v>234</v>
      </c>
      <c r="D11" s="373"/>
      <c r="E11" s="215">
        <f>+E12+E13</f>
        <v>0</v>
      </c>
      <c r="F11" s="215">
        <f>+F12+F13</f>
        <v>0</v>
      </c>
      <c r="G11" s="205">
        <f>+E11+F11</f>
        <v>0</v>
      </c>
      <c r="H11" s="215">
        <f>+H12+H13</f>
        <v>0</v>
      </c>
      <c r="I11" s="215">
        <f>+I12+I13</f>
        <v>0</v>
      </c>
      <c r="J11" s="205">
        <f>+G11-H11</f>
        <v>0</v>
      </c>
    </row>
    <row r="12" spans="2:10" x14ac:dyDescent="0.25">
      <c r="B12" s="19"/>
      <c r="C12" s="47"/>
      <c r="D12" s="20" t="s">
        <v>235</v>
      </c>
      <c r="E12" s="216">
        <v>0</v>
      </c>
      <c r="F12" s="204">
        <v>0</v>
      </c>
      <c r="G12" s="204">
        <f t="shared" ref="G12:G35" si="0">+E12+F12</f>
        <v>0</v>
      </c>
      <c r="H12" s="204">
        <v>0</v>
      </c>
      <c r="I12" s="204">
        <v>0</v>
      </c>
      <c r="J12" s="204">
        <f t="shared" ref="J12:J39" si="1">+G12-H12</f>
        <v>0</v>
      </c>
    </row>
    <row r="13" spans="2:10" x14ac:dyDescent="0.25">
      <c r="B13" s="19"/>
      <c r="C13" s="47"/>
      <c r="D13" s="20" t="s">
        <v>236</v>
      </c>
      <c r="E13" s="216">
        <v>0</v>
      </c>
      <c r="F13" s="204">
        <v>0</v>
      </c>
      <c r="G13" s="204">
        <f t="shared" si="0"/>
        <v>0</v>
      </c>
      <c r="H13" s="204">
        <v>0</v>
      </c>
      <c r="I13" s="204">
        <v>0</v>
      </c>
      <c r="J13" s="204">
        <f t="shared" si="1"/>
        <v>0</v>
      </c>
    </row>
    <row r="14" spans="2:10" x14ac:dyDescent="0.25">
      <c r="B14" s="19"/>
      <c r="C14" s="372" t="s">
        <v>237</v>
      </c>
      <c r="D14" s="373"/>
      <c r="E14" s="217">
        <f>SUM(E15:E22)</f>
        <v>1029400000.0009998</v>
      </c>
      <c r="F14" s="217">
        <f>SUM(F15:F22)</f>
        <v>92352614.99000001</v>
      </c>
      <c r="G14" s="202">
        <f t="shared" si="0"/>
        <v>1121752614.9909997</v>
      </c>
      <c r="H14" s="217">
        <f>SUM(H15:H22)</f>
        <v>702510718.47000003</v>
      </c>
      <c r="I14" s="217">
        <f>SUM(I15:I22)</f>
        <v>688716198.31000006</v>
      </c>
      <c r="J14" s="202">
        <f t="shared" si="1"/>
        <v>419241896.52099967</v>
      </c>
    </row>
    <row r="15" spans="2:10" x14ac:dyDescent="0.25">
      <c r="B15" s="19"/>
      <c r="C15" s="47"/>
      <c r="D15" s="20" t="s">
        <v>238</v>
      </c>
      <c r="E15" s="218">
        <f>SUM(COG!D82)</f>
        <v>1029400000.0009998</v>
      </c>
      <c r="F15" s="218">
        <f>+COG!E82</f>
        <v>92352614.99000001</v>
      </c>
      <c r="G15" s="203">
        <f t="shared" si="0"/>
        <v>1121752614.9909997</v>
      </c>
      <c r="H15" s="218">
        <f>SUM(COG!G82)</f>
        <v>702510718.47000003</v>
      </c>
      <c r="I15" s="218">
        <f>SUM(COG!H82)</f>
        <v>688716198.31000006</v>
      </c>
      <c r="J15" s="203">
        <f>+G15-H15</f>
        <v>419241896.52099967</v>
      </c>
    </row>
    <row r="16" spans="2:10" x14ac:dyDescent="0.25">
      <c r="B16" s="19"/>
      <c r="C16" s="47"/>
      <c r="D16" s="20" t="s">
        <v>239</v>
      </c>
      <c r="E16" s="216">
        <v>0</v>
      </c>
      <c r="F16" s="204">
        <v>0</v>
      </c>
      <c r="G16" s="204">
        <f t="shared" si="0"/>
        <v>0</v>
      </c>
      <c r="H16" s="204">
        <v>0</v>
      </c>
      <c r="I16" s="204">
        <v>0</v>
      </c>
      <c r="J16" s="204">
        <f t="shared" si="1"/>
        <v>0</v>
      </c>
    </row>
    <row r="17" spans="2:10" x14ac:dyDescent="0.25">
      <c r="B17" s="19"/>
      <c r="C17" s="47"/>
      <c r="D17" s="20" t="s">
        <v>240</v>
      </c>
      <c r="E17" s="216">
        <v>0</v>
      </c>
      <c r="F17" s="204">
        <v>0</v>
      </c>
      <c r="G17" s="204">
        <f t="shared" ref="G17:G22" si="2">+E17+F17</f>
        <v>0</v>
      </c>
      <c r="H17" s="204">
        <v>0</v>
      </c>
      <c r="I17" s="204">
        <v>0</v>
      </c>
      <c r="J17" s="204">
        <f t="shared" si="1"/>
        <v>0</v>
      </c>
    </row>
    <row r="18" spans="2:10" x14ac:dyDescent="0.25">
      <c r="B18" s="19"/>
      <c r="C18" s="47"/>
      <c r="D18" s="20" t="s">
        <v>241</v>
      </c>
      <c r="E18" s="216">
        <v>0</v>
      </c>
      <c r="F18" s="204">
        <v>0</v>
      </c>
      <c r="G18" s="204">
        <f t="shared" si="2"/>
        <v>0</v>
      </c>
      <c r="H18" s="204">
        <v>0</v>
      </c>
      <c r="I18" s="204">
        <v>0</v>
      </c>
      <c r="J18" s="204">
        <f t="shared" si="1"/>
        <v>0</v>
      </c>
    </row>
    <row r="19" spans="2:10" x14ac:dyDescent="0.25">
      <c r="B19" s="19"/>
      <c r="C19" s="47"/>
      <c r="D19" s="20" t="s">
        <v>242</v>
      </c>
      <c r="E19" s="216">
        <v>0</v>
      </c>
      <c r="F19" s="204">
        <v>0</v>
      </c>
      <c r="G19" s="204">
        <f t="shared" si="2"/>
        <v>0</v>
      </c>
      <c r="H19" s="204">
        <v>0</v>
      </c>
      <c r="I19" s="204">
        <v>0</v>
      </c>
      <c r="J19" s="204">
        <f t="shared" si="1"/>
        <v>0</v>
      </c>
    </row>
    <row r="20" spans="2:10" x14ac:dyDescent="0.25">
      <c r="B20" s="19"/>
      <c r="C20" s="47"/>
      <c r="D20" s="20" t="s">
        <v>243</v>
      </c>
      <c r="E20" s="216">
        <v>0</v>
      </c>
      <c r="F20" s="204">
        <v>0</v>
      </c>
      <c r="G20" s="204">
        <f t="shared" si="2"/>
        <v>0</v>
      </c>
      <c r="H20" s="204">
        <v>0</v>
      </c>
      <c r="I20" s="204">
        <v>0</v>
      </c>
      <c r="J20" s="204">
        <f t="shared" si="1"/>
        <v>0</v>
      </c>
    </row>
    <row r="21" spans="2:10" x14ac:dyDescent="0.25">
      <c r="B21" s="19"/>
      <c r="C21" s="47"/>
      <c r="D21" s="20" t="s">
        <v>244</v>
      </c>
      <c r="E21" s="216">
        <v>0</v>
      </c>
      <c r="F21" s="204">
        <v>0</v>
      </c>
      <c r="G21" s="204">
        <f t="shared" si="2"/>
        <v>0</v>
      </c>
      <c r="H21" s="204">
        <v>0</v>
      </c>
      <c r="I21" s="204">
        <v>0</v>
      </c>
      <c r="J21" s="204">
        <f t="shared" si="1"/>
        <v>0</v>
      </c>
    </row>
    <row r="22" spans="2:10" x14ac:dyDescent="0.25">
      <c r="B22" s="19"/>
      <c r="C22" s="47"/>
      <c r="D22" s="20" t="s">
        <v>245</v>
      </c>
      <c r="E22" s="216">
        <v>0</v>
      </c>
      <c r="F22" s="204">
        <v>0</v>
      </c>
      <c r="G22" s="204">
        <f t="shared" si="2"/>
        <v>0</v>
      </c>
      <c r="H22" s="204">
        <v>0</v>
      </c>
      <c r="I22" s="204">
        <v>0</v>
      </c>
      <c r="J22" s="204">
        <f t="shared" si="1"/>
        <v>0</v>
      </c>
    </row>
    <row r="23" spans="2:10" x14ac:dyDescent="0.25">
      <c r="B23" s="19"/>
      <c r="C23" s="372" t="s">
        <v>246</v>
      </c>
      <c r="D23" s="373"/>
      <c r="E23" s="215">
        <f>SUM(E24:E26)</f>
        <v>0</v>
      </c>
      <c r="F23" s="215">
        <f>SUM(F24:F26)</f>
        <v>0</v>
      </c>
      <c r="G23" s="205">
        <f t="shared" si="0"/>
        <v>0</v>
      </c>
      <c r="H23" s="215">
        <f>SUM(H24:H26)</f>
        <v>0</v>
      </c>
      <c r="I23" s="215">
        <f>SUM(I24:I26)</f>
        <v>0</v>
      </c>
      <c r="J23" s="205">
        <f t="shared" si="1"/>
        <v>0</v>
      </c>
    </row>
    <row r="24" spans="2:10" x14ac:dyDescent="0.25">
      <c r="B24" s="19"/>
      <c r="C24" s="47"/>
      <c r="D24" s="20" t="s">
        <v>247</v>
      </c>
      <c r="E24" s="216">
        <v>0</v>
      </c>
      <c r="F24" s="204">
        <v>0</v>
      </c>
      <c r="G24" s="204">
        <f t="shared" ref="G24:G26" si="3">+E24+F24</f>
        <v>0</v>
      </c>
      <c r="H24" s="204">
        <v>0</v>
      </c>
      <c r="I24" s="204">
        <v>0</v>
      </c>
      <c r="J24" s="204">
        <f t="shared" si="1"/>
        <v>0</v>
      </c>
    </row>
    <row r="25" spans="2:10" x14ac:dyDescent="0.25">
      <c r="B25" s="19"/>
      <c r="C25" s="47"/>
      <c r="D25" s="20" t="s">
        <v>248</v>
      </c>
      <c r="E25" s="216">
        <v>0</v>
      </c>
      <c r="F25" s="204">
        <v>0</v>
      </c>
      <c r="G25" s="204">
        <f t="shared" si="3"/>
        <v>0</v>
      </c>
      <c r="H25" s="204">
        <v>0</v>
      </c>
      <c r="I25" s="204">
        <v>0</v>
      </c>
      <c r="J25" s="204">
        <f t="shared" si="1"/>
        <v>0</v>
      </c>
    </row>
    <row r="26" spans="2:10" x14ac:dyDescent="0.25">
      <c r="B26" s="19"/>
      <c r="C26" s="47"/>
      <c r="D26" s="20" t="s">
        <v>249</v>
      </c>
      <c r="E26" s="216">
        <v>0</v>
      </c>
      <c r="F26" s="204">
        <v>0</v>
      </c>
      <c r="G26" s="204">
        <f t="shared" si="3"/>
        <v>0</v>
      </c>
      <c r="H26" s="204">
        <v>0</v>
      </c>
      <c r="I26" s="204">
        <v>0</v>
      </c>
      <c r="J26" s="204">
        <f t="shared" si="1"/>
        <v>0</v>
      </c>
    </row>
    <row r="27" spans="2:10" x14ac:dyDescent="0.25">
      <c r="B27" s="19"/>
      <c r="C27" s="372" t="s">
        <v>250</v>
      </c>
      <c r="D27" s="373"/>
      <c r="E27" s="215">
        <f>SUM(E28:E29)</f>
        <v>0</v>
      </c>
      <c r="F27" s="215">
        <f>SUM(F28:F29)</f>
        <v>0</v>
      </c>
      <c r="G27" s="205">
        <f t="shared" si="0"/>
        <v>0</v>
      </c>
      <c r="H27" s="215">
        <f>SUM(H28:H29)</f>
        <v>0</v>
      </c>
      <c r="I27" s="215">
        <f>SUM(I28:I29)</f>
        <v>0</v>
      </c>
      <c r="J27" s="205">
        <f t="shared" si="1"/>
        <v>0</v>
      </c>
    </row>
    <row r="28" spans="2:10" x14ac:dyDescent="0.25">
      <c r="B28" s="19"/>
      <c r="C28" s="47"/>
      <c r="D28" s="20" t="s">
        <v>251</v>
      </c>
      <c r="E28" s="216">
        <v>0</v>
      </c>
      <c r="F28" s="204">
        <v>0</v>
      </c>
      <c r="G28" s="204">
        <f t="shared" ref="G28:G29" si="4">+E28+F28</f>
        <v>0</v>
      </c>
      <c r="H28" s="204">
        <v>0</v>
      </c>
      <c r="I28" s="204">
        <v>0</v>
      </c>
      <c r="J28" s="204">
        <f t="shared" si="1"/>
        <v>0</v>
      </c>
    </row>
    <row r="29" spans="2:10" x14ac:dyDescent="0.25">
      <c r="B29" s="19"/>
      <c r="C29" s="47"/>
      <c r="D29" s="20" t="s">
        <v>252</v>
      </c>
      <c r="E29" s="216">
        <v>0</v>
      </c>
      <c r="F29" s="204">
        <v>0</v>
      </c>
      <c r="G29" s="204">
        <f t="shared" si="4"/>
        <v>0</v>
      </c>
      <c r="H29" s="204">
        <v>0</v>
      </c>
      <c r="I29" s="204">
        <v>0</v>
      </c>
      <c r="J29" s="204">
        <f t="shared" si="1"/>
        <v>0</v>
      </c>
    </row>
    <row r="30" spans="2:10" x14ac:dyDescent="0.25">
      <c r="B30" s="19"/>
      <c r="C30" s="372" t="s">
        <v>253</v>
      </c>
      <c r="D30" s="373"/>
      <c r="E30" s="215">
        <f>SUM(E31:E34)</f>
        <v>0</v>
      </c>
      <c r="F30" s="215">
        <f>SUM(F31:F34)</f>
        <v>0</v>
      </c>
      <c r="G30" s="205">
        <f t="shared" si="0"/>
        <v>0</v>
      </c>
      <c r="H30" s="215">
        <f>SUM(H31:H34)</f>
        <v>0</v>
      </c>
      <c r="I30" s="215">
        <f>SUM(I31:I34)</f>
        <v>0</v>
      </c>
      <c r="J30" s="205">
        <f t="shared" si="1"/>
        <v>0</v>
      </c>
    </row>
    <row r="31" spans="2:10" x14ac:dyDescent="0.25">
      <c r="B31" s="19"/>
      <c r="C31" s="47"/>
      <c r="D31" s="20" t="s">
        <v>254</v>
      </c>
      <c r="E31" s="216">
        <v>0</v>
      </c>
      <c r="F31" s="204">
        <v>0</v>
      </c>
      <c r="G31" s="204">
        <f t="shared" ref="G31:G34" si="5">+E31+F31</f>
        <v>0</v>
      </c>
      <c r="H31" s="204">
        <v>0</v>
      </c>
      <c r="I31" s="204">
        <v>0</v>
      </c>
      <c r="J31" s="204">
        <f t="shared" si="1"/>
        <v>0</v>
      </c>
    </row>
    <row r="32" spans="2:10" x14ac:dyDescent="0.25">
      <c r="B32" s="19"/>
      <c r="C32" s="47"/>
      <c r="D32" s="20" t="s">
        <v>255</v>
      </c>
      <c r="E32" s="216">
        <v>0</v>
      </c>
      <c r="F32" s="204">
        <v>0</v>
      </c>
      <c r="G32" s="204">
        <f t="shared" si="5"/>
        <v>0</v>
      </c>
      <c r="H32" s="204">
        <v>0</v>
      </c>
      <c r="I32" s="204">
        <v>0</v>
      </c>
      <c r="J32" s="204">
        <f t="shared" si="1"/>
        <v>0</v>
      </c>
    </row>
    <row r="33" spans="1:11" x14ac:dyDescent="0.25">
      <c r="B33" s="19"/>
      <c r="C33" s="47"/>
      <c r="D33" s="20" t="s">
        <v>256</v>
      </c>
      <c r="E33" s="216">
        <v>0</v>
      </c>
      <c r="F33" s="204">
        <v>0</v>
      </c>
      <c r="G33" s="204">
        <f t="shared" si="5"/>
        <v>0</v>
      </c>
      <c r="H33" s="204">
        <v>0</v>
      </c>
      <c r="I33" s="204">
        <v>0</v>
      </c>
      <c r="J33" s="204">
        <f t="shared" si="1"/>
        <v>0</v>
      </c>
    </row>
    <row r="34" spans="1:11" x14ac:dyDescent="0.25">
      <c r="B34" s="19"/>
      <c r="C34" s="47"/>
      <c r="D34" s="20" t="s">
        <v>257</v>
      </c>
      <c r="E34" s="216">
        <v>0</v>
      </c>
      <c r="F34" s="204">
        <v>0</v>
      </c>
      <c r="G34" s="204">
        <f t="shared" si="5"/>
        <v>0</v>
      </c>
      <c r="H34" s="204">
        <v>0</v>
      </c>
      <c r="I34" s="204">
        <v>0</v>
      </c>
      <c r="J34" s="204">
        <f t="shared" si="1"/>
        <v>0</v>
      </c>
    </row>
    <row r="35" spans="1:11" x14ac:dyDescent="0.25">
      <c r="B35" s="19"/>
      <c r="C35" s="372" t="s">
        <v>258</v>
      </c>
      <c r="D35" s="373"/>
      <c r="E35" s="215">
        <f>SUM(E36)</f>
        <v>0</v>
      </c>
      <c r="F35" s="215">
        <f>SUM(F36)</f>
        <v>0</v>
      </c>
      <c r="G35" s="205">
        <f t="shared" si="0"/>
        <v>0</v>
      </c>
      <c r="H35" s="215">
        <f>SUM(H36)</f>
        <v>0</v>
      </c>
      <c r="I35" s="215">
        <f>SUM(I36)</f>
        <v>0</v>
      </c>
      <c r="J35" s="205">
        <f t="shared" si="1"/>
        <v>0</v>
      </c>
    </row>
    <row r="36" spans="1:11" x14ac:dyDescent="0.25">
      <c r="B36" s="19"/>
      <c r="C36" s="47"/>
      <c r="D36" s="20" t="s">
        <v>259</v>
      </c>
      <c r="E36" s="216">
        <v>0</v>
      </c>
      <c r="F36" s="204">
        <v>0</v>
      </c>
      <c r="G36" s="204">
        <f t="shared" ref="G36:G39" si="6">+E36+F36</f>
        <v>0</v>
      </c>
      <c r="H36" s="204">
        <v>0</v>
      </c>
      <c r="I36" s="204">
        <v>0</v>
      </c>
      <c r="J36" s="204">
        <f t="shared" si="1"/>
        <v>0</v>
      </c>
    </row>
    <row r="37" spans="1:11" ht="15" customHeight="1" x14ac:dyDescent="0.25">
      <c r="B37" s="377" t="s">
        <v>260</v>
      </c>
      <c r="C37" s="378"/>
      <c r="D37" s="379"/>
      <c r="E37" s="216">
        <v>0</v>
      </c>
      <c r="F37" s="204">
        <v>0</v>
      </c>
      <c r="G37" s="204">
        <f t="shared" si="6"/>
        <v>0</v>
      </c>
      <c r="H37" s="204">
        <v>0</v>
      </c>
      <c r="I37" s="204">
        <v>0</v>
      </c>
      <c r="J37" s="204">
        <f t="shared" si="1"/>
        <v>0</v>
      </c>
    </row>
    <row r="38" spans="1:11" ht="15" customHeight="1" x14ac:dyDescent="0.25">
      <c r="B38" s="377" t="s">
        <v>261</v>
      </c>
      <c r="C38" s="378"/>
      <c r="D38" s="379"/>
      <c r="E38" s="216">
        <v>0</v>
      </c>
      <c r="F38" s="204">
        <v>0</v>
      </c>
      <c r="G38" s="204">
        <f t="shared" si="6"/>
        <v>0</v>
      </c>
      <c r="H38" s="204">
        <v>0</v>
      </c>
      <c r="I38" s="204">
        <v>0</v>
      </c>
      <c r="J38" s="204">
        <f t="shared" si="1"/>
        <v>0</v>
      </c>
    </row>
    <row r="39" spans="1:11" ht="15.75" customHeight="1" x14ac:dyDescent="0.25">
      <c r="B39" s="377" t="s">
        <v>262</v>
      </c>
      <c r="C39" s="378"/>
      <c r="D39" s="379"/>
      <c r="E39" s="216">
        <v>0</v>
      </c>
      <c r="F39" s="204">
        <v>0</v>
      </c>
      <c r="G39" s="204">
        <f t="shared" si="6"/>
        <v>0</v>
      </c>
      <c r="H39" s="204">
        <v>0</v>
      </c>
      <c r="I39" s="204">
        <v>0</v>
      </c>
      <c r="J39" s="204">
        <f t="shared" si="1"/>
        <v>0</v>
      </c>
    </row>
    <row r="40" spans="1:11" x14ac:dyDescent="0.25">
      <c r="B40" s="48"/>
      <c r="C40" s="49"/>
      <c r="D40" s="50"/>
      <c r="E40" s="219"/>
      <c r="F40" s="220"/>
      <c r="G40" s="220"/>
      <c r="H40" s="220"/>
      <c r="I40" s="220"/>
      <c r="J40" s="220"/>
    </row>
    <row r="41" spans="1:11" s="22" customFormat="1" x14ac:dyDescent="0.25">
      <c r="A41" s="21"/>
      <c r="B41" s="34"/>
      <c r="C41" s="380" t="s">
        <v>132</v>
      </c>
      <c r="D41" s="381"/>
      <c r="E41" s="221">
        <f t="shared" ref="E41:J41" si="7">+E11+E14+E23+E27+E30+E35+E37+E38+E39</f>
        <v>1029400000.0009998</v>
      </c>
      <c r="F41" s="221">
        <f t="shared" si="7"/>
        <v>92352614.99000001</v>
      </c>
      <c r="G41" s="221">
        <f t="shared" si="7"/>
        <v>1121752614.9909997</v>
      </c>
      <c r="H41" s="221">
        <f t="shared" si="7"/>
        <v>702510718.47000003</v>
      </c>
      <c r="I41" s="221">
        <f t="shared" si="7"/>
        <v>688716198.31000006</v>
      </c>
      <c r="J41" s="221">
        <f t="shared" si="7"/>
        <v>419241896.52099967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G24" sqref="G24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7" width="19" style="7" bestFit="1" customWidth="1"/>
    <col min="8" max="9" width="11.42578125" style="7"/>
  </cols>
  <sheetData>
    <row r="1" spans="1:7" ht="15.75" x14ac:dyDescent="0.25">
      <c r="A1" s="325" t="s">
        <v>463</v>
      </c>
      <c r="B1" s="325"/>
      <c r="C1" s="325"/>
      <c r="D1" s="325"/>
      <c r="E1" s="325"/>
    </row>
    <row r="2" spans="1:7" x14ac:dyDescent="0.25">
      <c r="A2" s="326" t="s">
        <v>263</v>
      </c>
      <c r="B2" s="326"/>
      <c r="C2" s="326"/>
      <c r="D2" s="326"/>
      <c r="E2" s="326"/>
    </row>
    <row r="3" spans="1:7" x14ac:dyDescent="0.25">
      <c r="A3" s="326" t="str">
        <f>+CAdmon!$A$6</f>
        <v>Del 1 de enero al 30 de septiembre de 2021</v>
      </c>
      <c r="B3" s="326"/>
      <c r="C3" s="326"/>
      <c r="D3" s="326"/>
      <c r="E3" s="326"/>
    </row>
    <row r="4" spans="1:7" ht="6" customHeight="1" x14ac:dyDescent="0.25">
      <c r="A4" s="16"/>
      <c r="B4" s="16"/>
      <c r="C4" s="16"/>
      <c r="D4" s="16"/>
      <c r="E4" s="16"/>
    </row>
    <row r="5" spans="1:7" ht="6" customHeight="1" x14ac:dyDescent="0.25">
      <c r="A5" s="16"/>
      <c r="B5" s="16"/>
      <c r="C5" s="16"/>
      <c r="D5" s="16"/>
      <c r="E5" s="16"/>
    </row>
    <row r="6" spans="1:7" ht="6" customHeight="1" x14ac:dyDescent="0.25">
      <c r="A6" s="16"/>
      <c r="B6" s="16"/>
      <c r="C6" s="16"/>
      <c r="D6" s="16"/>
      <c r="E6" s="16"/>
    </row>
    <row r="7" spans="1:7" ht="6" customHeight="1" x14ac:dyDescent="0.25">
      <c r="A7" s="16"/>
      <c r="B7" s="16"/>
      <c r="C7" s="16"/>
      <c r="D7" s="16"/>
      <c r="E7" s="16"/>
    </row>
    <row r="8" spans="1:7" x14ac:dyDescent="0.25">
      <c r="A8" s="322" t="s">
        <v>73</v>
      </c>
      <c r="B8" s="322"/>
      <c r="C8" s="146" t="s">
        <v>105</v>
      </c>
      <c r="D8" s="146" t="s">
        <v>108</v>
      </c>
      <c r="E8" s="146" t="s">
        <v>264</v>
      </c>
    </row>
    <row r="9" spans="1:7" ht="5.25" customHeight="1" thickBot="1" x14ac:dyDescent="0.3">
      <c r="A9" s="23"/>
      <c r="B9" s="24"/>
      <c r="C9" s="25"/>
      <c r="D9" s="25"/>
      <c r="E9" s="25"/>
    </row>
    <row r="10" spans="1:7" ht="15.75" thickBot="1" x14ac:dyDescent="0.3">
      <c r="A10" s="52"/>
      <c r="B10" s="53" t="s">
        <v>265</v>
      </c>
      <c r="C10" s="222">
        <f>+C11+C12</f>
        <v>1030226411</v>
      </c>
      <c r="D10" s="222">
        <f>+D11+D12</f>
        <v>860815923.70000005</v>
      </c>
      <c r="E10" s="222">
        <f>+E11+E12</f>
        <v>860815923.70000005</v>
      </c>
      <c r="G10" s="279"/>
    </row>
    <row r="11" spans="1:7" x14ac:dyDescent="0.25">
      <c r="A11" s="382" t="s">
        <v>285</v>
      </c>
      <c r="B11" s="383"/>
      <c r="C11" s="223">
        <f>+EAI!E29</f>
        <v>826411</v>
      </c>
      <c r="D11" s="223">
        <f>+EAI!H29</f>
        <v>36394204.82</v>
      </c>
      <c r="E11" s="223">
        <f>+EAI!I29</f>
        <v>36394204.82</v>
      </c>
    </row>
    <row r="12" spans="1:7" x14ac:dyDescent="0.25">
      <c r="A12" s="384" t="s">
        <v>286</v>
      </c>
      <c r="B12" s="385"/>
      <c r="C12" s="224">
        <f>+EAI!E39</f>
        <v>1029400000</v>
      </c>
      <c r="D12" s="224">
        <f>+EAI!H39</f>
        <v>824421718.88</v>
      </c>
      <c r="E12" s="224">
        <f>+EAI!I39</f>
        <v>824421718.88</v>
      </c>
    </row>
    <row r="13" spans="1:7" ht="6.75" customHeight="1" thickBot="1" x14ac:dyDescent="0.3">
      <c r="A13" s="19"/>
      <c r="B13" s="20"/>
      <c r="C13" s="203"/>
      <c r="D13" s="203"/>
      <c r="E13" s="203"/>
    </row>
    <row r="14" spans="1:7" ht="15.75" thickBot="1" x14ac:dyDescent="0.3">
      <c r="A14" s="54"/>
      <c r="B14" s="53" t="s">
        <v>266</v>
      </c>
      <c r="C14" s="222">
        <f>+C15+C16</f>
        <v>1029400000.0009998</v>
      </c>
      <c r="D14" s="222">
        <f>+D15+D16</f>
        <v>702510718.47000003</v>
      </c>
      <c r="E14" s="222">
        <f>+E15+E16</f>
        <v>688716198.31000006</v>
      </c>
      <c r="G14" s="278"/>
    </row>
    <row r="15" spans="1:7" x14ac:dyDescent="0.25">
      <c r="A15" s="386" t="s">
        <v>287</v>
      </c>
      <c r="B15" s="387"/>
      <c r="C15" s="223">
        <f>SUM(COG!D82)</f>
        <v>1029400000.0009998</v>
      </c>
      <c r="D15" s="223">
        <f>SUM(COG!G82)</f>
        <v>702510718.47000003</v>
      </c>
      <c r="E15" s="223">
        <f>SUM(COG!H82)</f>
        <v>688716198.31000006</v>
      </c>
    </row>
    <row r="16" spans="1:7" x14ac:dyDescent="0.25">
      <c r="A16" s="384" t="s">
        <v>288</v>
      </c>
      <c r="B16" s="385"/>
      <c r="C16" s="224">
        <v>0</v>
      </c>
      <c r="D16" s="224">
        <v>0</v>
      </c>
      <c r="E16" s="224">
        <v>0</v>
      </c>
      <c r="G16" s="278"/>
    </row>
    <row r="17" spans="1:5" ht="5.25" customHeight="1" thickBot="1" x14ac:dyDescent="0.3">
      <c r="A17" s="27"/>
      <c r="B17" s="26"/>
      <c r="C17" s="203"/>
      <c r="D17" s="203"/>
      <c r="E17" s="203"/>
    </row>
    <row r="18" spans="1:5" ht="15.75" thickBot="1" x14ac:dyDescent="0.3">
      <c r="A18" s="52"/>
      <c r="B18" s="53" t="s">
        <v>267</v>
      </c>
      <c r="C18" s="222">
        <f>+C10-C14</f>
        <v>826410.99900019169</v>
      </c>
      <c r="D18" s="222">
        <f>+D10-D14</f>
        <v>158305205.23000002</v>
      </c>
      <c r="E18" s="222">
        <f>+E10-E14</f>
        <v>172099725.38999999</v>
      </c>
    </row>
    <row r="19" spans="1:5" x14ac:dyDescent="0.25">
      <c r="A19" s="16"/>
      <c r="B19" s="16"/>
      <c r="C19" s="225"/>
      <c r="D19" s="225"/>
      <c r="E19" s="225"/>
    </row>
    <row r="20" spans="1:5" x14ac:dyDescent="0.25">
      <c r="A20" s="322" t="s">
        <v>73</v>
      </c>
      <c r="B20" s="322"/>
      <c r="C20" s="226" t="s">
        <v>105</v>
      </c>
      <c r="D20" s="226" t="s">
        <v>108</v>
      </c>
      <c r="E20" s="226" t="s">
        <v>264</v>
      </c>
    </row>
    <row r="21" spans="1:5" ht="6.75" customHeight="1" x14ac:dyDescent="0.25">
      <c r="A21" s="23"/>
      <c r="B21" s="24"/>
      <c r="C21" s="227"/>
      <c r="D21" s="227"/>
      <c r="E21" s="227"/>
    </row>
    <row r="22" spans="1:5" x14ac:dyDescent="0.25">
      <c r="A22" s="388" t="s">
        <v>268</v>
      </c>
      <c r="B22" s="389"/>
      <c r="C22" s="224">
        <f>+C18</f>
        <v>826410.99900019169</v>
      </c>
      <c r="D22" s="224">
        <f>+D18</f>
        <v>158305205.23000002</v>
      </c>
      <c r="E22" s="224">
        <f>+E18</f>
        <v>172099725.38999999</v>
      </c>
    </row>
    <row r="23" spans="1:5" ht="6" customHeight="1" x14ac:dyDescent="0.25">
      <c r="A23" s="19"/>
      <c r="B23" s="20"/>
      <c r="C23" s="204"/>
      <c r="D23" s="204"/>
      <c r="E23" s="204"/>
    </row>
    <row r="24" spans="1:5" x14ac:dyDescent="0.25">
      <c r="A24" s="388" t="s">
        <v>269</v>
      </c>
      <c r="B24" s="389"/>
      <c r="C24" s="228">
        <v>0</v>
      </c>
      <c r="D24" s="228">
        <v>0</v>
      </c>
      <c r="E24" s="228">
        <v>0</v>
      </c>
    </row>
    <row r="25" spans="1:5" ht="7.5" customHeight="1" thickBot="1" x14ac:dyDescent="0.3">
      <c r="A25" s="27"/>
      <c r="B25" s="26"/>
      <c r="C25" s="204"/>
      <c r="D25" s="204"/>
      <c r="E25" s="204"/>
    </row>
    <row r="26" spans="1:5" ht="15.75" thickBot="1" x14ac:dyDescent="0.3">
      <c r="A26" s="54"/>
      <c r="B26" s="53" t="s">
        <v>270</v>
      </c>
      <c r="C26" s="229">
        <f>+C22-C24</f>
        <v>826410.99900019169</v>
      </c>
      <c r="D26" s="229">
        <f>+D22-D24</f>
        <v>158305205.23000002</v>
      </c>
      <c r="E26" s="229">
        <f>+E22-E24</f>
        <v>172099725.38999999</v>
      </c>
    </row>
    <row r="27" spans="1:5" x14ac:dyDescent="0.25">
      <c r="A27" s="16"/>
      <c r="B27" s="16"/>
      <c r="C27" s="225"/>
      <c r="D27" s="225"/>
      <c r="E27" s="225"/>
    </row>
    <row r="28" spans="1:5" x14ac:dyDescent="0.25">
      <c r="A28" s="322" t="s">
        <v>73</v>
      </c>
      <c r="B28" s="322"/>
      <c r="C28" s="226" t="s">
        <v>105</v>
      </c>
      <c r="D28" s="226" t="s">
        <v>108</v>
      </c>
      <c r="E28" s="226" t="s">
        <v>264</v>
      </c>
    </row>
    <row r="29" spans="1:5" ht="5.25" customHeight="1" x14ac:dyDescent="0.25">
      <c r="A29" s="23"/>
      <c r="B29" s="24"/>
      <c r="C29" s="227"/>
      <c r="D29" s="227"/>
      <c r="E29" s="227"/>
    </row>
    <row r="30" spans="1:5" x14ac:dyDescent="0.25">
      <c r="A30" s="388" t="s">
        <v>271</v>
      </c>
      <c r="B30" s="389"/>
      <c r="C30" s="228">
        <f>SUM(EAI!E45)</f>
        <v>0</v>
      </c>
      <c r="D30" s="228">
        <f>SUM(EAI!I45)</f>
        <v>0</v>
      </c>
      <c r="E30" s="228">
        <v>0</v>
      </c>
    </row>
    <row r="31" spans="1:5" ht="5.25" customHeight="1" x14ac:dyDescent="0.25">
      <c r="A31" s="19"/>
      <c r="B31" s="20"/>
      <c r="C31" s="204"/>
      <c r="D31" s="204"/>
      <c r="E31" s="204"/>
    </row>
    <row r="32" spans="1:5" x14ac:dyDescent="0.25">
      <c r="A32" s="388" t="s">
        <v>272</v>
      </c>
      <c r="B32" s="389"/>
      <c r="C32" s="228">
        <v>0</v>
      </c>
      <c r="D32" s="228">
        <v>0</v>
      </c>
      <c r="E32" s="228">
        <v>0</v>
      </c>
    </row>
    <row r="33" spans="1:10" ht="3.75" customHeight="1" thickBot="1" x14ac:dyDescent="0.3">
      <c r="A33" s="28"/>
      <c r="B33" s="29"/>
      <c r="C33" s="220"/>
      <c r="D33" s="220"/>
      <c r="E33" s="220"/>
    </row>
    <row r="34" spans="1:10" ht="15.75" thickBot="1" x14ac:dyDescent="0.3">
      <c r="A34" s="54"/>
      <c r="B34" s="53" t="s">
        <v>273</v>
      </c>
      <c r="C34" s="230">
        <f>+C30-C32</f>
        <v>0</v>
      </c>
      <c r="D34" s="230">
        <f>+D30-D32</f>
        <v>0</v>
      </c>
      <c r="E34" s="230">
        <f>+E30-E32</f>
        <v>0</v>
      </c>
    </row>
    <row r="35" spans="1:10" s="18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390" t="s">
        <v>274</v>
      </c>
      <c r="C36" s="390"/>
      <c r="D36" s="390"/>
      <c r="E36" s="390"/>
    </row>
    <row r="37" spans="1:10" ht="28.5" customHeight="1" x14ac:dyDescent="0.25">
      <c r="A37" s="16"/>
      <c r="B37" s="390" t="s">
        <v>275</v>
      </c>
      <c r="C37" s="390"/>
      <c r="D37" s="390"/>
      <c r="E37" s="390"/>
    </row>
    <row r="38" spans="1:10" x14ac:dyDescent="0.25">
      <c r="A38" s="16"/>
      <c r="B38" s="391" t="s">
        <v>276</v>
      </c>
      <c r="C38" s="391"/>
      <c r="D38" s="391"/>
      <c r="E38" s="391"/>
    </row>
    <row r="39" spans="1:10" s="18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30:B30"/>
    <mergeCell ref="A32:B32"/>
    <mergeCell ref="B36:E36"/>
    <mergeCell ref="B37:E37"/>
    <mergeCell ref="B38:E38"/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301"/>
  <sheetViews>
    <sheetView tabSelected="1" zoomScaleNormal="100" workbookViewId="0">
      <selection activeCell="I20" sqref="I20"/>
    </sheetView>
  </sheetViews>
  <sheetFormatPr baseColWidth="10" defaultRowHeight="15" x14ac:dyDescent="0.25"/>
  <cols>
    <col min="1" max="1" width="11.42578125" style="60" customWidth="1"/>
    <col min="2" max="2" width="9.85546875" style="60" customWidth="1"/>
    <col min="3" max="3" width="11.42578125" style="60" customWidth="1"/>
    <col min="4" max="4" width="37.85546875" style="85" customWidth="1"/>
    <col min="5" max="5" width="15.5703125" style="60" customWidth="1"/>
    <col min="6" max="6" width="14.140625" style="60" customWidth="1"/>
    <col min="7" max="7" width="15.140625" style="60" customWidth="1"/>
    <col min="8" max="9" width="15.28515625" style="60" customWidth="1"/>
    <col min="10" max="10" width="15.140625" style="60" customWidth="1"/>
    <col min="11" max="16384" width="11.42578125" style="60"/>
  </cols>
  <sheetData>
    <row r="1" spans="1:10" ht="15.75" customHeight="1" x14ac:dyDescent="0.25">
      <c r="A1" s="397"/>
      <c r="B1" s="397"/>
      <c r="C1" s="397"/>
      <c r="D1" s="397"/>
      <c r="E1" s="397"/>
      <c r="F1" s="397"/>
      <c r="G1" s="397"/>
      <c r="H1" s="397"/>
      <c r="I1" s="397"/>
      <c r="J1" s="397"/>
    </row>
    <row r="2" spans="1:10" ht="15.75" customHeight="1" x14ac:dyDescent="0.25">
      <c r="A2" s="364" t="s">
        <v>463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0" ht="15.75" customHeight="1" x14ac:dyDescent="0.25">
      <c r="A3" s="364" t="s">
        <v>584</v>
      </c>
      <c r="B3" s="364"/>
      <c r="C3" s="364"/>
      <c r="D3" s="364"/>
      <c r="E3" s="364"/>
      <c r="F3" s="364"/>
      <c r="G3" s="364"/>
      <c r="H3" s="364"/>
      <c r="I3" s="364"/>
      <c r="J3" s="364"/>
    </row>
    <row r="4" spans="1:10" ht="15.75" customHeight="1" x14ac:dyDescent="0.25">
      <c r="A4" s="364" t="s">
        <v>585</v>
      </c>
      <c r="B4" s="364"/>
      <c r="C4" s="364"/>
      <c r="D4" s="364"/>
      <c r="E4" s="364"/>
      <c r="F4" s="364"/>
      <c r="G4" s="364"/>
      <c r="H4" s="364"/>
      <c r="I4" s="364"/>
      <c r="J4" s="364"/>
    </row>
    <row r="5" spans="1:10" ht="15.75" customHeight="1" x14ac:dyDescent="0.25">
      <c r="A5" s="364" t="s">
        <v>586</v>
      </c>
      <c r="B5" s="364"/>
      <c r="C5" s="364"/>
      <c r="D5" s="364"/>
      <c r="E5" s="364"/>
      <c r="F5" s="364"/>
      <c r="G5" s="364"/>
      <c r="H5" s="364"/>
      <c r="I5" s="364"/>
      <c r="J5" s="364"/>
    </row>
    <row r="6" spans="1:10" ht="6.75" customHeight="1" thickBot="1" x14ac:dyDescent="0.3">
      <c r="C6" s="106"/>
      <c r="D6" s="107"/>
      <c r="E6" s="106"/>
    </row>
    <row r="7" spans="1:10" ht="24.75" customHeight="1" x14ac:dyDescent="0.25">
      <c r="A7" s="392" t="s">
        <v>74</v>
      </c>
      <c r="B7" s="392" t="s">
        <v>291</v>
      </c>
      <c r="C7" s="392"/>
      <c r="D7" s="392"/>
      <c r="E7" s="394" t="s">
        <v>125</v>
      </c>
      <c r="F7" s="394"/>
      <c r="G7" s="394"/>
      <c r="H7" s="394"/>
      <c r="I7" s="394"/>
      <c r="J7" s="395" t="s">
        <v>126</v>
      </c>
    </row>
    <row r="8" spans="1:10" ht="28.5" customHeight="1" x14ac:dyDescent="0.25">
      <c r="A8" s="393"/>
      <c r="B8" s="168" t="s">
        <v>292</v>
      </c>
      <c r="C8" s="168" t="s">
        <v>293</v>
      </c>
      <c r="D8" s="265" t="s">
        <v>294</v>
      </c>
      <c r="E8" s="264" t="s">
        <v>127</v>
      </c>
      <c r="F8" s="264" t="s">
        <v>128</v>
      </c>
      <c r="G8" s="264" t="s">
        <v>107</v>
      </c>
      <c r="H8" s="264" t="s">
        <v>108</v>
      </c>
      <c r="I8" s="264" t="s">
        <v>129</v>
      </c>
      <c r="J8" s="396"/>
    </row>
    <row r="9" spans="1:10" s="65" customFormat="1" x14ac:dyDescent="0.25">
      <c r="A9" s="61"/>
      <c r="B9" s="61"/>
      <c r="C9" s="62"/>
      <c r="D9" s="63"/>
      <c r="E9" s="64"/>
      <c r="F9" s="64"/>
      <c r="G9" s="64"/>
      <c r="H9" s="64"/>
      <c r="I9" s="64"/>
      <c r="J9" s="266"/>
    </row>
    <row r="10" spans="1:10" s="65" customFormat="1" ht="15" customHeight="1" x14ac:dyDescent="0.25">
      <c r="A10" s="169"/>
      <c r="B10" s="170"/>
      <c r="C10" s="170"/>
      <c r="D10" s="171"/>
      <c r="E10" s="256">
        <f t="shared" ref="E10:J10" si="0">SUM(E12,E69,E143,E244,E252,E284,E294)</f>
        <v>1029400000.0009998</v>
      </c>
      <c r="F10" s="256">
        <f t="shared" si="0"/>
        <v>92352614.99000001</v>
      </c>
      <c r="G10" s="256">
        <f t="shared" si="0"/>
        <v>1121752614.9909999</v>
      </c>
      <c r="H10" s="256">
        <f t="shared" si="0"/>
        <v>702510718.47000003</v>
      </c>
      <c r="I10" s="256">
        <f t="shared" si="0"/>
        <v>688716198.31000006</v>
      </c>
      <c r="J10" s="256">
        <f t="shared" si="0"/>
        <v>419241896.52099997</v>
      </c>
    </row>
    <row r="11" spans="1:10" s="65" customFormat="1" x14ac:dyDescent="0.25">
      <c r="A11" s="69"/>
      <c r="B11" s="70"/>
      <c r="C11" s="71"/>
      <c r="D11" s="72"/>
      <c r="E11" s="139"/>
      <c r="F11" s="139"/>
      <c r="G11" s="139"/>
      <c r="H11" s="139"/>
      <c r="I11" s="139"/>
      <c r="J11" s="267"/>
    </row>
    <row r="12" spans="1:10" s="65" customFormat="1" ht="15" customHeight="1" x14ac:dyDescent="0.25">
      <c r="A12" s="66" t="s">
        <v>295</v>
      </c>
      <c r="B12" s="67"/>
      <c r="C12" s="67"/>
      <c r="D12" s="68"/>
      <c r="E12" s="257">
        <f>SUM(E13,E18,E23,E34,E43,E65)</f>
        <v>970798083.08999991</v>
      </c>
      <c r="F12" s="257">
        <f>SUM(F13,F18,F23,F34,F43,F65)</f>
        <v>29147863.109999999</v>
      </c>
      <c r="G12" s="257">
        <f t="shared" ref="G12" si="1">SUM(G13,G18,G23,G34,G43,G65)</f>
        <v>999945946.20000005</v>
      </c>
      <c r="H12" s="257">
        <f t="shared" ref="H12:I12" si="2">SUM(H13,H18,H23,H34,H43,H65)</f>
        <v>646591917.91999996</v>
      </c>
      <c r="I12" s="257">
        <f t="shared" si="2"/>
        <v>634383598.25999999</v>
      </c>
      <c r="J12" s="268">
        <f>SUM(J13,J18,J23,J34,J43,J65)</f>
        <v>353354028.27999997</v>
      </c>
    </row>
    <row r="13" spans="1:10" s="65" customFormat="1" x14ac:dyDescent="0.25">
      <c r="A13" s="174">
        <v>11000</v>
      </c>
      <c r="B13" s="175" t="s">
        <v>296</v>
      </c>
      <c r="C13" s="176"/>
      <c r="D13" s="177"/>
      <c r="E13" s="136">
        <f t="shared" ref="E13:G13" si="3">SUM(E14,E16)</f>
        <v>380939334.19999999</v>
      </c>
      <c r="F13" s="136">
        <f t="shared" si="3"/>
        <v>14768834.449999999</v>
      </c>
      <c r="G13" s="136">
        <f t="shared" si="3"/>
        <v>395708168.64999998</v>
      </c>
      <c r="H13" s="136">
        <f t="shared" ref="H13:I13" si="4">SUM(H14,H16)</f>
        <v>277716378.64999998</v>
      </c>
      <c r="I13" s="136">
        <f t="shared" si="4"/>
        <v>277778658.29000002</v>
      </c>
      <c r="J13" s="269">
        <f t="shared" ref="J13" si="5">SUM(J14,J16)</f>
        <v>117991790.00000001</v>
      </c>
    </row>
    <row r="14" spans="1:10" s="65" customFormat="1" x14ac:dyDescent="0.25">
      <c r="A14" s="73"/>
      <c r="B14" s="102">
        <v>11100</v>
      </c>
      <c r="C14" s="172" t="s">
        <v>297</v>
      </c>
      <c r="D14" s="173"/>
      <c r="E14" s="137">
        <f t="shared" ref="E14:J14" si="6">SUM(E15)</f>
        <v>119711995.73</v>
      </c>
      <c r="F14" s="137">
        <f t="shared" si="6"/>
        <v>1049340.67</v>
      </c>
      <c r="G14" s="137">
        <f t="shared" si="6"/>
        <v>120761336.40000001</v>
      </c>
      <c r="H14" s="137">
        <f t="shared" si="6"/>
        <v>75692458.799999997</v>
      </c>
      <c r="I14" s="137">
        <f t="shared" si="6"/>
        <v>75687299.030000001</v>
      </c>
      <c r="J14" s="270">
        <f t="shared" si="6"/>
        <v>45068877.600000009</v>
      </c>
    </row>
    <row r="15" spans="1:10" s="65" customFormat="1" x14ac:dyDescent="0.25">
      <c r="A15" s="74"/>
      <c r="B15" s="73"/>
      <c r="C15" s="75">
        <v>11101</v>
      </c>
      <c r="D15" s="76" t="s">
        <v>298</v>
      </c>
      <c r="E15" s="179">
        <v>119711995.73</v>
      </c>
      <c r="F15" s="179">
        <v>1049340.67</v>
      </c>
      <c r="G15" s="179">
        <f>E15+F15</f>
        <v>120761336.40000001</v>
      </c>
      <c r="H15" s="179">
        <v>75692458.799999997</v>
      </c>
      <c r="I15" s="179">
        <v>75687299.030000001</v>
      </c>
      <c r="J15" s="268">
        <f>G15-H15</f>
        <v>45068877.600000009</v>
      </c>
    </row>
    <row r="16" spans="1:10" s="65" customFormat="1" x14ac:dyDescent="0.25">
      <c r="A16" s="73"/>
      <c r="B16" s="102">
        <v>11300</v>
      </c>
      <c r="C16" s="172" t="s">
        <v>299</v>
      </c>
      <c r="D16" s="173"/>
      <c r="E16" s="137">
        <f t="shared" ref="E16:F16" si="7">SUM(E17)</f>
        <v>261227338.47</v>
      </c>
      <c r="F16" s="137">
        <f t="shared" si="7"/>
        <v>13719493.779999999</v>
      </c>
      <c r="G16" s="137">
        <f t="shared" ref="G16:J16" si="8">SUM(G17)</f>
        <v>274946832.25</v>
      </c>
      <c r="H16" s="137">
        <f t="shared" si="8"/>
        <v>202023919.84999999</v>
      </c>
      <c r="I16" s="137">
        <f t="shared" si="8"/>
        <v>202091359.26000002</v>
      </c>
      <c r="J16" s="270">
        <f t="shared" si="8"/>
        <v>72922912.400000006</v>
      </c>
    </row>
    <row r="17" spans="1:10" s="65" customFormat="1" x14ac:dyDescent="0.25">
      <c r="A17" s="74"/>
      <c r="B17" s="73"/>
      <c r="C17" s="75">
        <v>11301</v>
      </c>
      <c r="D17" s="76" t="s">
        <v>506</v>
      </c>
      <c r="E17" s="179">
        <v>261227338.47</v>
      </c>
      <c r="F17" s="179">
        <v>13719493.779999999</v>
      </c>
      <c r="G17" s="179">
        <f>E17+F17</f>
        <v>274946832.25</v>
      </c>
      <c r="H17" s="179">
        <v>202023919.84999999</v>
      </c>
      <c r="I17" s="179">
        <v>202091359.26000002</v>
      </c>
      <c r="J17" s="268">
        <f t="shared" ref="J17:J83" si="9">G17-H17</f>
        <v>72922912.400000006</v>
      </c>
    </row>
    <row r="18" spans="1:10" s="65" customFormat="1" x14ac:dyDescent="0.25">
      <c r="A18" s="174">
        <v>12000</v>
      </c>
      <c r="B18" s="175" t="s">
        <v>300</v>
      </c>
      <c r="C18" s="176"/>
      <c r="D18" s="177"/>
      <c r="E18" s="136">
        <f>SUM(E19)</f>
        <v>2248027.71</v>
      </c>
      <c r="F18" s="136">
        <f>SUM(F19)</f>
        <v>0</v>
      </c>
      <c r="G18" s="136">
        <f t="shared" ref="G18" si="10">SUM(G19,G21)</f>
        <v>2248027.71</v>
      </c>
      <c r="H18" s="136">
        <f t="shared" ref="H18" si="11">SUM(H19,H21)</f>
        <v>2244224.7000000002</v>
      </c>
      <c r="I18" s="136">
        <f t="shared" ref="I18" si="12">SUM(I19,I21)</f>
        <v>2155047.69</v>
      </c>
      <c r="J18" s="269">
        <f t="shared" ref="J18" si="13">SUM(J19,J21)</f>
        <v>3803.0099999997765</v>
      </c>
    </row>
    <row r="19" spans="1:10" s="65" customFormat="1" x14ac:dyDescent="0.25">
      <c r="A19" s="73"/>
      <c r="B19" s="102">
        <v>12200</v>
      </c>
      <c r="C19" s="172" t="s">
        <v>301</v>
      </c>
      <c r="D19" s="173"/>
      <c r="E19" s="137">
        <f t="shared" ref="E19:F19" si="14">SUM(E20)</f>
        <v>2248027.71</v>
      </c>
      <c r="F19" s="137">
        <f t="shared" si="14"/>
        <v>0</v>
      </c>
      <c r="G19" s="137">
        <f t="shared" ref="G19:J19" si="15">SUM(G20)</f>
        <v>2248027.71</v>
      </c>
      <c r="H19" s="137">
        <f t="shared" si="15"/>
        <v>2244224.7000000002</v>
      </c>
      <c r="I19" s="137">
        <f t="shared" si="15"/>
        <v>2155047.69</v>
      </c>
      <c r="J19" s="270">
        <f t="shared" si="15"/>
        <v>3803.0099999997765</v>
      </c>
    </row>
    <row r="20" spans="1:10" s="65" customFormat="1" x14ac:dyDescent="0.25">
      <c r="A20" s="74"/>
      <c r="B20" s="73"/>
      <c r="C20" s="78">
        <v>12201</v>
      </c>
      <c r="D20" s="79" t="s">
        <v>507</v>
      </c>
      <c r="E20" s="179">
        <v>2248027.71</v>
      </c>
      <c r="F20" s="179">
        <v>0</v>
      </c>
      <c r="G20" s="179">
        <f>E20+F20</f>
        <v>2248027.71</v>
      </c>
      <c r="H20" s="179">
        <v>2244224.7000000002</v>
      </c>
      <c r="I20" s="179">
        <v>2155047.69</v>
      </c>
      <c r="J20" s="268">
        <f t="shared" si="9"/>
        <v>3803.0099999997765</v>
      </c>
    </row>
    <row r="21" spans="1:10" s="65" customFormat="1" hidden="1" x14ac:dyDescent="0.25">
      <c r="A21" s="73"/>
      <c r="B21" s="102">
        <v>12300</v>
      </c>
      <c r="C21" s="172" t="s">
        <v>302</v>
      </c>
      <c r="D21" s="173"/>
      <c r="E21" s="137"/>
      <c r="F21" s="137">
        <v>0</v>
      </c>
      <c r="G21" s="137">
        <f t="shared" ref="G21:J21" si="16">SUM(G22)</f>
        <v>0</v>
      </c>
      <c r="H21" s="137">
        <f t="shared" si="16"/>
        <v>0</v>
      </c>
      <c r="I21" s="137">
        <f t="shared" si="16"/>
        <v>0</v>
      </c>
      <c r="J21" s="270">
        <f t="shared" si="16"/>
        <v>0</v>
      </c>
    </row>
    <row r="22" spans="1:10" s="65" customFormat="1" ht="30" hidden="1" x14ac:dyDescent="0.25">
      <c r="A22" s="74"/>
      <c r="B22" s="73"/>
      <c r="C22" s="75">
        <v>12301</v>
      </c>
      <c r="D22" s="76" t="s">
        <v>303</v>
      </c>
      <c r="E22" s="179"/>
      <c r="F22" s="179">
        <v>0</v>
      </c>
      <c r="G22" s="179">
        <f>E22+F22</f>
        <v>0</v>
      </c>
      <c r="H22" s="179">
        <v>0</v>
      </c>
      <c r="I22" s="179">
        <v>0</v>
      </c>
      <c r="J22" s="268">
        <f t="shared" si="9"/>
        <v>0</v>
      </c>
    </row>
    <row r="23" spans="1:10" s="65" customFormat="1" x14ac:dyDescent="0.25">
      <c r="A23" s="174">
        <v>13000</v>
      </c>
      <c r="B23" s="175" t="s">
        <v>304</v>
      </c>
      <c r="C23" s="176"/>
      <c r="D23" s="177"/>
      <c r="E23" s="136">
        <f>SUM(E24,E27,E30,E32)</f>
        <v>295155647.72000003</v>
      </c>
      <c r="F23" s="136">
        <f>SUM(F24,F27,F30,F32)</f>
        <v>4433664.68</v>
      </c>
      <c r="G23" s="136">
        <f t="shared" ref="G23" si="17">SUM(G24,G27,G30,G32)</f>
        <v>299589312.39999998</v>
      </c>
      <c r="H23" s="136">
        <f t="shared" ref="H23" si="18">SUM(H24,H27,H30,H32)</f>
        <v>161012191.89999998</v>
      </c>
      <c r="I23" s="136">
        <f t="shared" ref="I23" si="19">SUM(I24,I27,I30,I32)</f>
        <v>161012191.89999998</v>
      </c>
      <c r="J23" s="269">
        <f t="shared" ref="J23" si="20">SUM(J24,J27,J30,J32)</f>
        <v>138577120.5</v>
      </c>
    </row>
    <row r="24" spans="1:10" s="65" customFormat="1" x14ac:dyDescent="0.25">
      <c r="A24" s="73"/>
      <c r="B24" s="102">
        <v>13100</v>
      </c>
      <c r="C24" s="172" t="s">
        <v>305</v>
      </c>
      <c r="D24" s="173"/>
      <c r="E24" s="137">
        <f>SUM(E25:E26)</f>
        <v>5501031.3300000001</v>
      </c>
      <c r="F24" s="137">
        <f>SUM(F25:F26)</f>
        <v>0</v>
      </c>
      <c r="G24" s="137">
        <f t="shared" ref="G24" si="21">SUM(G25:G26)</f>
        <v>5501031.3300000001</v>
      </c>
      <c r="H24" s="137">
        <f t="shared" ref="H24" si="22">SUM(H25:H26)</f>
        <v>4070920.65</v>
      </c>
      <c r="I24" s="137">
        <f t="shared" ref="I24" si="23">SUM(I25:I26)</f>
        <v>4070920.65</v>
      </c>
      <c r="J24" s="270">
        <f t="shared" ref="J24" si="24">SUM(J25:J26)</f>
        <v>1430110.6800000002</v>
      </c>
    </row>
    <row r="25" spans="1:10" s="65" customFormat="1" ht="30" x14ac:dyDescent="0.25">
      <c r="A25" s="74"/>
      <c r="B25" s="73"/>
      <c r="C25" s="75">
        <v>13101</v>
      </c>
      <c r="D25" s="76" t="s">
        <v>508</v>
      </c>
      <c r="E25" s="179">
        <v>3501031.33</v>
      </c>
      <c r="F25" s="179">
        <v>0</v>
      </c>
      <c r="G25" s="179">
        <f t="shared" ref="G25:G26" si="25">E25+F25</f>
        <v>3501031.33</v>
      </c>
      <c r="H25" s="179">
        <v>2270920.65</v>
      </c>
      <c r="I25" s="179">
        <v>2270920.65</v>
      </c>
      <c r="J25" s="268">
        <f t="shared" si="9"/>
        <v>1230110.6800000002</v>
      </c>
    </row>
    <row r="26" spans="1:10" s="65" customFormat="1" x14ac:dyDescent="0.25">
      <c r="A26" s="74"/>
      <c r="B26" s="73"/>
      <c r="C26" s="75">
        <v>13102</v>
      </c>
      <c r="D26" s="76" t="s">
        <v>509</v>
      </c>
      <c r="E26" s="179">
        <v>2000000</v>
      </c>
      <c r="F26" s="179">
        <v>0</v>
      </c>
      <c r="G26" s="179">
        <f t="shared" si="25"/>
        <v>2000000</v>
      </c>
      <c r="H26" s="179">
        <v>1800000</v>
      </c>
      <c r="I26" s="179">
        <v>1800000</v>
      </c>
      <c r="J26" s="268">
        <f t="shared" si="9"/>
        <v>200000</v>
      </c>
    </row>
    <row r="27" spans="1:10" s="65" customFormat="1" x14ac:dyDescent="0.25">
      <c r="A27" s="73"/>
      <c r="B27" s="102">
        <v>13200</v>
      </c>
      <c r="C27" s="172" t="s">
        <v>306</v>
      </c>
      <c r="D27" s="173"/>
      <c r="E27" s="137">
        <f t="shared" ref="E27:F27" si="26">SUM(E28:E29)</f>
        <v>130678782.61</v>
      </c>
      <c r="F27" s="137">
        <f t="shared" si="26"/>
        <v>4355719.76</v>
      </c>
      <c r="G27" s="137">
        <f t="shared" ref="G27:J27" si="27">SUM(G28:G29)</f>
        <v>135034502.37</v>
      </c>
      <c r="H27" s="137">
        <f t="shared" si="27"/>
        <v>40185497.109999999</v>
      </c>
      <c r="I27" s="137">
        <f t="shared" ref="I27" si="28">SUM(I28:I29)</f>
        <v>40185497.109999999</v>
      </c>
      <c r="J27" s="270">
        <f t="shared" si="27"/>
        <v>94849005.260000005</v>
      </c>
    </row>
    <row r="28" spans="1:10" s="65" customFormat="1" x14ac:dyDescent="0.25">
      <c r="A28" s="74"/>
      <c r="B28" s="73"/>
      <c r="C28" s="75">
        <v>13202</v>
      </c>
      <c r="D28" s="76" t="s">
        <v>510</v>
      </c>
      <c r="E28" s="179">
        <v>33616518.799999997</v>
      </c>
      <c r="F28" s="179">
        <v>928824.2</v>
      </c>
      <c r="G28" s="179">
        <f t="shared" ref="G28:G29" si="29">E28+F28</f>
        <v>34545343</v>
      </c>
      <c r="H28" s="179">
        <v>15999684.91</v>
      </c>
      <c r="I28" s="179">
        <v>15999684.91</v>
      </c>
      <c r="J28" s="268">
        <f t="shared" si="9"/>
        <v>18545658.09</v>
      </c>
    </row>
    <row r="29" spans="1:10" s="65" customFormat="1" x14ac:dyDescent="0.25">
      <c r="A29" s="74"/>
      <c r="B29" s="73"/>
      <c r="C29" s="75">
        <v>13203</v>
      </c>
      <c r="D29" s="76" t="s">
        <v>557</v>
      </c>
      <c r="E29" s="179">
        <v>97062263.810000002</v>
      </c>
      <c r="F29" s="179">
        <v>3426895.56</v>
      </c>
      <c r="G29" s="179">
        <f t="shared" si="29"/>
        <v>100489159.37</v>
      </c>
      <c r="H29" s="179">
        <v>24185812.199999999</v>
      </c>
      <c r="I29" s="179">
        <v>24185812.199999999</v>
      </c>
      <c r="J29" s="268">
        <f t="shared" si="9"/>
        <v>76303347.170000002</v>
      </c>
    </row>
    <row r="30" spans="1:10" s="65" customFormat="1" x14ac:dyDescent="0.25">
      <c r="A30" s="73"/>
      <c r="B30" s="102">
        <v>13300</v>
      </c>
      <c r="C30" s="172" t="s">
        <v>307</v>
      </c>
      <c r="D30" s="173"/>
      <c r="E30" s="137">
        <f t="shared" ref="E30:F30" si="30">SUM(E31)</f>
        <v>1268045.3799999999</v>
      </c>
      <c r="F30" s="137">
        <f t="shared" si="30"/>
        <v>0</v>
      </c>
      <c r="G30" s="137">
        <f t="shared" ref="G30:J30" si="31">SUM(G31)</f>
        <v>1268045.3799999999</v>
      </c>
      <c r="H30" s="137">
        <f t="shared" si="31"/>
        <v>903096.51</v>
      </c>
      <c r="I30" s="137">
        <f t="shared" si="31"/>
        <v>903096.51</v>
      </c>
      <c r="J30" s="270">
        <f t="shared" si="31"/>
        <v>364948.86999999988</v>
      </c>
    </row>
    <row r="31" spans="1:10" s="65" customFormat="1" x14ac:dyDescent="0.25">
      <c r="A31" s="74"/>
      <c r="B31" s="73"/>
      <c r="C31" s="75">
        <v>13301</v>
      </c>
      <c r="D31" s="76" t="s">
        <v>511</v>
      </c>
      <c r="E31" s="179">
        <v>1268045.3799999999</v>
      </c>
      <c r="F31" s="179">
        <v>0</v>
      </c>
      <c r="G31" s="179">
        <f>E31+F31</f>
        <v>1268045.3799999999</v>
      </c>
      <c r="H31" s="179">
        <v>903096.51</v>
      </c>
      <c r="I31" s="179">
        <v>903096.51</v>
      </c>
      <c r="J31" s="268">
        <f t="shared" si="9"/>
        <v>364948.86999999988</v>
      </c>
    </row>
    <row r="32" spans="1:10" s="65" customFormat="1" x14ac:dyDescent="0.25">
      <c r="A32" s="73"/>
      <c r="B32" s="102">
        <v>13400</v>
      </c>
      <c r="C32" s="172" t="s">
        <v>308</v>
      </c>
      <c r="D32" s="173"/>
      <c r="E32" s="137">
        <f t="shared" ref="E32:F32" si="32">SUM(E33)</f>
        <v>157707788.40000001</v>
      </c>
      <c r="F32" s="137">
        <f t="shared" si="32"/>
        <v>77944.919999999984</v>
      </c>
      <c r="G32" s="137">
        <f t="shared" ref="G32:J32" si="33">SUM(G33)</f>
        <v>157785733.31999999</v>
      </c>
      <c r="H32" s="137">
        <f t="shared" si="33"/>
        <v>115852677.63</v>
      </c>
      <c r="I32" s="137">
        <f t="shared" si="33"/>
        <v>115852677.63</v>
      </c>
      <c r="J32" s="270">
        <f t="shared" si="33"/>
        <v>41933055.689999998</v>
      </c>
    </row>
    <row r="33" spans="1:10" s="65" customFormat="1" x14ac:dyDescent="0.25">
      <c r="A33" s="74"/>
      <c r="B33" s="73"/>
      <c r="C33" s="75">
        <v>13401</v>
      </c>
      <c r="D33" s="76" t="s">
        <v>308</v>
      </c>
      <c r="E33" s="179">
        <f>166907788.4-7200000-2000000</f>
        <v>157707788.40000001</v>
      </c>
      <c r="F33" s="179">
        <v>77944.919999999984</v>
      </c>
      <c r="G33" s="179">
        <f>E33+F33</f>
        <v>157785733.31999999</v>
      </c>
      <c r="H33" s="179">
        <v>115852677.63</v>
      </c>
      <c r="I33" s="179">
        <v>115852677.63</v>
      </c>
      <c r="J33" s="268">
        <f t="shared" si="9"/>
        <v>41933055.689999998</v>
      </c>
    </row>
    <row r="34" spans="1:10" s="65" customFormat="1" x14ac:dyDescent="0.25">
      <c r="A34" s="174">
        <v>14000</v>
      </c>
      <c r="B34" s="175" t="s">
        <v>309</v>
      </c>
      <c r="C34" s="176"/>
      <c r="D34" s="177"/>
      <c r="E34" s="136">
        <f t="shared" ref="E34" si="34">SUM(E35,E38)</f>
        <v>111274638.67999999</v>
      </c>
      <c r="F34" s="136">
        <f t="shared" ref="F34" si="35">SUM(F35,F38)</f>
        <v>3908702.84</v>
      </c>
      <c r="G34" s="136">
        <f t="shared" ref="G34:J34" si="36">SUM(G35,G38)</f>
        <v>115183341.52</v>
      </c>
      <c r="H34" s="136">
        <f t="shared" ref="H34" si="37">SUM(H35,H38)</f>
        <v>82879813.390000001</v>
      </c>
      <c r="I34" s="136">
        <f t="shared" ref="I34" si="38">SUM(I35,I38)</f>
        <v>70718132.100000009</v>
      </c>
      <c r="J34" s="269">
        <f t="shared" si="36"/>
        <v>32303528.129999992</v>
      </c>
    </row>
    <row r="35" spans="1:10" s="65" customFormat="1" x14ac:dyDescent="0.25">
      <c r="A35" s="73"/>
      <c r="B35" s="102">
        <v>14100</v>
      </c>
      <c r="C35" s="172" t="s">
        <v>310</v>
      </c>
      <c r="D35" s="173"/>
      <c r="E35" s="137">
        <f t="shared" ref="E35" si="39">SUM(E36:E37)</f>
        <v>94850802.519999996</v>
      </c>
      <c r="F35" s="137">
        <f t="shared" ref="F35" si="40">SUM(F36:F37)</f>
        <v>1646242.48</v>
      </c>
      <c r="G35" s="137">
        <f t="shared" ref="G35:J35" si="41">SUM(G36:G37)</f>
        <v>96497045</v>
      </c>
      <c r="H35" s="137">
        <f t="shared" ref="H35" si="42">SUM(H36:H37)</f>
        <v>68937150.269999996</v>
      </c>
      <c r="I35" s="137">
        <f t="shared" ref="I35" si="43">SUM(I36:I37)</f>
        <v>56775468.980000004</v>
      </c>
      <c r="J35" s="270">
        <f t="shared" si="41"/>
        <v>27559894.729999993</v>
      </c>
    </row>
    <row r="36" spans="1:10" s="65" customFormat="1" ht="30" x14ac:dyDescent="0.25">
      <c r="A36" s="74"/>
      <c r="B36" s="73"/>
      <c r="C36" s="75">
        <v>14101</v>
      </c>
      <c r="D36" s="76" t="s">
        <v>512</v>
      </c>
      <c r="E36" s="179">
        <v>44854390.299999997</v>
      </c>
      <c r="F36" s="179">
        <v>691575.48</v>
      </c>
      <c r="G36" s="179">
        <f t="shared" ref="G36:G37" si="44">E36+F36</f>
        <v>45545965.779999994</v>
      </c>
      <c r="H36" s="179">
        <v>32699082.48</v>
      </c>
      <c r="I36" s="179">
        <v>26268010.789999999</v>
      </c>
      <c r="J36" s="268">
        <f t="shared" si="9"/>
        <v>12846883.299999993</v>
      </c>
    </row>
    <row r="37" spans="1:10" s="65" customFormat="1" ht="30" x14ac:dyDescent="0.25">
      <c r="A37" s="74"/>
      <c r="B37" s="73"/>
      <c r="C37" s="75">
        <v>14102</v>
      </c>
      <c r="D37" s="76" t="s">
        <v>513</v>
      </c>
      <c r="E37" s="179">
        <v>49996412.219999999</v>
      </c>
      <c r="F37" s="179">
        <v>954667</v>
      </c>
      <c r="G37" s="179">
        <f t="shared" si="44"/>
        <v>50951079.219999999</v>
      </c>
      <c r="H37" s="179">
        <v>36238067.789999999</v>
      </c>
      <c r="I37" s="179">
        <v>30507458.190000001</v>
      </c>
      <c r="J37" s="268">
        <f t="shared" si="9"/>
        <v>14713011.43</v>
      </c>
    </row>
    <row r="38" spans="1:10" s="65" customFormat="1" x14ac:dyDescent="0.25">
      <c r="A38" s="73"/>
      <c r="B38" s="102">
        <v>14400</v>
      </c>
      <c r="C38" s="172" t="s">
        <v>311</v>
      </c>
      <c r="D38" s="173"/>
      <c r="E38" s="137">
        <f>SUM(E39:E42)</f>
        <v>16423836.16</v>
      </c>
      <c r="F38" s="137">
        <f>SUM(F39:F42)</f>
        <v>2262460.36</v>
      </c>
      <c r="G38" s="137">
        <f t="shared" ref="G38:J38" si="45">SUM(G39:G42)</f>
        <v>18686296.52</v>
      </c>
      <c r="H38" s="137">
        <f t="shared" si="45"/>
        <v>13942663.119999999</v>
      </c>
      <c r="I38" s="137">
        <f t="shared" ref="I38" si="46">SUM(I39:I42)</f>
        <v>13942663.119999999</v>
      </c>
      <c r="J38" s="270">
        <f t="shared" si="45"/>
        <v>4743633.3999999994</v>
      </c>
    </row>
    <row r="39" spans="1:10" s="65" customFormat="1" x14ac:dyDescent="0.25">
      <c r="A39" s="74"/>
      <c r="B39" s="73"/>
      <c r="C39" s="75">
        <v>14401</v>
      </c>
      <c r="D39" s="76" t="s">
        <v>514</v>
      </c>
      <c r="E39" s="179">
        <v>1203836.1599999999</v>
      </c>
      <c r="F39" s="179">
        <v>882443</v>
      </c>
      <c r="G39" s="179">
        <f t="shared" ref="G39:G42" si="47">E39+F39</f>
        <v>2086279.16</v>
      </c>
      <c r="H39" s="179">
        <v>887875.63</v>
      </c>
      <c r="I39" s="179">
        <v>887875.63</v>
      </c>
      <c r="J39" s="268">
        <f t="shared" si="9"/>
        <v>1198403.5299999998</v>
      </c>
    </row>
    <row r="40" spans="1:10" s="65" customFormat="1" ht="30" x14ac:dyDescent="0.25">
      <c r="A40" s="74"/>
      <c r="B40" s="73"/>
      <c r="C40" s="75">
        <v>14410</v>
      </c>
      <c r="D40" s="76" t="s">
        <v>312</v>
      </c>
      <c r="E40" s="179">
        <v>720000</v>
      </c>
      <c r="F40" s="179">
        <v>810000</v>
      </c>
      <c r="G40" s="179">
        <f t="shared" si="47"/>
        <v>1530000</v>
      </c>
      <c r="H40" s="179">
        <v>842557.65</v>
      </c>
      <c r="I40" s="179">
        <v>842557.65</v>
      </c>
      <c r="J40" s="268">
        <f t="shared" si="9"/>
        <v>687442.35</v>
      </c>
    </row>
    <row r="41" spans="1:10" s="65" customFormat="1" ht="30" hidden="1" x14ac:dyDescent="0.25">
      <c r="A41" s="74"/>
      <c r="B41" s="73"/>
      <c r="C41" s="75">
        <v>14411</v>
      </c>
      <c r="D41" s="76" t="s">
        <v>515</v>
      </c>
      <c r="E41" s="179"/>
      <c r="F41" s="179">
        <v>0</v>
      </c>
      <c r="G41" s="179">
        <f t="shared" si="47"/>
        <v>0</v>
      </c>
      <c r="H41" s="179"/>
      <c r="I41" s="179"/>
      <c r="J41" s="268">
        <f t="shared" si="9"/>
        <v>0</v>
      </c>
    </row>
    <row r="42" spans="1:10" s="65" customFormat="1" ht="30" x14ac:dyDescent="0.25">
      <c r="A42" s="74"/>
      <c r="B42" s="73"/>
      <c r="C42" s="75">
        <v>14412</v>
      </c>
      <c r="D42" s="76" t="s">
        <v>516</v>
      </c>
      <c r="E42" s="179">
        <v>14500000</v>
      </c>
      <c r="F42" s="179">
        <v>570017.36</v>
      </c>
      <c r="G42" s="179">
        <f t="shared" si="47"/>
        <v>15070017.359999999</v>
      </c>
      <c r="H42" s="179">
        <v>12212229.84</v>
      </c>
      <c r="I42" s="179">
        <v>12212229.84</v>
      </c>
      <c r="J42" s="268">
        <f t="shared" si="9"/>
        <v>2857787.5199999996</v>
      </c>
    </row>
    <row r="43" spans="1:10" s="65" customFormat="1" x14ac:dyDescent="0.25">
      <c r="A43" s="174">
        <v>15000</v>
      </c>
      <c r="B43" s="175" t="s">
        <v>313</v>
      </c>
      <c r="C43" s="176"/>
      <c r="D43" s="177"/>
      <c r="E43" s="136">
        <f>SUM(E46,E48,E58)</f>
        <v>167017148.78</v>
      </c>
      <c r="F43" s="136">
        <f>SUM(F46,F48,F58)</f>
        <v>5994842.1400000006</v>
      </c>
      <c r="G43" s="136">
        <f t="shared" ref="G43:J43" si="48">SUM(G44,G46,G48,G56,G58)</f>
        <v>173011990.92000002</v>
      </c>
      <c r="H43" s="136">
        <f t="shared" ref="H43:I43" si="49">SUM(H44,H46,H48,H56,H58)</f>
        <v>114610179.27999999</v>
      </c>
      <c r="I43" s="136">
        <f t="shared" si="49"/>
        <v>114590438.27999999</v>
      </c>
      <c r="J43" s="269">
        <f t="shared" si="48"/>
        <v>58401811.640000015</v>
      </c>
    </row>
    <row r="44" spans="1:10" s="65" customFormat="1" hidden="1" x14ac:dyDescent="0.25">
      <c r="A44" s="73"/>
      <c r="B44" s="102">
        <v>15200</v>
      </c>
      <c r="C44" s="172" t="s">
        <v>314</v>
      </c>
      <c r="D44" s="173"/>
      <c r="E44" s="137">
        <f t="shared" ref="E44:J44" si="50">SUM(E45)</f>
        <v>0</v>
      </c>
      <c r="F44" s="137">
        <f t="shared" si="50"/>
        <v>0</v>
      </c>
      <c r="G44" s="137">
        <f t="shared" si="50"/>
        <v>0</v>
      </c>
      <c r="H44" s="137">
        <f t="shared" si="50"/>
        <v>0</v>
      </c>
      <c r="I44" s="137">
        <f t="shared" si="50"/>
        <v>0</v>
      </c>
      <c r="J44" s="270">
        <f t="shared" si="50"/>
        <v>0</v>
      </c>
    </row>
    <row r="45" spans="1:10" s="65" customFormat="1" hidden="1" x14ac:dyDescent="0.25">
      <c r="A45" s="74"/>
      <c r="B45" s="73"/>
      <c r="C45" s="75">
        <v>15201</v>
      </c>
      <c r="D45" s="76" t="s">
        <v>314</v>
      </c>
      <c r="E45" s="179"/>
      <c r="F45" s="179">
        <v>0</v>
      </c>
      <c r="G45" s="179">
        <f>E45+F45</f>
        <v>0</v>
      </c>
      <c r="H45" s="179">
        <f t="shared" ref="H45:I45" si="51">F45+G45</f>
        <v>0</v>
      </c>
      <c r="I45" s="179">
        <f t="shared" si="51"/>
        <v>0</v>
      </c>
      <c r="J45" s="268">
        <f t="shared" si="9"/>
        <v>0</v>
      </c>
    </row>
    <row r="46" spans="1:10" s="65" customFormat="1" x14ac:dyDescent="0.25">
      <c r="A46" s="73"/>
      <c r="B46" s="102">
        <v>15300</v>
      </c>
      <c r="C46" s="172" t="s">
        <v>315</v>
      </c>
      <c r="D46" s="173"/>
      <c r="E46" s="137">
        <f t="shared" ref="E46:F46" si="52">SUM(E47)</f>
        <v>561592.73</v>
      </c>
      <c r="F46" s="137">
        <f t="shared" si="52"/>
        <v>0</v>
      </c>
      <c r="G46" s="137">
        <f t="shared" ref="G46:J46" si="53">SUM(G47)</f>
        <v>561592.73</v>
      </c>
      <c r="H46" s="137">
        <f t="shared" si="53"/>
        <v>356573.24</v>
      </c>
      <c r="I46" s="137">
        <f t="shared" si="53"/>
        <v>356573.24</v>
      </c>
      <c r="J46" s="270">
        <f t="shared" si="53"/>
        <v>205019.49</v>
      </c>
    </row>
    <row r="47" spans="1:10" s="65" customFormat="1" ht="30" x14ac:dyDescent="0.25">
      <c r="A47" s="74"/>
      <c r="B47" s="73"/>
      <c r="C47" s="75">
        <v>15302</v>
      </c>
      <c r="D47" s="76" t="s">
        <v>517</v>
      </c>
      <c r="E47" s="179">
        <v>561592.73</v>
      </c>
      <c r="F47" s="179">
        <v>0</v>
      </c>
      <c r="G47" s="179">
        <f>E47+F47</f>
        <v>561592.73</v>
      </c>
      <c r="H47" s="179">
        <v>356573.24</v>
      </c>
      <c r="I47" s="179">
        <v>356573.24</v>
      </c>
      <c r="J47" s="268">
        <f t="shared" si="9"/>
        <v>205019.49</v>
      </c>
    </row>
    <row r="48" spans="1:10" s="65" customFormat="1" x14ac:dyDescent="0.25">
      <c r="A48" s="73"/>
      <c r="B48" s="102">
        <v>15400</v>
      </c>
      <c r="C48" s="172" t="s">
        <v>316</v>
      </c>
      <c r="D48" s="173"/>
      <c r="E48" s="137">
        <f t="shared" ref="E48:F48" si="54">SUM(E49:E55)</f>
        <v>163955556.05000001</v>
      </c>
      <c r="F48" s="137">
        <f t="shared" si="54"/>
        <v>5874842.1400000006</v>
      </c>
      <c r="G48" s="137">
        <f t="shared" ref="G48:J48" si="55">SUM(G49:G55)</f>
        <v>169830398.19000003</v>
      </c>
      <c r="H48" s="137">
        <f t="shared" si="55"/>
        <v>112145734.30999999</v>
      </c>
      <c r="I48" s="137">
        <f t="shared" ref="I48" si="56">SUM(I49:I55)</f>
        <v>112140982.66</v>
      </c>
      <c r="J48" s="270">
        <f t="shared" si="55"/>
        <v>57684663.88000001</v>
      </c>
    </row>
    <row r="49" spans="1:10" s="65" customFormat="1" x14ac:dyDescent="0.25">
      <c r="A49" s="74"/>
      <c r="B49" s="73"/>
      <c r="C49" s="75">
        <v>15401</v>
      </c>
      <c r="D49" s="76" t="s">
        <v>518</v>
      </c>
      <c r="E49" s="179">
        <v>34161094.780000001</v>
      </c>
      <c r="F49" s="179">
        <v>626856.74</v>
      </c>
      <c r="G49" s="179">
        <f t="shared" ref="G49:G55" si="57">E49+F49</f>
        <v>34787951.520000003</v>
      </c>
      <c r="H49" s="179">
        <v>24021495.109999999</v>
      </c>
      <c r="I49" s="179">
        <v>24021495.109999999</v>
      </c>
      <c r="J49" s="268">
        <f t="shared" si="9"/>
        <v>10766456.410000004</v>
      </c>
    </row>
    <row r="50" spans="1:10" s="65" customFormat="1" x14ac:dyDescent="0.25">
      <c r="A50" s="74"/>
      <c r="B50" s="73"/>
      <c r="C50" s="75">
        <v>15402</v>
      </c>
      <c r="D50" s="76" t="s">
        <v>519</v>
      </c>
      <c r="E50" s="179">
        <v>18680289.109999999</v>
      </c>
      <c r="F50" s="179">
        <v>333326.40000000002</v>
      </c>
      <c r="G50" s="179">
        <f t="shared" si="57"/>
        <v>19013615.509999998</v>
      </c>
      <c r="H50" s="179">
        <v>13102630.220000001</v>
      </c>
      <c r="I50" s="179">
        <v>13102630.220000001</v>
      </c>
      <c r="J50" s="268">
        <f t="shared" si="9"/>
        <v>5910985.2899999972</v>
      </c>
    </row>
    <row r="51" spans="1:10" s="65" customFormat="1" x14ac:dyDescent="0.25">
      <c r="A51" s="74"/>
      <c r="B51" s="73"/>
      <c r="C51" s="75">
        <v>15403</v>
      </c>
      <c r="D51" s="76" t="s">
        <v>558</v>
      </c>
      <c r="E51" s="179">
        <v>70057142.480000004</v>
      </c>
      <c r="F51" s="179">
        <v>1518858</v>
      </c>
      <c r="G51" s="179">
        <f t="shared" si="57"/>
        <v>71576000.480000004</v>
      </c>
      <c r="H51" s="179">
        <v>49852003.549999997</v>
      </c>
      <c r="I51" s="179">
        <v>49852003.549999997</v>
      </c>
      <c r="J51" s="268">
        <f t="shared" si="9"/>
        <v>21723996.930000007</v>
      </c>
    </row>
    <row r="52" spans="1:10" s="65" customFormat="1" x14ac:dyDescent="0.25">
      <c r="A52" s="74"/>
      <c r="B52" s="73"/>
      <c r="C52" s="75">
        <v>15404</v>
      </c>
      <c r="D52" s="76" t="s">
        <v>520</v>
      </c>
      <c r="E52" s="179">
        <v>16632108.199999999</v>
      </c>
      <c r="F52" s="179">
        <v>829708</v>
      </c>
      <c r="G52" s="179">
        <f t="shared" si="57"/>
        <v>17461816.199999999</v>
      </c>
      <c r="H52" s="179">
        <v>7190821.2300000004</v>
      </c>
      <c r="I52" s="179">
        <v>7190821.2300000004</v>
      </c>
      <c r="J52" s="268">
        <f t="shared" si="9"/>
        <v>10270994.969999999</v>
      </c>
    </row>
    <row r="53" spans="1:10" s="65" customFormat="1" x14ac:dyDescent="0.25">
      <c r="A53" s="74"/>
      <c r="B53" s="73"/>
      <c r="C53" s="75">
        <v>15405</v>
      </c>
      <c r="D53" s="76" t="s">
        <v>521</v>
      </c>
      <c r="E53" s="179">
        <v>6131020.4000000004</v>
      </c>
      <c r="F53" s="179">
        <v>347549</v>
      </c>
      <c r="G53" s="179">
        <f t="shared" si="57"/>
        <v>6478569.4000000004</v>
      </c>
      <c r="H53" s="179">
        <v>5840260.2699999996</v>
      </c>
      <c r="I53" s="179">
        <v>5840260.2699999996</v>
      </c>
      <c r="J53" s="268">
        <f t="shared" si="9"/>
        <v>638309.13000000082</v>
      </c>
    </row>
    <row r="54" spans="1:10" s="65" customFormat="1" x14ac:dyDescent="0.25">
      <c r="A54" s="74"/>
      <c r="B54" s="73"/>
      <c r="C54" s="75">
        <v>15406</v>
      </c>
      <c r="D54" s="76" t="s">
        <v>522</v>
      </c>
      <c r="E54" s="179">
        <v>13472742.779999999</v>
      </c>
      <c r="F54" s="179">
        <v>63275</v>
      </c>
      <c r="G54" s="179">
        <f t="shared" si="57"/>
        <v>13536017.779999999</v>
      </c>
      <c r="H54" s="179">
        <v>9561173.4700000007</v>
      </c>
      <c r="I54" s="179">
        <v>9561173.4700000007</v>
      </c>
      <c r="J54" s="268">
        <f t="shared" si="9"/>
        <v>3974844.3099999987</v>
      </c>
    </row>
    <row r="55" spans="1:10" s="65" customFormat="1" x14ac:dyDescent="0.25">
      <c r="A55" s="74"/>
      <c r="B55" s="73"/>
      <c r="C55" s="75">
        <v>15412</v>
      </c>
      <c r="D55" s="76" t="s">
        <v>523</v>
      </c>
      <c r="E55" s="179">
        <v>4821158.3</v>
      </c>
      <c r="F55" s="179">
        <v>2155269</v>
      </c>
      <c r="G55" s="179">
        <f t="shared" si="57"/>
        <v>6976427.2999999998</v>
      </c>
      <c r="H55" s="179">
        <v>2577350.46</v>
      </c>
      <c r="I55" s="286">
        <v>2572598.81</v>
      </c>
      <c r="J55" s="268">
        <f t="shared" si="9"/>
        <v>4399076.84</v>
      </c>
    </row>
    <row r="56" spans="1:10" s="65" customFormat="1" hidden="1" x14ac:dyDescent="0.25">
      <c r="A56" s="73"/>
      <c r="B56" s="102">
        <v>15500</v>
      </c>
      <c r="C56" s="172" t="s">
        <v>317</v>
      </c>
      <c r="D56" s="173"/>
      <c r="E56" s="137"/>
      <c r="F56" s="137">
        <v>0</v>
      </c>
      <c r="G56" s="137">
        <f t="shared" ref="G56:J56" si="58">SUM(G57)</f>
        <v>0</v>
      </c>
      <c r="H56" s="137"/>
      <c r="I56" s="137"/>
      <c r="J56" s="270">
        <f t="shared" si="58"/>
        <v>0</v>
      </c>
    </row>
    <row r="57" spans="1:10" s="65" customFormat="1" hidden="1" x14ac:dyDescent="0.25">
      <c r="A57" s="74"/>
      <c r="B57" s="73"/>
      <c r="C57" s="75">
        <v>15501</v>
      </c>
      <c r="D57" s="76" t="s">
        <v>318</v>
      </c>
      <c r="E57" s="179"/>
      <c r="F57" s="179">
        <v>0</v>
      </c>
      <c r="G57" s="179">
        <f t="shared" ref="G57" si="59">E57+F57</f>
        <v>0</v>
      </c>
      <c r="H57" s="179">
        <v>0</v>
      </c>
      <c r="I57" s="179">
        <v>0</v>
      </c>
      <c r="J57" s="268">
        <f t="shared" si="9"/>
        <v>0</v>
      </c>
    </row>
    <row r="58" spans="1:10" s="65" customFormat="1" x14ac:dyDescent="0.25">
      <c r="A58" s="73"/>
      <c r="B58" s="102">
        <v>15900</v>
      </c>
      <c r="C58" s="172" t="s">
        <v>313</v>
      </c>
      <c r="D58" s="173"/>
      <c r="E58" s="137">
        <f>SUM(E60:E60)</f>
        <v>2500000</v>
      </c>
      <c r="F58" s="137">
        <f>SUM(F60:F60)</f>
        <v>120000</v>
      </c>
      <c r="G58" s="137">
        <f t="shared" ref="G58:J58" si="60">SUM(G59:G61)</f>
        <v>2620000</v>
      </c>
      <c r="H58" s="137">
        <f t="shared" si="60"/>
        <v>2107871.73</v>
      </c>
      <c r="I58" s="137">
        <f t="shared" ref="I58" si="61">SUM(I59:I61)</f>
        <v>2092882.38</v>
      </c>
      <c r="J58" s="270">
        <f t="shared" si="60"/>
        <v>512128.27</v>
      </c>
    </row>
    <row r="59" spans="1:10" s="65" customFormat="1" hidden="1" x14ac:dyDescent="0.25">
      <c r="A59" s="74"/>
      <c r="B59" s="73"/>
      <c r="C59" s="232">
        <v>15901</v>
      </c>
      <c r="D59" s="231" t="s">
        <v>541</v>
      </c>
      <c r="E59" s="179"/>
      <c r="F59" s="179">
        <v>0</v>
      </c>
      <c r="G59" s="179">
        <f t="shared" ref="G59" si="62">E59+F59</f>
        <v>0</v>
      </c>
      <c r="H59" s="179">
        <v>0</v>
      </c>
      <c r="I59" s="179">
        <v>0</v>
      </c>
      <c r="J59" s="268">
        <f t="shared" si="9"/>
        <v>0</v>
      </c>
    </row>
    <row r="60" spans="1:10" s="65" customFormat="1" ht="30" customHeight="1" x14ac:dyDescent="0.25">
      <c r="A60" s="74"/>
      <c r="B60" s="73"/>
      <c r="C60" s="75">
        <v>15913</v>
      </c>
      <c r="D60" s="76" t="s">
        <v>319</v>
      </c>
      <c r="E60" s="179">
        <v>2500000</v>
      </c>
      <c r="F60" s="179">
        <v>120000</v>
      </c>
      <c r="G60" s="179">
        <f>E60+F60</f>
        <v>2620000</v>
      </c>
      <c r="H60" s="179">
        <v>2107871.73</v>
      </c>
      <c r="I60" s="179">
        <v>2092882.38</v>
      </c>
      <c r="J60" s="268">
        <f t="shared" si="9"/>
        <v>512128.27</v>
      </c>
    </row>
    <row r="61" spans="1:10" s="65" customFormat="1" ht="15" hidden="1" customHeight="1" x14ac:dyDescent="0.25">
      <c r="A61" s="74"/>
      <c r="B61" s="73"/>
      <c r="C61" s="75">
        <v>15914</v>
      </c>
      <c r="D61" s="76" t="s">
        <v>320</v>
      </c>
      <c r="E61" s="179"/>
      <c r="F61" s="179">
        <v>0</v>
      </c>
      <c r="G61" s="179"/>
      <c r="H61" s="179"/>
      <c r="I61" s="179"/>
      <c r="J61" s="268">
        <f t="shared" si="9"/>
        <v>0</v>
      </c>
    </row>
    <row r="62" spans="1:10" s="65" customFormat="1" ht="15" hidden="1" customHeight="1" x14ac:dyDescent="0.25">
      <c r="A62" s="174">
        <v>16000</v>
      </c>
      <c r="B62" s="175" t="s">
        <v>143</v>
      </c>
      <c r="C62" s="176"/>
      <c r="D62" s="177"/>
      <c r="E62" s="179"/>
      <c r="F62" s="179">
        <v>0</v>
      </c>
      <c r="G62" s="179"/>
      <c r="H62" s="179"/>
      <c r="I62" s="179"/>
      <c r="J62" s="268"/>
    </row>
    <row r="63" spans="1:10" s="65" customFormat="1" ht="15" hidden="1" customHeight="1" x14ac:dyDescent="0.25">
      <c r="A63" s="73"/>
      <c r="B63" s="102">
        <v>16100</v>
      </c>
      <c r="C63" s="172" t="s">
        <v>572</v>
      </c>
      <c r="D63" s="173"/>
      <c r="E63" s="179"/>
      <c r="F63" s="179">
        <v>0</v>
      </c>
      <c r="G63" s="179"/>
      <c r="H63" s="179"/>
      <c r="I63" s="179"/>
      <c r="J63" s="268"/>
    </row>
    <row r="64" spans="1:10" s="65" customFormat="1" ht="30" hidden="1" customHeight="1" x14ac:dyDescent="0.25">
      <c r="A64" s="74"/>
      <c r="B64" s="73"/>
      <c r="C64" s="75">
        <v>16101</v>
      </c>
      <c r="D64" s="76" t="s">
        <v>573</v>
      </c>
      <c r="E64" s="179"/>
      <c r="F64" s="179">
        <v>0</v>
      </c>
      <c r="G64" s="179"/>
      <c r="H64" s="179"/>
      <c r="I64" s="179"/>
      <c r="J64" s="268"/>
    </row>
    <row r="65" spans="1:10" s="65" customFormat="1" x14ac:dyDescent="0.25">
      <c r="A65" s="174">
        <v>17000</v>
      </c>
      <c r="B65" s="175" t="s">
        <v>321</v>
      </c>
      <c r="C65" s="176"/>
      <c r="D65" s="177"/>
      <c r="E65" s="136">
        <f t="shared" ref="E65:F65" si="63">SUM(E66)</f>
        <v>14163286</v>
      </c>
      <c r="F65" s="136">
        <f t="shared" si="63"/>
        <v>41819</v>
      </c>
      <c r="G65" s="136">
        <f t="shared" ref="G65:J66" si="64">SUM(G66)</f>
        <v>14205105</v>
      </c>
      <c r="H65" s="136">
        <f t="shared" si="64"/>
        <v>8129130</v>
      </c>
      <c r="I65" s="136">
        <f t="shared" si="64"/>
        <v>8129130</v>
      </c>
      <c r="J65" s="269">
        <f t="shared" si="64"/>
        <v>6075975</v>
      </c>
    </row>
    <row r="66" spans="1:10" s="65" customFormat="1" x14ac:dyDescent="0.25">
      <c r="A66" s="73"/>
      <c r="B66" s="102">
        <v>17100</v>
      </c>
      <c r="C66" s="172" t="s">
        <v>322</v>
      </c>
      <c r="D66" s="173"/>
      <c r="E66" s="137">
        <f t="shared" ref="E66:F66" si="65">SUM(E67)</f>
        <v>14163286</v>
      </c>
      <c r="F66" s="137">
        <f t="shared" si="65"/>
        <v>41819</v>
      </c>
      <c r="G66" s="137">
        <f t="shared" si="64"/>
        <v>14205105</v>
      </c>
      <c r="H66" s="137">
        <f t="shared" si="64"/>
        <v>8129130</v>
      </c>
      <c r="I66" s="137">
        <f t="shared" si="64"/>
        <v>8129130</v>
      </c>
      <c r="J66" s="270">
        <f t="shared" si="64"/>
        <v>6075975</v>
      </c>
    </row>
    <row r="67" spans="1:10" s="65" customFormat="1" x14ac:dyDescent="0.25">
      <c r="A67" s="74"/>
      <c r="B67" s="73"/>
      <c r="C67" s="75">
        <v>17101</v>
      </c>
      <c r="D67" s="76" t="s">
        <v>524</v>
      </c>
      <c r="E67" s="179">
        <v>14163286</v>
      </c>
      <c r="F67" s="179">
        <v>41819</v>
      </c>
      <c r="G67" s="179">
        <f>E67+F67</f>
        <v>14205105</v>
      </c>
      <c r="H67" s="179">
        <v>8129130</v>
      </c>
      <c r="I67" s="179">
        <v>8129130</v>
      </c>
      <c r="J67" s="268">
        <f t="shared" si="9"/>
        <v>6075975</v>
      </c>
    </row>
    <row r="68" spans="1:10" s="65" customFormat="1" x14ac:dyDescent="0.25">
      <c r="A68" s="74"/>
      <c r="B68" s="73"/>
      <c r="C68" s="75"/>
      <c r="D68" s="76"/>
      <c r="E68" s="179"/>
      <c r="F68" s="179"/>
      <c r="G68" s="179"/>
      <c r="H68" s="179"/>
      <c r="I68" s="179"/>
      <c r="J68" s="268"/>
    </row>
    <row r="69" spans="1:10" s="65" customFormat="1" x14ac:dyDescent="0.25">
      <c r="A69" s="66" t="s">
        <v>323</v>
      </c>
      <c r="B69" s="67"/>
      <c r="C69" s="67"/>
      <c r="D69" s="68"/>
      <c r="E69" s="135">
        <f t="shared" ref="E69:J69" si="66">SUM(E70,E84,E91,E108,E115,E119,E127)</f>
        <v>8188101.0810000002</v>
      </c>
      <c r="F69" s="135">
        <f t="shared" ref="F69" si="67">SUM(F70,F84,F91,F108,F115,F119,F127)</f>
        <v>6799772.5299999993</v>
      </c>
      <c r="G69" s="135">
        <f t="shared" si="66"/>
        <v>14987873.611000001</v>
      </c>
      <c r="H69" s="135">
        <f t="shared" si="66"/>
        <v>7843250.9500000002</v>
      </c>
      <c r="I69" s="135">
        <f t="shared" si="66"/>
        <v>7723863.5899999999</v>
      </c>
      <c r="J69" s="268">
        <f t="shared" si="66"/>
        <v>7144622.6610000003</v>
      </c>
    </row>
    <row r="70" spans="1:10" s="65" customFormat="1" x14ac:dyDescent="0.25">
      <c r="A70" s="174">
        <v>21000</v>
      </c>
      <c r="B70" s="175" t="s">
        <v>324</v>
      </c>
      <c r="C70" s="176"/>
      <c r="D70" s="177"/>
      <c r="E70" s="136">
        <f>SUM(E71,E74,E76,E78,E80,E82)</f>
        <v>1549733.7349999999</v>
      </c>
      <c r="F70" s="136">
        <f>SUM(F71,F74,F76,F78,F80,F82)</f>
        <v>2379871</v>
      </c>
      <c r="G70" s="136">
        <f t="shared" ref="G70:J70" si="68">SUM(G71,G74,G76,G78,G80,G82)</f>
        <v>3929604.7349999999</v>
      </c>
      <c r="H70" s="136">
        <f t="shared" ref="H70" si="69">SUM(H71,H74,H76,H78,H80,H82)</f>
        <v>1300230.0899999999</v>
      </c>
      <c r="I70" s="136">
        <f t="shared" ref="I70" si="70">SUM(I71,I74,I76,I78,I80,I82)</f>
        <v>1236444.8</v>
      </c>
      <c r="J70" s="269">
        <f t="shared" si="68"/>
        <v>2629374.6449999996</v>
      </c>
    </row>
    <row r="71" spans="1:10" s="65" customFormat="1" x14ac:dyDescent="0.25">
      <c r="A71" s="73"/>
      <c r="B71" s="102">
        <v>21100</v>
      </c>
      <c r="C71" s="172" t="s">
        <v>325</v>
      </c>
      <c r="D71" s="173"/>
      <c r="E71" s="137">
        <f t="shared" ref="E71:F71" si="71">SUM(E72:E73)</f>
        <v>268153.73499999999</v>
      </c>
      <c r="F71" s="137">
        <f t="shared" si="71"/>
        <v>846536</v>
      </c>
      <c r="G71" s="137">
        <f t="shared" ref="G71:J71" si="72">SUM(G72:G73)</f>
        <v>1114689.7349999999</v>
      </c>
      <c r="H71" s="137">
        <f t="shared" ref="H71" si="73">SUM(H72:H73)</f>
        <v>308023.42000000004</v>
      </c>
      <c r="I71" s="137">
        <f t="shared" ref="I71" si="74">SUM(I72:I73)</f>
        <v>289293.43</v>
      </c>
      <c r="J71" s="270">
        <f t="shared" si="72"/>
        <v>806666.31499999994</v>
      </c>
    </row>
    <row r="72" spans="1:10" s="65" customFormat="1" x14ac:dyDescent="0.25">
      <c r="A72" s="74"/>
      <c r="B72" s="73"/>
      <c r="C72" s="75">
        <v>21101</v>
      </c>
      <c r="D72" s="76" t="s">
        <v>525</v>
      </c>
      <c r="E72" s="179">
        <v>255153.73499999999</v>
      </c>
      <c r="F72" s="179">
        <v>720536</v>
      </c>
      <c r="G72" s="179">
        <f t="shared" ref="G72:G73" si="75">E72+F72</f>
        <v>975689.73499999999</v>
      </c>
      <c r="H72" s="179">
        <v>291080.90000000002</v>
      </c>
      <c r="I72" s="179">
        <v>272350.90999999997</v>
      </c>
      <c r="J72" s="268">
        <f t="shared" si="9"/>
        <v>684608.83499999996</v>
      </c>
    </row>
    <row r="73" spans="1:10" s="65" customFormat="1" x14ac:dyDescent="0.25">
      <c r="A73" s="74"/>
      <c r="B73" s="73"/>
      <c r="C73" s="75">
        <v>21102</v>
      </c>
      <c r="D73" s="76" t="s">
        <v>526</v>
      </c>
      <c r="E73" s="179">
        <v>13000</v>
      </c>
      <c r="F73" s="179">
        <v>126000</v>
      </c>
      <c r="G73" s="179">
        <f t="shared" si="75"/>
        <v>139000</v>
      </c>
      <c r="H73" s="179">
        <v>16942.52</v>
      </c>
      <c r="I73" s="179">
        <v>16942.52</v>
      </c>
      <c r="J73" s="268">
        <f t="shared" si="9"/>
        <v>122057.48</v>
      </c>
    </row>
    <row r="74" spans="1:10" s="65" customFormat="1" x14ac:dyDescent="0.25">
      <c r="A74" s="73"/>
      <c r="B74" s="102">
        <v>21200</v>
      </c>
      <c r="C74" s="172" t="s">
        <v>326</v>
      </c>
      <c r="D74" s="173"/>
      <c r="E74" s="137">
        <f t="shared" ref="E74:F74" si="76">SUM(E75)</f>
        <v>72600</v>
      </c>
      <c r="F74" s="137">
        <f t="shared" si="76"/>
        <v>81500</v>
      </c>
      <c r="G74" s="137">
        <f t="shared" ref="G74:J74" si="77">SUM(G75)</f>
        <v>154100</v>
      </c>
      <c r="H74" s="137">
        <f t="shared" si="77"/>
        <v>57021.95</v>
      </c>
      <c r="I74" s="137">
        <f t="shared" si="77"/>
        <v>57021.95</v>
      </c>
      <c r="J74" s="270">
        <f t="shared" si="77"/>
        <v>97078.05</v>
      </c>
    </row>
    <row r="75" spans="1:10" s="65" customFormat="1" ht="30" x14ac:dyDescent="0.25">
      <c r="A75" s="74"/>
      <c r="B75" s="73"/>
      <c r="C75" s="75">
        <v>21201</v>
      </c>
      <c r="D75" s="76" t="s">
        <v>326</v>
      </c>
      <c r="E75" s="179">
        <v>72600</v>
      </c>
      <c r="F75" s="179">
        <v>81500</v>
      </c>
      <c r="G75" s="179">
        <f>E75+F75</f>
        <v>154100</v>
      </c>
      <c r="H75" s="179">
        <v>57021.95</v>
      </c>
      <c r="I75" s="179">
        <v>57021.95</v>
      </c>
      <c r="J75" s="268">
        <f t="shared" si="9"/>
        <v>97078.05</v>
      </c>
    </row>
    <row r="76" spans="1:10" s="65" customFormat="1" x14ac:dyDescent="0.25">
      <c r="A76" s="73"/>
      <c r="B76" s="102">
        <v>21400</v>
      </c>
      <c r="C76" s="172" t="s">
        <v>327</v>
      </c>
      <c r="D76" s="173"/>
      <c r="E76" s="137">
        <f t="shared" ref="E76:F76" si="78">SUM(E77)</f>
        <v>840000</v>
      </c>
      <c r="F76" s="137">
        <f t="shared" si="78"/>
        <v>898325</v>
      </c>
      <c r="G76" s="137">
        <f t="shared" ref="G76:J76" si="79">SUM(G77)</f>
        <v>1738325</v>
      </c>
      <c r="H76" s="137">
        <f t="shared" si="79"/>
        <v>419593.85</v>
      </c>
      <c r="I76" s="137">
        <f t="shared" si="79"/>
        <v>419593.85</v>
      </c>
      <c r="J76" s="270">
        <f t="shared" si="79"/>
        <v>1318731.1499999999</v>
      </c>
    </row>
    <row r="77" spans="1:10" s="65" customFormat="1" ht="45" x14ac:dyDescent="0.25">
      <c r="A77" s="74"/>
      <c r="B77" s="73"/>
      <c r="C77" s="75">
        <v>21401</v>
      </c>
      <c r="D77" s="76" t="s">
        <v>328</v>
      </c>
      <c r="E77" s="179">
        <v>840000</v>
      </c>
      <c r="F77" s="179">
        <v>898325</v>
      </c>
      <c r="G77" s="179">
        <f>E77+F77</f>
        <v>1738325</v>
      </c>
      <c r="H77" s="179">
        <v>419593.85</v>
      </c>
      <c r="I77" s="179">
        <v>419593.85</v>
      </c>
      <c r="J77" s="268">
        <f t="shared" si="9"/>
        <v>1318731.1499999999</v>
      </c>
    </row>
    <row r="78" spans="1:10" s="65" customFormat="1" x14ac:dyDescent="0.25">
      <c r="A78" s="73"/>
      <c r="B78" s="102">
        <v>21500</v>
      </c>
      <c r="C78" s="172" t="s">
        <v>329</v>
      </c>
      <c r="D78" s="173"/>
      <c r="E78" s="137">
        <f t="shared" ref="E78:F78" si="80">SUM(E79)</f>
        <v>101980</v>
      </c>
      <c r="F78" s="137">
        <f t="shared" si="80"/>
        <v>127800</v>
      </c>
      <c r="G78" s="137">
        <f t="shared" ref="G78:J78" si="81">SUM(G79)</f>
        <v>229780</v>
      </c>
      <c r="H78" s="137">
        <f t="shared" si="81"/>
        <v>150374.98000000001</v>
      </c>
      <c r="I78" s="137">
        <f t="shared" si="81"/>
        <v>119594.98</v>
      </c>
      <c r="J78" s="270">
        <f t="shared" si="81"/>
        <v>79405.01999999999</v>
      </c>
    </row>
    <row r="79" spans="1:10" s="65" customFormat="1" x14ac:dyDescent="0.25">
      <c r="A79" s="74"/>
      <c r="B79" s="73"/>
      <c r="C79" s="75">
        <v>21501</v>
      </c>
      <c r="D79" s="76" t="s">
        <v>330</v>
      </c>
      <c r="E79" s="179">
        <v>101980</v>
      </c>
      <c r="F79" s="179">
        <v>127800</v>
      </c>
      <c r="G79" s="179">
        <f>E79+F79</f>
        <v>229780</v>
      </c>
      <c r="H79" s="179">
        <v>150374.98000000001</v>
      </c>
      <c r="I79" s="179">
        <v>119594.98</v>
      </c>
      <c r="J79" s="268">
        <f t="shared" si="9"/>
        <v>79405.01999999999</v>
      </c>
    </row>
    <row r="80" spans="1:10" s="65" customFormat="1" x14ac:dyDescent="0.25">
      <c r="A80" s="73"/>
      <c r="B80" s="102">
        <v>21600</v>
      </c>
      <c r="C80" s="172" t="s">
        <v>331</v>
      </c>
      <c r="D80" s="173"/>
      <c r="E80" s="137">
        <f t="shared" ref="E80:F80" si="82">SUM(E81)</f>
        <v>262000</v>
      </c>
      <c r="F80" s="137">
        <f t="shared" si="82"/>
        <v>414460</v>
      </c>
      <c r="G80" s="137">
        <f t="shared" ref="G80:J80" si="83">SUM(G81)</f>
        <v>676460</v>
      </c>
      <c r="H80" s="137">
        <f t="shared" si="83"/>
        <v>361651.89</v>
      </c>
      <c r="I80" s="137">
        <f t="shared" si="83"/>
        <v>347376.59</v>
      </c>
      <c r="J80" s="270">
        <f t="shared" si="83"/>
        <v>314808.11</v>
      </c>
    </row>
    <row r="81" spans="1:10" s="65" customFormat="1" x14ac:dyDescent="0.25">
      <c r="A81" s="74"/>
      <c r="B81" s="73"/>
      <c r="C81" s="75">
        <v>21601</v>
      </c>
      <c r="D81" s="76" t="s">
        <v>331</v>
      </c>
      <c r="E81" s="179">
        <v>262000</v>
      </c>
      <c r="F81" s="179">
        <v>414460</v>
      </c>
      <c r="G81" s="179">
        <f>E81+F81</f>
        <v>676460</v>
      </c>
      <c r="H81" s="179">
        <v>361651.89</v>
      </c>
      <c r="I81" s="179">
        <v>347376.59</v>
      </c>
      <c r="J81" s="268">
        <f t="shared" si="9"/>
        <v>314808.11</v>
      </c>
    </row>
    <row r="82" spans="1:10" s="65" customFormat="1" x14ac:dyDescent="0.25">
      <c r="A82" s="73"/>
      <c r="B82" s="102">
        <v>21800</v>
      </c>
      <c r="C82" s="172" t="s">
        <v>332</v>
      </c>
      <c r="D82" s="173"/>
      <c r="E82" s="137">
        <f t="shared" ref="E82:F82" si="84">SUM(E83)</f>
        <v>5000</v>
      </c>
      <c r="F82" s="137">
        <f t="shared" si="84"/>
        <v>11250</v>
      </c>
      <c r="G82" s="137">
        <f t="shared" ref="G82:J82" si="85">SUM(G83)</f>
        <v>16250</v>
      </c>
      <c r="H82" s="137">
        <f t="shared" si="85"/>
        <v>3564</v>
      </c>
      <c r="I82" s="137">
        <f t="shared" si="85"/>
        <v>3564</v>
      </c>
      <c r="J82" s="270">
        <f t="shared" si="85"/>
        <v>12686</v>
      </c>
    </row>
    <row r="83" spans="1:10" s="65" customFormat="1" x14ac:dyDescent="0.25">
      <c r="A83" s="74"/>
      <c r="B83" s="73"/>
      <c r="C83" s="75">
        <v>21801</v>
      </c>
      <c r="D83" s="76" t="s">
        <v>333</v>
      </c>
      <c r="E83" s="179">
        <v>5000</v>
      </c>
      <c r="F83" s="179">
        <v>11250</v>
      </c>
      <c r="G83" s="179">
        <f>E83+F83</f>
        <v>16250</v>
      </c>
      <c r="H83" s="179">
        <v>3564</v>
      </c>
      <c r="I83" s="179">
        <v>3564</v>
      </c>
      <c r="J83" s="268">
        <f t="shared" si="9"/>
        <v>12686</v>
      </c>
    </row>
    <row r="84" spans="1:10" s="65" customFormat="1" x14ac:dyDescent="0.25">
      <c r="A84" s="174">
        <v>22000</v>
      </c>
      <c r="B84" s="175" t="s">
        <v>334</v>
      </c>
      <c r="C84" s="176"/>
      <c r="D84" s="177"/>
      <c r="E84" s="136">
        <f>SUM(E85,E89)</f>
        <v>206000</v>
      </c>
      <c r="F84" s="136">
        <f>SUM(F85,F89)</f>
        <v>205540</v>
      </c>
      <c r="G84" s="136">
        <f t="shared" ref="G84" si="86">SUM(G85,G89)</f>
        <v>411540</v>
      </c>
      <c r="H84" s="136">
        <f t="shared" ref="H84" si="87">SUM(H85,H89)</f>
        <v>185476.36</v>
      </c>
      <c r="I84" s="136">
        <f t="shared" ref="I84:J84" si="88">SUM(I85,I89)</f>
        <v>182885.76000000001</v>
      </c>
      <c r="J84" s="136">
        <f t="shared" si="88"/>
        <v>226063.64</v>
      </c>
    </row>
    <row r="85" spans="1:10" s="65" customFormat="1" x14ac:dyDescent="0.25">
      <c r="A85" s="73"/>
      <c r="B85" s="102">
        <v>22100</v>
      </c>
      <c r="C85" s="172" t="s">
        <v>335</v>
      </c>
      <c r="D85" s="173"/>
      <c r="E85" s="137">
        <f>SUM(E86:E88)</f>
        <v>206000</v>
      </c>
      <c r="F85" s="137">
        <f t="shared" ref="F85:J85" si="89">SUM(F86:F88)</f>
        <v>189540</v>
      </c>
      <c r="G85" s="137">
        <f t="shared" si="89"/>
        <v>395540</v>
      </c>
      <c r="H85" s="137">
        <f t="shared" si="89"/>
        <v>185476.36</v>
      </c>
      <c r="I85" s="137">
        <f t="shared" si="89"/>
        <v>182885.76000000001</v>
      </c>
      <c r="J85" s="137">
        <f t="shared" si="89"/>
        <v>210063.64</v>
      </c>
    </row>
    <row r="86" spans="1:10" s="65" customFormat="1" x14ac:dyDescent="0.25">
      <c r="A86" s="74"/>
      <c r="B86" s="73"/>
      <c r="C86" s="75">
        <v>22104</v>
      </c>
      <c r="D86" s="76" t="s">
        <v>336</v>
      </c>
      <c r="E86" s="179"/>
      <c r="F86" s="179">
        <v>57000</v>
      </c>
      <c r="G86" s="179">
        <f t="shared" ref="G86:G88" si="90">E86+F86</f>
        <v>57000</v>
      </c>
      <c r="H86" s="179"/>
      <c r="I86" s="179">
        <v>0</v>
      </c>
      <c r="J86" s="268">
        <f t="shared" ref="J86:J148" si="91">G86-H86</f>
        <v>57000</v>
      </c>
    </row>
    <row r="87" spans="1:10" s="65" customFormat="1" x14ac:dyDescent="0.25">
      <c r="A87" s="74"/>
      <c r="B87" s="73"/>
      <c r="C87" s="75">
        <v>22105</v>
      </c>
      <c r="D87" s="76" t="s">
        <v>337</v>
      </c>
      <c r="E87" s="179">
        <v>181000</v>
      </c>
      <c r="F87" s="179">
        <v>88500</v>
      </c>
      <c r="G87" s="179">
        <f t="shared" si="90"/>
        <v>269500</v>
      </c>
      <c r="H87" s="179">
        <v>159532.60999999999</v>
      </c>
      <c r="I87" s="179">
        <v>156942.01</v>
      </c>
      <c r="J87" s="268">
        <f t="shared" si="91"/>
        <v>109967.39000000001</v>
      </c>
    </row>
    <row r="88" spans="1:10" s="65" customFormat="1" x14ac:dyDescent="0.25">
      <c r="A88" s="74"/>
      <c r="B88" s="73"/>
      <c r="C88" s="75">
        <v>22106</v>
      </c>
      <c r="D88" s="76" t="s">
        <v>338</v>
      </c>
      <c r="E88" s="179">
        <v>25000</v>
      </c>
      <c r="F88" s="179">
        <v>44040</v>
      </c>
      <c r="G88" s="179">
        <f t="shared" si="90"/>
        <v>69040</v>
      </c>
      <c r="H88" s="179">
        <v>25943.75</v>
      </c>
      <c r="I88" s="179">
        <v>25943.75</v>
      </c>
      <c r="J88" s="268">
        <f t="shared" si="91"/>
        <v>43096.25</v>
      </c>
    </row>
    <row r="89" spans="1:10" s="65" customFormat="1" x14ac:dyDescent="0.25">
      <c r="A89" s="73"/>
      <c r="B89" s="102">
        <v>22300</v>
      </c>
      <c r="C89" s="172" t="s">
        <v>559</v>
      </c>
      <c r="D89" s="173"/>
      <c r="E89" s="137">
        <f t="shared" ref="E89:J89" si="92">SUM(E90)</f>
        <v>0</v>
      </c>
      <c r="F89" s="137">
        <f t="shared" si="92"/>
        <v>16000</v>
      </c>
      <c r="G89" s="137">
        <f t="shared" si="92"/>
        <v>16000</v>
      </c>
      <c r="H89" s="137">
        <f t="shared" si="92"/>
        <v>0</v>
      </c>
      <c r="I89" s="137">
        <f t="shared" si="92"/>
        <v>0</v>
      </c>
      <c r="J89" s="270">
        <f t="shared" si="92"/>
        <v>16000</v>
      </c>
    </row>
    <row r="90" spans="1:10" s="65" customFormat="1" ht="30" x14ac:dyDescent="0.25">
      <c r="A90" s="74"/>
      <c r="B90" s="77"/>
      <c r="C90" s="80">
        <v>22301</v>
      </c>
      <c r="D90" s="81" t="s">
        <v>559</v>
      </c>
      <c r="E90" s="179">
        <v>0</v>
      </c>
      <c r="F90" s="179">
        <v>16000</v>
      </c>
      <c r="G90" s="179">
        <f>E90+F90</f>
        <v>16000</v>
      </c>
      <c r="H90" s="179"/>
      <c r="I90" s="179"/>
      <c r="J90" s="268">
        <f t="shared" si="91"/>
        <v>16000</v>
      </c>
    </row>
    <row r="91" spans="1:10" s="65" customFormat="1" x14ac:dyDescent="0.25">
      <c r="A91" s="174">
        <v>24000</v>
      </c>
      <c r="B91" s="175" t="s">
        <v>527</v>
      </c>
      <c r="C91" s="176"/>
      <c r="D91" s="177"/>
      <c r="E91" s="136">
        <f>SUM(E92,E94,E96,E98,E100,E102,E104,E106)</f>
        <v>708678.15599999996</v>
      </c>
      <c r="F91" s="136">
        <f>SUM(F92,F94,F96,F98,F100,F102,F104,F106)</f>
        <v>770169.6</v>
      </c>
      <c r="G91" s="136">
        <f t="shared" ref="G91:J91" si="93">SUM(G92,G94,G96,G98,G100,G102,G104,G106)</f>
        <v>1478847.7560000001</v>
      </c>
      <c r="H91" s="136">
        <f t="shared" si="93"/>
        <v>817263.74</v>
      </c>
      <c r="I91" s="136">
        <f t="shared" si="93"/>
        <v>817166.25</v>
      </c>
      <c r="J91" s="136">
        <f t="shared" si="93"/>
        <v>661584.01600000006</v>
      </c>
    </row>
    <row r="92" spans="1:10" s="65" customFormat="1" hidden="1" x14ac:dyDescent="0.25">
      <c r="A92" s="73"/>
      <c r="B92" s="102">
        <v>24200</v>
      </c>
      <c r="C92" s="172" t="s">
        <v>339</v>
      </c>
      <c r="D92" s="173"/>
      <c r="E92" s="137">
        <f t="shared" ref="E92:J92" si="94">SUM(E93)</f>
        <v>0</v>
      </c>
      <c r="F92" s="137">
        <f t="shared" si="94"/>
        <v>0</v>
      </c>
      <c r="G92" s="137">
        <f t="shared" si="94"/>
        <v>0</v>
      </c>
      <c r="H92" s="137">
        <f t="shared" si="94"/>
        <v>0</v>
      </c>
      <c r="I92" s="137">
        <f t="shared" si="94"/>
        <v>0</v>
      </c>
      <c r="J92" s="270">
        <f t="shared" si="94"/>
        <v>0</v>
      </c>
    </row>
    <row r="93" spans="1:10" s="65" customFormat="1" hidden="1" x14ac:dyDescent="0.25">
      <c r="A93" s="74"/>
      <c r="B93" s="73"/>
      <c r="C93" s="75">
        <v>24201</v>
      </c>
      <c r="D93" s="76" t="s">
        <v>339</v>
      </c>
      <c r="E93" s="179"/>
      <c r="F93" s="179">
        <v>0</v>
      </c>
      <c r="G93" s="179">
        <f t="shared" ref="G93:G99" si="95">E93+F93</f>
        <v>0</v>
      </c>
      <c r="H93" s="179"/>
      <c r="I93" s="179"/>
      <c r="J93" s="268">
        <f t="shared" si="91"/>
        <v>0</v>
      </c>
    </row>
    <row r="94" spans="1:10" s="65" customFormat="1" x14ac:dyDescent="0.25">
      <c r="A94" s="73"/>
      <c r="B94" s="102">
        <v>24300</v>
      </c>
      <c r="C94" s="172" t="s">
        <v>340</v>
      </c>
      <c r="D94" s="173"/>
      <c r="E94" s="137">
        <f t="shared" ref="E94:J94" si="96">SUM(E95)</f>
        <v>25000</v>
      </c>
      <c r="F94" s="137">
        <f t="shared" si="96"/>
        <v>30000</v>
      </c>
      <c r="G94" s="137">
        <f t="shared" si="96"/>
        <v>55000</v>
      </c>
      <c r="H94" s="137">
        <f t="shared" si="96"/>
        <v>24900</v>
      </c>
      <c r="I94" s="137">
        <f t="shared" si="96"/>
        <v>24900</v>
      </c>
      <c r="J94" s="270">
        <f t="shared" si="96"/>
        <v>30100</v>
      </c>
    </row>
    <row r="95" spans="1:10" s="65" customFormat="1" x14ac:dyDescent="0.25">
      <c r="A95" s="74"/>
      <c r="B95" s="73"/>
      <c r="C95" s="75">
        <v>24301</v>
      </c>
      <c r="D95" s="76" t="s">
        <v>340</v>
      </c>
      <c r="E95" s="179">
        <v>25000</v>
      </c>
      <c r="F95" s="179">
        <v>30000</v>
      </c>
      <c r="G95" s="179">
        <f t="shared" si="95"/>
        <v>55000</v>
      </c>
      <c r="H95" s="179">
        <v>24900</v>
      </c>
      <c r="I95" s="179">
        <v>24900</v>
      </c>
      <c r="J95" s="268">
        <f t="shared" si="91"/>
        <v>30100</v>
      </c>
    </row>
    <row r="96" spans="1:10" s="65" customFormat="1" hidden="1" x14ac:dyDescent="0.25">
      <c r="A96" s="73"/>
      <c r="B96" s="102">
        <v>24400</v>
      </c>
      <c r="C96" s="172" t="s">
        <v>341</v>
      </c>
      <c r="D96" s="173"/>
      <c r="E96" s="137"/>
      <c r="F96" s="137">
        <f t="shared" ref="F96:J96" si="97">SUM(F97)</f>
        <v>0</v>
      </c>
      <c r="G96" s="137">
        <f t="shared" si="97"/>
        <v>0</v>
      </c>
      <c r="H96" s="137">
        <f t="shared" si="97"/>
        <v>0</v>
      </c>
      <c r="I96" s="137">
        <f t="shared" si="97"/>
        <v>0</v>
      </c>
      <c r="J96" s="270">
        <f t="shared" si="97"/>
        <v>0</v>
      </c>
    </row>
    <row r="97" spans="1:10" s="65" customFormat="1" hidden="1" x14ac:dyDescent="0.25">
      <c r="A97" s="74"/>
      <c r="B97" s="73"/>
      <c r="C97" s="75">
        <v>24401</v>
      </c>
      <c r="D97" s="76" t="s">
        <v>341</v>
      </c>
      <c r="E97" s="179"/>
      <c r="F97" s="179">
        <v>0</v>
      </c>
      <c r="G97" s="179">
        <f t="shared" si="95"/>
        <v>0</v>
      </c>
      <c r="H97" s="179"/>
      <c r="I97" s="179"/>
      <c r="J97" s="268">
        <f t="shared" si="91"/>
        <v>0</v>
      </c>
    </row>
    <row r="98" spans="1:10" s="65" customFormat="1" hidden="1" x14ac:dyDescent="0.25">
      <c r="A98" s="73"/>
      <c r="B98" s="102">
        <v>24500</v>
      </c>
      <c r="C98" s="172" t="s">
        <v>342</v>
      </c>
      <c r="D98" s="173"/>
      <c r="E98" s="137"/>
      <c r="F98" s="137">
        <f t="shared" ref="F98:J98" si="98">SUM(F99)</f>
        <v>0</v>
      </c>
      <c r="G98" s="137">
        <f t="shared" si="98"/>
        <v>0</v>
      </c>
      <c r="H98" s="137">
        <f t="shared" si="98"/>
        <v>0</v>
      </c>
      <c r="I98" s="137">
        <f t="shared" si="98"/>
        <v>0</v>
      </c>
      <c r="J98" s="270">
        <f t="shared" si="98"/>
        <v>0</v>
      </c>
    </row>
    <row r="99" spans="1:10" s="65" customFormat="1" hidden="1" x14ac:dyDescent="0.25">
      <c r="A99" s="74"/>
      <c r="B99" s="73"/>
      <c r="C99" s="75">
        <v>24501</v>
      </c>
      <c r="D99" s="76" t="s">
        <v>342</v>
      </c>
      <c r="E99" s="179"/>
      <c r="F99" s="179">
        <v>0</v>
      </c>
      <c r="G99" s="179">
        <f t="shared" si="95"/>
        <v>0</v>
      </c>
      <c r="H99" s="179"/>
      <c r="I99" s="179"/>
      <c r="J99" s="268">
        <f t="shared" si="91"/>
        <v>0</v>
      </c>
    </row>
    <row r="100" spans="1:10" s="65" customFormat="1" x14ac:dyDescent="0.25">
      <c r="A100" s="73"/>
      <c r="B100" s="102">
        <v>24600</v>
      </c>
      <c r="C100" s="172" t="s">
        <v>343</v>
      </c>
      <c r="D100" s="173"/>
      <c r="E100" s="137">
        <f t="shared" ref="E100:F100" si="99">SUM(E101)</f>
        <v>473678.15600000002</v>
      </c>
      <c r="F100" s="137">
        <f t="shared" si="99"/>
        <v>277357.59999999998</v>
      </c>
      <c r="G100" s="137">
        <f t="shared" ref="G100:J100" si="100">SUM(G101)</f>
        <v>751035.75600000005</v>
      </c>
      <c r="H100" s="137">
        <f t="shared" si="100"/>
        <v>445478.03</v>
      </c>
      <c r="I100" s="137">
        <f t="shared" si="100"/>
        <v>445478.03</v>
      </c>
      <c r="J100" s="270">
        <f t="shared" si="100"/>
        <v>305557.72600000002</v>
      </c>
    </row>
    <row r="101" spans="1:10" s="65" customFormat="1" x14ac:dyDescent="0.25">
      <c r="A101" s="74"/>
      <c r="B101" s="73"/>
      <c r="C101" s="75">
        <v>24601</v>
      </c>
      <c r="D101" s="76" t="s">
        <v>344</v>
      </c>
      <c r="E101" s="179">
        <v>473678.15600000002</v>
      </c>
      <c r="F101" s="179">
        <v>277357.59999999998</v>
      </c>
      <c r="G101" s="179">
        <f>E101+F101</f>
        <v>751035.75600000005</v>
      </c>
      <c r="H101" s="179">
        <v>445478.03</v>
      </c>
      <c r="I101" s="179">
        <v>445478.03</v>
      </c>
      <c r="J101" s="268">
        <f t="shared" si="91"/>
        <v>305557.72600000002</v>
      </c>
    </row>
    <row r="102" spans="1:10" s="65" customFormat="1" x14ac:dyDescent="0.25">
      <c r="A102" s="73"/>
      <c r="B102" s="102">
        <v>24700</v>
      </c>
      <c r="C102" s="172" t="s">
        <v>345</v>
      </c>
      <c r="D102" s="173"/>
      <c r="E102" s="137">
        <f t="shared" ref="E102:F102" si="101">SUM(E103)</f>
        <v>10000</v>
      </c>
      <c r="F102" s="137">
        <f t="shared" si="101"/>
        <v>35972</v>
      </c>
      <c r="G102" s="137">
        <f t="shared" ref="G102:J102" si="102">SUM(G103)</f>
        <v>45972</v>
      </c>
      <c r="H102" s="137">
        <f t="shared" si="102"/>
        <v>14273.85</v>
      </c>
      <c r="I102" s="137">
        <f t="shared" si="102"/>
        <v>14176.36</v>
      </c>
      <c r="J102" s="270">
        <f t="shared" si="102"/>
        <v>31698.15</v>
      </c>
    </row>
    <row r="103" spans="1:10" s="65" customFormat="1" x14ac:dyDescent="0.25">
      <c r="A103" s="74"/>
      <c r="B103" s="73"/>
      <c r="C103" s="75">
        <v>24701</v>
      </c>
      <c r="D103" s="76" t="s">
        <v>345</v>
      </c>
      <c r="E103" s="179">
        <v>10000</v>
      </c>
      <c r="F103" s="179">
        <v>35972</v>
      </c>
      <c r="G103" s="179">
        <f>E103+F103</f>
        <v>45972</v>
      </c>
      <c r="H103" s="179">
        <v>14273.85</v>
      </c>
      <c r="I103" s="179">
        <v>14176.36</v>
      </c>
      <c r="J103" s="268">
        <f t="shared" si="91"/>
        <v>31698.15</v>
      </c>
    </row>
    <row r="104" spans="1:10" s="65" customFormat="1" x14ac:dyDescent="0.25">
      <c r="A104" s="73"/>
      <c r="B104" s="102">
        <v>24800</v>
      </c>
      <c r="C104" s="172" t="s">
        <v>346</v>
      </c>
      <c r="D104" s="173"/>
      <c r="E104" s="137">
        <f t="shared" ref="E104:J104" si="103">SUM(E105)</f>
        <v>0</v>
      </c>
      <c r="F104" s="137">
        <f t="shared" si="103"/>
        <v>41000</v>
      </c>
      <c r="G104" s="137">
        <f t="shared" si="103"/>
        <v>41000</v>
      </c>
      <c r="H104" s="137">
        <f t="shared" si="103"/>
        <v>0</v>
      </c>
      <c r="I104" s="137">
        <f t="shared" si="103"/>
        <v>0</v>
      </c>
      <c r="J104" s="270">
        <f t="shared" si="103"/>
        <v>41000</v>
      </c>
    </row>
    <row r="105" spans="1:10" s="65" customFormat="1" x14ac:dyDescent="0.25">
      <c r="A105" s="74"/>
      <c r="B105" s="73"/>
      <c r="C105" s="75">
        <v>24801</v>
      </c>
      <c r="D105" s="76" t="s">
        <v>346</v>
      </c>
      <c r="E105" s="179"/>
      <c r="F105" s="179">
        <v>41000</v>
      </c>
      <c r="G105" s="179">
        <f>E105+F105</f>
        <v>41000</v>
      </c>
      <c r="H105" s="179">
        <v>0</v>
      </c>
      <c r="I105" s="179"/>
      <c r="J105" s="268">
        <f t="shared" si="91"/>
        <v>41000</v>
      </c>
    </row>
    <row r="106" spans="1:10" s="65" customFormat="1" x14ac:dyDescent="0.25">
      <c r="A106" s="73"/>
      <c r="B106" s="102">
        <v>24900</v>
      </c>
      <c r="C106" s="172" t="s">
        <v>347</v>
      </c>
      <c r="D106" s="173"/>
      <c r="E106" s="137">
        <f t="shared" ref="E106:J106" si="104">SUM(E107)</f>
        <v>200000</v>
      </c>
      <c r="F106" s="137">
        <f t="shared" si="104"/>
        <v>385840</v>
      </c>
      <c r="G106" s="137">
        <f t="shared" si="104"/>
        <v>585840</v>
      </c>
      <c r="H106" s="137">
        <f t="shared" si="104"/>
        <v>332611.86</v>
      </c>
      <c r="I106" s="137">
        <f t="shared" si="104"/>
        <v>332611.86</v>
      </c>
      <c r="J106" s="270">
        <f t="shared" si="104"/>
        <v>253228.14</v>
      </c>
    </row>
    <row r="107" spans="1:10" s="65" customFormat="1" ht="30" x14ac:dyDescent="0.25">
      <c r="A107" s="74"/>
      <c r="B107" s="73"/>
      <c r="C107" s="75">
        <v>24901</v>
      </c>
      <c r="D107" s="76" t="s">
        <v>347</v>
      </c>
      <c r="E107" s="179">
        <v>200000</v>
      </c>
      <c r="F107" s="179">
        <v>385840</v>
      </c>
      <c r="G107" s="179">
        <f>E107+F107</f>
        <v>585840</v>
      </c>
      <c r="H107" s="179">
        <v>332611.86</v>
      </c>
      <c r="I107" s="179">
        <v>332611.86</v>
      </c>
      <c r="J107" s="268">
        <f t="shared" si="91"/>
        <v>253228.14</v>
      </c>
    </row>
    <row r="108" spans="1:10" s="65" customFormat="1" x14ac:dyDescent="0.25">
      <c r="A108" s="174">
        <v>25000</v>
      </c>
      <c r="B108" s="175" t="s">
        <v>348</v>
      </c>
      <c r="C108" s="176"/>
      <c r="D108" s="177"/>
      <c r="E108" s="136">
        <f t="shared" ref="E108:F108" si="105">SUM(E109,E111,E113)</f>
        <v>475000</v>
      </c>
      <c r="F108" s="136">
        <f t="shared" si="105"/>
        <v>281900</v>
      </c>
      <c r="G108" s="136">
        <f t="shared" ref="G108:J108" si="106">SUM(G109,G111,G113)</f>
        <v>756900</v>
      </c>
      <c r="H108" s="136">
        <f t="shared" ref="H108" si="107">SUM(H109,H111,H113)</f>
        <v>337272.33999999997</v>
      </c>
      <c r="I108" s="136">
        <f t="shared" ref="I108" si="108">SUM(I109,I111,I113)</f>
        <v>337272.33999999997</v>
      </c>
      <c r="J108" s="269">
        <f t="shared" si="106"/>
        <v>419627.66000000003</v>
      </c>
    </row>
    <row r="109" spans="1:10" s="65" customFormat="1" x14ac:dyDescent="0.25">
      <c r="A109" s="73"/>
      <c r="B109" s="102">
        <v>25300</v>
      </c>
      <c r="C109" s="172" t="s">
        <v>349</v>
      </c>
      <c r="D109" s="173"/>
      <c r="E109" s="137">
        <f t="shared" ref="E109:F109" si="109">SUM(E110)</f>
        <v>109000</v>
      </c>
      <c r="F109" s="137">
        <f t="shared" si="109"/>
        <v>99500</v>
      </c>
      <c r="G109" s="137">
        <f t="shared" ref="G109:J109" si="110">SUM(G110)</f>
        <v>208500</v>
      </c>
      <c r="H109" s="137">
        <f t="shared" si="110"/>
        <v>105799.36</v>
      </c>
      <c r="I109" s="137">
        <f t="shared" si="110"/>
        <v>105799.36</v>
      </c>
      <c r="J109" s="270">
        <f t="shared" si="110"/>
        <v>102700.64</v>
      </c>
    </row>
    <row r="110" spans="1:10" s="65" customFormat="1" x14ac:dyDescent="0.25">
      <c r="A110" s="74"/>
      <c r="B110" s="73"/>
      <c r="C110" s="75">
        <v>25301</v>
      </c>
      <c r="D110" s="76" t="s">
        <v>349</v>
      </c>
      <c r="E110" s="179">
        <v>109000</v>
      </c>
      <c r="F110" s="179">
        <v>99500</v>
      </c>
      <c r="G110" s="179">
        <f>E110+F110</f>
        <v>208500</v>
      </c>
      <c r="H110" s="179">
        <v>105799.36</v>
      </c>
      <c r="I110" s="179">
        <v>105799.36</v>
      </c>
      <c r="J110" s="268">
        <f t="shared" si="91"/>
        <v>102700.64</v>
      </c>
    </row>
    <row r="111" spans="1:10" s="65" customFormat="1" x14ac:dyDescent="0.25">
      <c r="A111" s="73"/>
      <c r="B111" s="102">
        <v>25400</v>
      </c>
      <c r="C111" s="172" t="s">
        <v>350</v>
      </c>
      <c r="D111" s="173"/>
      <c r="E111" s="137">
        <f t="shared" ref="E111:F111" si="111">SUM(E112)</f>
        <v>346000</v>
      </c>
      <c r="F111" s="137">
        <f t="shared" si="111"/>
        <v>172400</v>
      </c>
      <c r="G111" s="137">
        <f t="shared" ref="G111:J111" si="112">SUM(G112)</f>
        <v>518400</v>
      </c>
      <c r="H111" s="137">
        <f t="shared" si="112"/>
        <v>217560.75</v>
      </c>
      <c r="I111" s="137">
        <f t="shared" si="112"/>
        <v>217560.75</v>
      </c>
      <c r="J111" s="270">
        <f t="shared" si="112"/>
        <v>300839.25</v>
      </c>
    </row>
    <row r="112" spans="1:10" s="65" customFormat="1" ht="30" x14ac:dyDescent="0.25">
      <c r="A112" s="74"/>
      <c r="B112" s="73"/>
      <c r="C112" s="75">
        <v>25401</v>
      </c>
      <c r="D112" s="76" t="s">
        <v>350</v>
      </c>
      <c r="E112" s="179">
        <v>346000</v>
      </c>
      <c r="F112" s="179">
        <v>172400</v>
      </c>
      <c r="G112" s="179">
        <f>E112+F112</f>
        <v>518400</v>
      </c>
      <c r="H112" s="179">
        <v>217560.75</v>
      </c>
      <c r="I112" s="179">
        <v>217560.75</v>
      </c>
      <c r="J112" s="268">
        <f t="shared" si="91"/>
        <v>300839.25</v>
      </c>
    </row>
    <row r="113" spans="1:10" s="65" customFormat="1" x14ac:dyDescent="0.25">
      <c r="A113" s="73"/>
      <c r="B113" s="102">
        <v>25500</v>
      </c>
      <c r="C113" s="172" t="s">
        <v>351</v>
      </c>
      <c r="D113" s="173"/>
      <c r="E113" s="137">
        <f t="shared" ref="E113:F113" si="113">SUM(E114)</f>
        <v>20000</v>
      </c>
      <c r="F113" s="137">
        <f t="shared" si="113"/>
        <v>10000</v>
      </c>
      <c r="G113" s="137">
        <f t="shared" ref="G113:J113" si="114">SUM(G114)</f>
        <v>30000</v>
      </c>
      <c r="H113" s="137">
        <f t="shared" si="114"/>
        <v>13912.23</v>
      </c>
      <c r="I113" s="137">
        <f t="shared" si="114"/>
        <v>13912.23</v>
      </c>
      <c r="J113" s="270">
        <f t="shared" si="114"/>
        <v>16087.77</v>
      </c>
    </row>
    <row r="114" spans="1:10" s="65" customFormat="1" ht="30" x14ac:dyDescent="0.25">
      <c r="A114" s="74"/>
      <c r="B114" s="73"/>
      <c r="C114" s="75">
        <v>25501</v>
      </c>
      <c r="D114" s="76" t="s">
        <v>351</v>
      </c>
      <c r="E114" s="179">
        <v>20000</v>
      </c>
      <c r="F114" s="179">
        <v>10000</v>
      </c>
      <c r="G114" s="179">
        <f>E114+F114</f>
        <v>30000</v>
      </c>
      <c r="H114" s="179">
        <v>13912.23</v>
      </c>
      <c r="I114" s="179">
        <v>13912.23</v>
      </c>
      <c r="J114" s="268">
        <f t="shared" si="91"/>
        <v>16087.77</v>
      </c>
    </row>
    <row r="115" spans="1:10" s="65" customFormat="1" x14ac:dyDescent="0.25">
      <c r="A115" s="174">
        <v>26000</v>
      </c>
      <c r="B115" s="175" t="s">
        <v>352</v>
      </c>
      <c r="C115" s="176"/>
      <c r="D115" s="177"/>
      <c r="E115" s="136">
        <f t="shared" ref="E115:F115" si="115">SUM(E116)</f>
        <v>3915000</v>
      </c>
      <c r="F115" s="136">
        <f t="shared" si="115"/>
        <v>1545000</v>
      </c>
      <c r="G115" s="136">
        <f t="shared" ref="G115:J115" si="116">SUM(G116)</f>
        <v>5460000</v>
      </c>
      <c r="H115" s="136">
        <f t="shared" si="116"/>
        <v>4158184.56</v>
      </c>
      <c r="I115" s="136">
        <f t="shared" si="116"/>
        <v>4105748.3800000004</v>
      </c>
      <c r="J115" s="269">
        <f t="shared" si="116"/>
        <v>1301815.4400000002</v>
      </c>
    </row>
    <row r="116" spans="1:10" s="65" customFormat="1" x14ac:dyDescent="0.25">
      <c r="A116" s="73"/>
      <c r="B116" s="102">
        <v>26100</v>
      </c>
      <c r="C116" s="172" t="s">
        <v>352</v>
      </c>
      <c r="D116" s="173"/>
      <c r="E116" s="137">
        <f t="shared" ref="E116:F116" si="117">SUM(E117:E118)</f>
        <v>3915000</v>
      </c>
      <c r="F116" s="137">
        <f t="shared" si="117"/>
        <v>1545000</v>
      </c>
      <c r="G116" s="137">
        <f t="shared" ref="G116:J116" si="118">SUM(G117:G118)</f>
        <v>5460000</v>
      </c>
      <c r="H116" s="137">
        <f t="shared" ref="H116" si="119">SUM(H117:H118)</f>
        <v>4158184.56</v>
      </c>
      <c r="I116" s="137">
        <f t="shared" ref="I116" si="120">SUM(I117:I118)</f>
        <v>4105748.3800000004</v>
      </c>
      <c r="J116" s="270">
        <f t="shared" si="118"/>
        <v>1301815.4400000002</v>
      </c>
    </row>
    <row r="117" spans="1:10" s="65" customFormat="1" x14ac:dyDescent="0.25">
      <c r="A117" s="74"/>
      <c r="B117" s="73"/>
      <c r="C117" s="75">
        <v>26101</v>
      </c>
      <c r="D117" s="76" t="s">
        <v>353</v>
      </c>
      <c r="E117" s="179">
        <v>3900000</v>
      </c>
      <c r="F117" s="179">
        <v>1500000</v>
      </c>
      <c r="G117" s="179">
        <f t="shared" ref="G117:G118" si="121">E117+F117</f>
        <v>5400000</v>
      </c>
      <c r="H117" s="179">
        <v>4156820.63</v>
      </c>
      <c r="I117" s="179">
        <v>4104384.45</v>
      </c>
      <c r="J117" s="268">
        <f t="shared" si="91"/>
        <v>1243179.3700000001</v>
      </c>
    </row>
    <row r="118" spans="1:10" s="65" customFormat="1" x14ac:dyDescent="0.25">
      <c r="A118" s="74"/>
      <c r="B118" s="73"/>
      <c r="C118" s="75">
        <v>26102</v>
      </c>
      <c r="D118" s="76" t="s">
        <v>354</v>
      </c>
      <c r="E118" s="179">
        <v>15000</v>
      </c>
      <c r="F118" s="179">
        <v>45000</v>
      </c>
      <c r="G118" s="179">
        <f t="shared" si="121"/>
        <v>60000</v>
      </c>
      <c r="H118" s="179">
        <v>1363.93</v>
      </c>
      <c r="I118" s="179">
        <v>1363.93</v>
      </c>
      <c r="J118" s="268">
        <f t="shared" si="91"/>
        <v>58636.07</v>
      </c>
    </row>
    <row r="119" spans="1:10" s="65" customFormat="1" x14ac:dyDescent="0.25">
      <c r="A119" s="174">
        <v>27000</v>
      </c>
      <c r="B119" s="175" t="s">
        <v>355</v>
      </c>
      <c r="C119" s="176"/>
      <c r="D119" s="177"/>
      <c r="E119" s="136">
        <f t="shared" ref="E119:J119" si="122">SUM(E120,E123,E125)</f>
        <v>40000</v>
      </c>
      <c r="F119" s="136">
        <f t="shared" si="122"/>
        <v>300000</v>
      </c>
      <c r="G119" s="136">
        <f t="shared" si="122"/>
        <v>340000</v>
      </c>
      <c r="H119" s="136">
        <f t="shared" si="122"/>
        <v>0</v>
      </c>
      <c r="I119" s="136">
        <f t="shared" si="122"/>
        <v>0</v>
      </c>
      <c r="J119" s="136">
        <f t="shared" si="122"/>
        <v>340000</v>
      </c>
    </row>
    <row r="120" spans="1:10" s="65" customFormat="1" x14ac:dyDescent="0.25">
      <c r="A120" s="73"/>
      <c r="B120" s="102">
        <v>27100</v>
      </c>
      <c r="C120" s="172" t="s">
        <v>356</v>
      </c>
      <c r="D120" s="173"/>
      <c r="E120" s="137">
        <f t="shared" ref="E120:J120" si="123">SUM(E121:E122)</f>
        <v>0</v>
      </c>
      <c r="F120" s="137">
        <f t="shared" si="123"/>
        <v>300000</v>
      </c>
      <c r="G120" s="137">
        <f t="shared" si="123"/>
        <v>300000</v>
      </c>
      <c r="H120" s="137">
        <f t="shared" ref="H120" si="124">SUM(H121:H122)</f>
        <v>0</v>
      </c>
      <c r="I120" s="137">
        <f t="shared" ref="I120" si="125">SUM(I121:I122)</f>
        <v>0</v>
      </c>
      <c r="J120" s="270">
        <f t="shared" si="123"/>
        <v>300000</v>
      </c>
    </row>
    <row r="121" spans="1:10" s="65" customFormat="1" x14ac:dyDescent="0.25">
      <c r="A121" s="74"/>
      <c r="B121" s="73"/>
      <c r="C121" s="75">
        <v>27101</v>
      </c>
      <c r="D121" s="76" t="s">
        <v>356</v>
      </c>
      <c r="E121" s="179"/>
      <c r="F121" s="179">
        <v>300000</v>
      </c>
      <c r="G121" s="179">
        <f t="shared" ref="G121:G122" si="126">E121+F121</f>
        <v>300000</v>
      </c>
      <c r="H121" s="179"/>
      <c r="I121" s="179"/>
      <c r="J121" s="268">
        <f t="shared" si="91"/>
        <v>300000</v>
      </c>
    </row>
    <row r="122" spans="1:10" s="65" customFormat="1" ht="30" hidden="1" x14ac:dyDescent="0.25">
      <c r="A122" s="74"/>
      <c r="B122" s="73"/>
      <c r="C122" s="75">
        <v>27102</v>
      </c>
      <c r="D122" s="81" t="s">
        <v>560</v>
      </c>
      <c r="E122" s="179"/>
      <c r="F122" s="179">
        <v>0</v>
      </c>
      <c r="G122" s="179">
        <f t="shared" si="126"/>
        <v>0</v>
      </c>
      <c r="H122" s="179"/>
      <c r="I122" s="179"/>
      <c r="J122" s="268">
        <f t="shared" si="91"/>
        <v>0</v>
      </c>
    </row>
    <row r="123" spans="1:10" s="65" customFormat="1" x14ac:dyDescent="0.25">
      <c r="A123" s="74"/>
      <c r="B123" s="102">
        <v>27200</v>
      </c>
      <c r="C123" s="172" t="s">
        <v>574</v>
      </c>
      <c r="D123" s="173"/>
      <c r="E123" s="137">
        <f>SUM(E124)</f>
        <v>40000</v>
      </c>
      <c r="F123" s="137">
        <f t="shared" ref="F123:G123" si="127">SUM(F124)</f>
        <v>0</v>
      </c>
      <c r="G123" s="137">
        <f t="shared" si="127"/>
        <v>40000</v>
      </c>
      <c r="H123" s="137">
        <f t="shared" ref="H123:J123" si="128">SUM(H124)</f>
        <v>0</v>
      </c>
      <c r="I123" s="137">
        <f t="shared" si="128"/>
        <v>0</v>
      </c>
      <c r="J123" s="137">
        <f t="shared" si="128"/>
        <v>40000</v>
      </c>
    </row>
    <row r="124" spans="1:10" s="65" customFormat="1" x14ac:dyDescent="0.25">
      <c r="A124" s="74"/>
      <c r="B124" s="77"/>
      <c r="C124" s="80">
        <v>27201</v>
      </c>
      <c r="D124" s="81" t="s">
        <v>575</v>
      </c>
      <c r="E124" s="179">
        <v>40000</v>
      </c>
      <c r="F124" s="179">
        <v>0</v>
      </c>
      <c r="G124" s="179">
        <f t="shared" ref="G124" si="129">E124+F124</f>
        <v>40000</v>
      </c>
      <c r="H124" s="179">
        <v>0</v>
      </c>
      <c r="I124" s="179">
        <v>0</v>
      </c>
      <c r="J124" s="268">
        <f t="shared" ref="J124" si="130">G124-H124</f>
        <v>40000</v>
      </c>
    </row>
    <row r="125" spans="1:10" s="65" customFormat="1" hidden="1" x14ac:dyDescent="0.25">
      <c r="A125" s="73"/>
      <c r="B125" s="102">
        <v>27300</v>
      </c>
      <c r="C125" s="172" t="s">
        <v>357</v>
      </c>
      <c r="D125" s="173"/>
      <c r="E125" s="137"/>
      <c r="F125" s="137">
        <f t="shared" ref="F125:J125" si="131">SUM(F126)</f>
        <v>0</v>
      </c>
      <c r="G125" s="137">
        <f t="shared" si="131"/>
        <v>0</v>
      </c>
      <c r="H125" s="137">
        <f t="shared" si="131"/>
        <v>0</v>
      </c>
      <c r="I125" s="137">
        <f t="shared" si="131"/>
        <v>0</v>
      </c>
      <c r="J125" s="137">
        <f t="shared" si="131"/>
        <v>0</v>
      </c>
    </row>
    <row r="126" spans="1:10" s="65" customFormat="1" hidden="1" x14ac:dyDescent="0.25">
      <c r="A126" s="74"/>
      <c r="B126" s="73"/>
      <c r="C126" s="75">
        <v>27301</v>
      </c>
      <c r="D126" s="76" t="s">
        <v>357</v>
      </c>
      <c r="E126" s="179"/>
      <c r="F126" s="179">
        <v>0</v>
      </c>
      <c r="G126" s="179">
        <f t="shared" ref="G126" si="132">E126+F126</f>
        <v>0</v>
      </c>
      <c r="H126" s="179">
        <v>0</v>
      </c>
      <c r="I126" s="179">
        <v>0</v>
      </c>
      <c r="J126" s="268">
        <f t="shared" si="91"/>
        <v>0</v>
      </c>
    </row>
    <row r="127" spans="1:10" s="65" customFormat="1" x14ac:dyDescent="0.25">
      <c r="A127" s="174">
        <v>29000</v>
      </c>
      <c r="B127" s="175" t="s">
        <v>358</v>
      </c>
      <c r="C127" s="176"/>
      <c r="D127" s="177"/>
      <c r="E127" s="136">
        <f>SUM(E128,E130,E132,E135,E137,E139)</f>
        <v>1293689.19</v>
      </c>
      <c r="F127" s="136">
        <f>SUM(F128,F130,F132,F135,F137,F139)</f>
        <v>1317291.93</v>
      </c>
      <c r="G127" s="136">
        <f t="shared" ref="G127:J127" si="133">SUM(G128,G130,G132,G135,G137,G139)</f>
        <v>2610981.12</v>
      </c>
      <c r="H127" s="136">
        <f t="shared" ref="H127" si="134">SUM(H128,H130,H132,H135,H137,H139)</f>
        <v>1044823.86</v>
      </c>
      <c r="I127" s="136">
        <f t="shared" ref="I127" si="135">SUM(I128,I130,I132,I135,I137,I139)</f>
        <v>1044346.06</v>
      </c>
      <c r="J127" s="269">
        <f t="shared" si="133"/>
        <v>1566157.2599999998</v>
      </c>
    </row>
    <row r="128" spans="1:10" s="65" customFormat="1" x14ac:dyDescent="0.25">
      <c r="A128" s="73"/>
      <c r="B128" s="102">
        <v>29100</v>
      </c>
      <c r="C128" s="172" t="s">
        <v>359</v>
      </c>
      <c r="D128" s="173"/>
      <c r="E128" s="137">
        <f t="shared" ref="E128:F128" si="136">SUM(E129)</f>
        <v>30000</v>
      </c>
      <c r="F128" s="137">
        <f t="shared" si="136"/>
        <v>44896</v>
      </c>
      <c r="G128" s="137">
        <f t="shared" ref="G128:J128" si="137">SUM(G129)</f>
        <v>74896</v>
      </c>
      <c r="H128" s="137">
        <f t="shared" si="137"/>
        <v>19827.8</v>
      </c>
      <c r="I128" s="137">
        <f t="shared" si="137"/>
        <v>19827.8</v>
      </c>
      <c r="J128" s="270">
        <f t="shared" si="137"/>
        <v>55068.2</v>
      </c>
    </row>
    <row r="129" spans="1:10" s="65" customFormat="1" x14ac:dyDescent="0.25">
      <c r="A129" s="74"/>
      <c r="B129" s="73"/>
      <c r="C129" s="75">
        <v>29101</v>
      </c>
      <c r="D129" s="76" t="s">
        <v>360</v>
      </c>
      <c r="E129" s="179">
        <v>30000</v>
      </c>
      <c r="F129" s="179">
        <v>44896</v>
      </c>
      <c r="G129" s="179">
        <f>E129+F129</f>
        <v>74896</v>
      </c>
      <c r="H129" s="179">
        <v>19827.8</v>
      </c>
      <c r="I129" s="179">
        <v>19827.8</v>
      </c>
      <c r="J129" s="268">
        <f t="shared" si="91"/>
        <v>55068.2</v>
      </c>
    </row>
    <row r="130" spans="1:10" s="65" customFormat="1" x14ac:dyDescent="0.25">
      <c r="A130" s="73"/>
      <c r="B130" s="102">
        <v>29200</v>
      </c>
      <c r="C130" s="172" t="s">
        <v>361</v>
      </c>
      <c r="D130" s="173"/>
      <c r="E130" s="137">
        <f t="shared" ref="E130:F130" si="138">SUM(E131)</f>
        <v>55000</v>
      </c>
      <c r="F130" s="137">
        <f t="shared" si="138"/>
        <v>126000</v>
      </c>
      <c r="G130" s="137">
        <f t="shared" ref="G130:J130" si="139">SUM(G131)</f>
        <v>181000</v>
      </c>
      <c r="H130" s="137">
        <f t="shared" si="139"/>
        <v>39043.919999999998</v>
      </c>
      <c r="I130" s="137">
        <f t="shared" si="139"/>
        <v>39043.919999999998</v>
      </c>
      <c r="J130" s="270">
        <f t="shared" si="139"/>
        <v>141956.08000000002</v>
      </c>
    </row>
    <row r="131" spans="1:10" s="65" customFormat="1" ht="30" x14ac:dyDescent="0.25">
      <c r="A131" s="74"/>
      <c r="B131" s="73"/>
      <c r="C131" s="75">
        <v>29201</v>
      </c>
      <c r="D131" s="76" t="s">
        <v>361</v>
      </c>
      <c r="E131" s="179">
        <v>55000</v>
      </c>
      <c r="F131" s="179">
        <v>126000</v>
      </c>
      <c r="G131" s="179">
        <f>E131+F131</f>
        <v>181000</v>
      </c>
      <c r="H131" s="179">
        <v>39043.919999999998</v>
      </c>
      <c r="I131" s="179">
        <v>39043.919999999998</v>
      </c>
      <c r="J131" s="268">
        <f t="shared" si="91"/>
        <v>141956.08000000002</v>
      </c>
    </row>
    <row r="132" spans="1:10" s="65" customFormat="1" x14ac:dyDescent="0.25">
      <c r="A132" s="73"/>
      <c r="B132" s="102">
        <v>29300</v>
      </c>
      <c r="C132" s="172" t="s">
        <v>362</v>
      </c>
      <c r="D132" s="173"/>
      <c r="E132" s="137">
        <f>SUM(E133:E133)</f>
        <v>15000</v>
      </c>
      <c r="F132" s="137">
        <f>SUM(F133:F133)</f>
        <v>42500</v>
      </c>
      <c r="G132" s="137">
        <f t="shared" ref="G132:J132" si="140">SUM(G133:G134)</f>
        <v>57500</v>
      </c>
      <c r="H132" s="137">
        <f t="shared" si="140"/>
        <v>10769.77</v>
      </c>
      <c r="I132" s="137">
        <f t="shared" ref="I132" si="141">SUM(I133:I134)</f>
        <v>10769.77</v>
      </c>
      <c r="J132" s="270">
        <f t="shared" si="140"/>
        <v>46730.229999999996</v>
      </c>
    </row>
    <row r="133" spans="1:10" s="65" customFormat="1" ht="30" x14ac:dyDescent="0.25">
      <c r="A133" s="74"/>
      <c r="B133" s="73"/>
      <c r="C133" s="75">
        <v>29301</v>
      </c>
      <c r="D133" s="76" t="s">
        <v>363</v>
      </c>
      <c r="E133" s="179">
        <v>15000</v>
      </c>
      <c r="F133" s="179">
        <v>42500</v>
      </c>
      <c r="G133" s="179">
        <f t="shared" ref="G133:G134" si="142">E133+F133</f>
        <v>57500</v>
      </c>
      <c r="H133" s="179">
        <v>10769.77</v>
      </c>
      <c r="I133" s="179">
        <v>10769.77</v>
      </c>
      <c r="J133" s="268">
        <f t="shared" si="91"/>
        <v>46730.229999999996</v>
      </c>
    </row>
    <row r="134" spans="1:10" s="65" customFormat="1" ht="30" hidden="1" x14ac:dyDescent="0.25">
      <c r="A134" s="74"/>
      <c r="B134" s="73"/>
      <c r="C134" s="75">
        <v>29302</v>
      </c>
      <c r="D134" s="76" t="s">
        <v>364</v>
      </c>
      <c r="E134" s="179"/>
      <c r="F134" s="179">
        <v>0</v>
      </c>
      <c r="G134" s="179">
        <f t="shared" si="142"/>
        <v>0</v>
      </c>
      <c r="H134" s="179"/>
      <c r="I134" s="179"/>
      <c r="J134" s="268">
        <f t="shared" si="91"/>
        <v>0</v>
      </c>
    </row>
    <row r="135" spans="1:10" s="65" customFormat="1" x14ac:dyDescent="0.25">
      <c r="A135" s="73"/>
      <c r="B135" s="102">
        <v>29400</v>
      </c>
      <c r="C135" s="172" t="s">
        <v>365</v>
      </c>
      <c r="D135" s="173"/>
      <c r="E135" s="137">
        <f t="shared" ref="E135:F135" si="143">SUM(E136)</f>
        <v>686518.87</v>
      </c>
      <c r="F135" s="137">
        <f t="shared" si="143"/>
        <v>608970.92999999993</v>
      </c>
      <c r="G135" s="137">
        <f t="shared" ref="G135:J135" si="144">SUM(G136)</f>
        <v>1295489.7999999998</v>
      </c>
      <c r="H135" s="137">
        <f t="shared" si="144"/>
        <v>416810.54</v>
      </c>
      <c r="I135" s="137">
        <f t="shared" si="144"/>
        <v>416810.54</v>
      </c>
      <c r="J135" s="270">
        <f t="shared" si="144"/>
        <v>878679.25999999978</v>
      </c>
    </row>
    <row r="136" spans="1:10" s="65" customFormat="1" ht="45" x14ac:dyDescent="0.25">
      <c r="A136" s="74"/>
      <c r="B136" s="73"/>
      <c r="C136" s="75">
        <v>29401</v>
      </c>
      <c r="D136" s="76" t="s">
        <v>365</v>
      </c>
      <c r="E136" s="179">
        <v>686518.87</v>
      </c>
      <c r="F136" s="179">
        <v>608970.92999999993</v>
      </c>
      <c r="G136" s="179">
        <f>E136+F136</f>
        <v>1295489.7999999998</v>
      </c>
      <c r="H136" s="179">
        <v>416810.54</v>
      </c>
      <c r="I136" s="179">
        <v>416810.54</v>
      </c>
      <c r="J136" s="268">
        <f t="shared" si="91"/>
        <v>878679.25999999978</v>
      </c>
    </row>
    <row r="137" spans="1:10" s="65" customFormat="1" x14ac:dyDescent="0.25">
      <c r="A137" s="73"/>
      <c r="B137" s="102">
        <v>29600</v>
      </c>
      <c r="C137" s="172" t="s">
        <v>366</v>
      </c>
      <c r="D137" s="173"/>
      <c r="E137" s="137">
        <f t="shared" ref="E137:F137" si="145">SUM(E138)</f>
        <v>250000</v>
      </c>
      <c r="F137" s="137">
        <f t="shared" si="145"/>
        <v>150000</v>
      </c>
      <c r="G137" s="137">
        <f t="shared" ref="G137:J137" si="146">SUM(G138)</f>
        <v>400000</v>
      </c>
      <c r="H137" s="137">
        <f t="shared" si="146"/>
        <v>241300.22</v>
      </c>
      <c r="I137" s="137">
        <f t="shared" si="146"/>
        <v>241300.22</v>
      </c>
      <c r="J137" s="270">
        <f t="shared" si="146"/>
        <v>158699.78</v>
      </c>
    </row>
    <row r="138" spans="1:10" s="65" customFormat="1" ht="30" x14ac:dyDescent="0.25">
      <c r="A138" s="74"/>
      <c r="B138" s="73"/>
      <c r="C138" s="75">
        <v>29601</v>
      </c>
      <c r="D138" s="76" t="s">
        <v>366</v>
      </c>
      <c r="E138" s="179">
        <v>250000</v>
      </c>
      <c r="F138" s="179">
        <v>150000</v>
      </c>
      <c r="G138" s="179">
        <f>E138+F138</f>
        <v>400000</v>
      </c>
      <c r="H138" s="179">
        <v>241300.22</v>
      </c>
      <c r="I138" s="179">
        <v>241300.22</v>
      </c>
      <c r="J138" s="268">
        <f t="shared" si="91"/>
        <v>158699.78</v>
      </c>
    </row>
    <row r="139" spans="1:10" s="65" customFormat="1" x14ac:dyDescent="0.25">
      <c r="A139" s="73"/>
      <c r="B139" s="102">
        <v>29800</v>
      </c>
      <c r="C139" s="172" t="s">
        <v>367</v>
      </c>
      <c r="D139" s="173"/>
      <c r="E139" s="137">
        <f t="shared" ref="E139:F139" si="147">SUM(E140:E141)</f>
        <v>257170.32</v>
      </c>
      <c r="F139" s="137">
        <f t="shared" si="147"/>
        <v>344925</v>
      </c>
      <c r="G139" s="137">
        <f t="shared" ref="G139:J139" si="148">SUM(G140:G141)</f>
        <v>602095.32000000007</v>
      </c>
      <c r="H139" s="137">
        <f t="shared" si="148"/>
        <v>317071.61</v>
      </c>
      <c r="I139" s="137">
        <f t="shared" ref="I139" si="149">SUM(I140:I141)</f>
        <v>316593.81</v>
      </c>
      <c r="J139" s="270">
        <f t="shared" si="148"/>
        <v>285023.71000000002</v>
      </c>
    </row>
    <row r="140" spans="1:10" s="65" customFormat="1" ht="45" x14ac:dyDescent="0.25">
      <c r="A140" s="74"/>
      <c r="B140" s="73"/>
      <c r="C140" s="75">
        <v>29804</v>
      </c>
      <c r="D140" s="76" t="s">
        <v>368</v>
      </c>
      <c r="E140" s="179">
        <v>200000</v>
      </c>
      <c r="F140" s="179">
        <v>299925</v>
      </c>
      <c r="G140" s="179">
        <f t="shared" ref="G140:G141" si="150">E140+F140</f>
        <v>499925</v>
      </c>
      <c r="H140" s="179">
        <v>264059.82</v>
      </c>
      <c r="I140" s="179">
        <v>263582.02</v>
      </c>
      <c r="J140" s="268">
        <f t="shared" si="91"/>
        <v>235865.18</v>
      </c>
    </row>
    <row r="141" spans="1:10" s="65" customFormat="1" ht="45" x14ac:dyDescent="0.25">
      <c r="A141" s="74"/>
      <c r="B141" s="73"/>
      <c r="C141" s="75">
        <v>29805</v>
      </c>
      <c r="D141" s="76" t="s">
        <v>561</v>
      </c>
      <c r="E141" s="179">
        <v>57170.32</v>
      </c>
      <c r="F141" s="179">
        <v>45000</v>
      </c>
      <c r="G141" s="179">
        <f t="shared" si="150"/>
        <v>102170.32</v>
      </c>
      <c r="H141" s="179">
        <v>53011.79</v>
      </c>
      <c r="I141" s="179">
        <v>53011.79</v>
      </c>
      <c r="J141" s="268">
        <f t="shared" si="91"/>
        <v>49158.530000000006</v>
      </c>
    </row>
    <row r="142" spans="1:10" s="65" customFormat="1" x14ac:dyDescent="0.25">
      <c r="A142" s="74"/>
      <c r="B142" s="73"/>
      <c r="C142" s="75"/>
      <c r="D142" s="76"/>
      <c r="E142" s="179"/>
      <c r="F142" s="179"/>
      <c r="G142" s="179"/>
      <c r="H142" s="179"/>
      <c r="I142" s="179"/>
      <c r="J142" s="268"/>
    </row>
    <row r="143" spans="1:10" s="65" customFormat="1" x14ac:dyDescent="0.25">
      <c r="A143" s="66" t="s">
        <v>369</v>
      </c>
      <c r="B143" s="67"/>
      <c r="C143" s="67"/>
      <c r="D143" s="68"/>
      <c r="E143" s="135">
        <f>SUM(E144,E159,E168,E183,E193,E219,E234,E238)</f>
        <v>23768444.140000001</v>
      </c>
      <c r="F143" s="135">
        <f t="shared" ref="F143:J143" si="151">SUM(F144,F159,F168,F183,F193,F219,F234,F238)</f>
        <v>29644499.130000003</v>
      </c>
      <c r="G143" s="135">
        <f t="shared" si="151"/>
        <v>53412943.270000003</v>
      </c>
      <c r="H143" s="135">
        <f t="shared" si="151"/>
        <v>22143722.27</v>
      </c>
      <c r="I143" s="135">
        <f t="shared" si="151"/>
        <v>20697456.129999999</v>
      </c>
      <c r="J143" s="135">
        <f t="shared" si="151"/>
        <v>31269221</v>
      </c>
    </row>
    <row r="144" spans="1:10" s="65" customFormat="1" x14ac:dyDescent="0.25">
      <c r="A144" s="174">
        <v>31000</v>
      </c>
      <c r="B144" s="175" t="s">
        <v>370</v>
      </c>
      <c r="C144" s="176"/>
      <c r="D144" s="177"/>
      <c r="E144" s="136">
        <f>SUM(E145,E147,E149,E151,E155,E157)</f>
        <v>6732027.6299999999</v>
      </c>
      <c r="F144" s="136">
        <f>SUM(F145,F147,F149,F151,F155,F157)</f>
        <v>5758469</v>
      </c>
      <c r="G144" s="136">
        <f t="shared" ref="G144:J144" si="152">SUM(G145,G147,G149,G151,G153,G155,G157)</f>
        <v>12490496.629999999</v>
      </c>
      <c r="H144" s="136">
        <f t="shared" ref="H144" si="153">SUM(H145,H147,H149,H151,H153,H155,H157)</f>
        <v>10189813.369999999</v>
      </c>
      <c r="I144" s="136">
        <f t="shared" ref="I144" si="154">SUM(I145,I147,I149,I151,I153,I155,I157)</f>
        <v>9657817.5199999996</v>
      </c>
      <c r="J144" s="269">
        <f t="shared" si="152"/>
        <v>2300683.2599999998</v>
      </c>
    </row>
    <row r="145" spans="1:10" s="65" customFormat="1" x14ac:dyDescent="0.25">
      <c r="A145" s="73"/>
      <c r="B145" s="102">
        <v>31100</v>
      </c>
      <c r="C145" s="172" t="s">
        <v>371</v>
      </c>
      <c r="D145" s="173"/>
      <c r="E145" s="137">
        <f t="shared" ref="E145:F145" si="155">SUM(E146)</f>
        <v>3156424.7</v>
      </c>
      <c r="F145" s="137">
        <f t="shared" si="155"/>
        <v>3738724</v>
      </c>
      <c r="G145" s="137">
        <f t="shared" ref="G145:J145" si="156">SUM(G146)</f>
        <v>6895148.7000000002</v>
      </c>
      <c r="H145" s="137">
        <f t="shared" si="156"/>
        <v>6894904.9400000004</v>
      </c>
      <c r="I145" s="137">
        <f t="shared" si="156"/>
        <v>6894904.9400000004</v>
      </c>
      <c r="J145" s="270">
        <f t="shared" si="156"/>
        <v>243.75999999977648</v>
      </c>
    </row>
    <row r="146" spans="1:10" s="65" customFormat="1" x14ac:dyDescent="0.25">
      <c r="A146" s="74"/>
      <c r="B146" s="73"/>
      <c r="C146" s="75">
        <v>31101</v>
      </c>
      <c r="D146" s="76" t="s">
        <v>372</v>
      </c>
      <c r="E146" s="179">
        <v>3156424.7</v>
      </c>
      <c r="F146" s="179">
        <f>1901724+1837000</f>
        <v>3738724</v>
      </c>
      <c r="G146" s="179">
        <f>E146+F146</f>
        <v>6895148.7000000002</v>
      </c>
      <c r="H146" s="179">
        <v>6894904.9400000004</v>
      </c>
      <c r="I146" s="179">
        <v>6894904.9400000004</v>
      </c>
      <c r="J146" s="268">
        <f t="shared" si="91"/>
        <v>243.75999999977648</v>
      </c>
    </row>
    <row r="147" spans="1:10" s="65" customFormat="1" x14ac:dyDescent="0.25">
      <c r="A147" s="73"/>
      <c r="B147" s="102">
        <v>31300</v>
      </c>
      <c r="C147" s="172" t="s">
        <v>373</v>
      </c>
      <c r="D147" s="173"/>
      <c r="E147" s="137">
        <f t="shared" ref="E147:F147" si="157">SUM(E148)</f>
        <v>1007625.15</v>
      </c>
      <c r="F147" s="137">
        <f t="shared" si="157"/>
        <v>565712</v>
      </c>
      <c r="G147" s="137">
        <f t="shared" ref="G147:J147" si="158">SUM(G148)</f>
        <v>1573337.15</v>
      </c>
      <c r="H147" s="137">
        <f t="shared" si="158"/>
        <v>1299046.8999999999</v>
      </c>
      <c r="I147" s="137">
        <f t="shared" si="158"/>
        <v>783121.5</v>
      </c>
      <c r="J147" s="270">
        <f t="shared" si="158"/>
        <v>274290.25</v>
      </c>
    </row>
    <row r="148" spans="1:10" s="65" customFormat="1" x14ac:dyDescent="0.25">
      <c r="A148" s="74"/>
      <c r="B148" s="73"/>
      <c r="C148" s="75">
        <v>31301</v>
      </c>
      <c r="D148" s="76" t="s">
        <v>374</v>
      </c>
      <c r="E148" s="179">
        <v>1007625.15</v>
      </c>
      <c r="F148" s="179">
        <v>565712</v>
      </c>
      <c r="G148" s="179">
        <f>E148+F148</f>
        <v>1573337.15</v>
      </c>
      <c r="H148" s="179">
        <v>1299046.8999999999</v>
      </c>
      <c r="I148" s="179">
        <v>783121.5</v>
      </c>
      <c r="J148" s="268">
        <f t="shared" si="91"/>
        <v>274290.25</v>
      </c>
    </row>
    <row r="149" spans="1:10" s="65" customFormat="1" x14ac:dyDescent="0.25">
      <c r="A149" s="73"/>
      <c r="B149" s="102">
        <v>31400</v>
      </c>
      <c r="C149" s="172" t="s">
        <v>375</v>
      </c>
      <c r="D149" s="173"/>
      <c r="E149" s="137">
        <f t="shared" ref="E149:F149" si="159">SUM(E150)</f>
        <v>424870</v>
      </c>
      <c r="F149" s="137">
        <f t="shared" si="159"/>
        <v>222701</v>
      </c>
      <c r="G149" s="137">
        <f t="shared" ref="G149:J149" si="160">SUM(G150)</f>
        <v>647571</v>
      </c>
      <c r="H149" s="137">
        <f t="shared" si="160"/>
        <v>546843.82999999996</v>
      </c>
      <c r="I149" s="137">
        <f t="shared" si="160"/>
        <v>546843.82999999996</v>
      </c>
      <c r="J149" s="270">
        <f t="shared" si="160"/>
        <v>100727.17000000004</v>
      </c>
    </row>
    <row r="150" spans="1:10" s="65" customFormat="1" x14ac:dyDescent="0.25">
      <c r="A150" s="74"/>
      <c r="B150" s="73"/>
      <c r="C150" s="75">
        <v>31401</v>
      </c>
      <c r="D150" s="76" t="s">
        <v>376</v>
      </c>
      <c r="E150" s="179">
        <v>424870</v>
      </c>
      <c r="F150" s="179">
        <v>222701</v>
      </c>
      <c r="G150" s="179">
        <f>E150+F150</f>
        <v>647571</v>
      </c>
      <c r="H150" s="179">
        <v>546843.82999999996</v>
      </c>
      <c r="I150" s="179">
        <v>546843.82999999996</v>
      </c>
      <c r="J150" s="268">
        <f t="shared" ref="J150:J215" si="161">G150-H150</f>
        <v>100727.17000000004</v>
      </c>
    </row>
    <row r="151" spans="1:10" s="65" customFormat="1" x14ac:dyDescent="0.25">
      <c r="A151" s="73"/>
      <c r="B151" s="102">
        <v>31500</v>
      </c>
      <c r="C151" s="172" t="s">
        <v>377</v>
      </c>
      <c r="D151" s="173"/>
      <c r="E151" s="137">
        <f t="shared" ref="E151:F151" si="162">SUM(E152)</f>
        <v>150000</v>
      </c>
      <c r="F151" s="137">
        <f t="shared" si="162"/>
        <v>140000</v>
      </c>
      <c r="G151" s="137">
        <f t="shared" ref="G151:J151" si="163">SUM(G152)</f>
        <v>290000</v>
      </c>
      <c r="H151" s="137">
        <f t="shared" si="163"/>
        <v>159906.19</v>
      </c>
      <c r="I151" s="137">
        <f t="shared" si="163"/>
        <v>159906.19</v>
      </c>
      <c r="J151" s="270">
        <f t="shared" si="163"/>
        <v>130093.81</v>
      </c>
    </row>
    <row r="152" spans="1:10" s="65" customFormat="1" x14ac:dyDescent="0.25">
      <c r="A152" s="74"/>
      <c r="B152" s="73"/>
      <c r="C152" s="75">
        <v>31501</v>
      </c>
      <c r="D152" s="76" t="s">
        <v>528</v>
      </c>
      <c r="E152" s="179">
        <v>150000</v>
      </c>
      <c r="F152" s="179">
        <v>140000</v>
      </c>
      <c r="G152" s="179">
        <f>E152+F152</f>
        <v>290000</v>
      </c>
      <c r="H152" s="179">
        <v>159906.19</v>
      </c>
      <c r="I152" s="179">
        <v>159906.19</v>
      </c>
      <c r="J152" s="268">
        <f t="shared" si="161"/>
        <v>130093.81</v>
      </c>
    </row>
    <row r="153" spans="1:10" s="65" customFormat="1" hidden="1" x14ac:dyDescent="0.25">
      <c r="A153" s="73"/>
      <c r="B153" s="102">
        <v>31600</v>
      </c>
      <c r="C153" s="172" t="s">
        <v>378</v>
      </c>
      <c r="D153" s="173"/>
      <c r="E153" s="137"/>
      <c r="F153" s="137">
        <f t="shared" ref="F153:J153" si="164">SUM(F154)</f>
        <v>0</v>
      </c>
      <c r="G153" s="137">
        <f t="shared" si="164"/>
        <v>0</v>
      </c>
      <c r="H153" s="137"/>
      <c r="I153" s="137"/>
      <c r="J153" s="270">
        <f t="shared" si="164"/>
        <v>0</v>
      </c>
    </row>
    <row r="154" spans="1:10" s="65" customFormat="1" ht="15" hidden="1" customHeight="1" x14ac:dyDescent="0.25">
      <c r="A154" s="74"/>
      <c r="B154" s="73"/>
      <c r="C154" s="75">
        <v>31601</v>
      </c>
      <c r="D154" s="76" t="s">
        <v>378</v>
      </c>
      <c r="E154" s="179"/>
      <c r="F154" s="179">
        <v>0</v>
      </c>
      <c r="G154" s="179">
        <f>E154+F154</f>
        <v>0</v>
      </c>
      <c r="H154" s="179">
        <v>0</v>
      </c>
      <c r="I154" s="179">
        <v>0</v>
      </c>
      <c r="J154" s="268">
        <f t="shared" si="161"/>
        <v>0</v>
      </c>
    </row>
    <row r="155" spans="1:10" s="65" customFormat="1" x14ac:dyDescent="0.25">
      <c r="A155" s="73"/>
      <c r="B155" s="102">
        <v>31700</v>
      </c>
      <c r="C155" s="172" t="s">
        <v>379</v>
      </c>
      <c r="D155" s="173"/>
      <c r="E155" s="137">
        <f t="shared" ref="E155:F155" si="165">SUM(E156)</f>
        <v>1333107.78</v>
      </c>
      <c r="F155" s="137">
        <f t="shared" si="165"/>
        <v>840332</v>
      </c>
      <c r="G155" s="137">
        <f t="shared" ref="G155:J155" si="166">SUM(G156)</f>
        <v>2173439.7800000003</v>
      </c>
      <c r="H155" s="137">
        <f t="shared" si="166"/>
        <v>978764.77</v>
      </c>
      <c r="I155" s="137">
        <f t="shared" si="166"/>
        <v>978764.77</v>
      </c>
      <c r="J155" s="270">
        <f t="shared" si="166"/>
        <v>1194675.0100000002</v>
      </c>
    </row>
    <row r="156" spans="1:10" s="65" customFormat="1" ht="30" x14ac:dyDescent="0.25">
      <c r="A156" s="74"/>
      <c r="B156" s="73"/>
      <c r="C156" s="75">
        <v>31701</v>
      </c>
      <c r="D156" s="76" t="s">
        <v>379</v>
      </c>
      <c r="E156" s="179">
        <v>1333107.78</v>
      </c>
      <c r="F156" s="179">
        <v>840332</v>
      </c>
      <c r="G156" s="179">
        <f>E156+F156</f>
        <v>2173439.7800000003</v>
      </c>
      <c r="H156" s="179">
        <v>978764.77</v>
      </c>
      <c r="I156" s="179">
        <v>978764.77</v>
      </c>
      <c r="J156" s="268">
        <f t="shared" si="161"/>
        <v>1194675.0100000002</v>
      </c>
    </row>
    <row r="157" spans="1:10" s="65" customFormat="1" x14ac:dyDescent="0.25">
      <c r="A157" s="73"/>
      <c r="B157" s="102">
        <v>31800</v>
      </c>
      <c r="C157" s="172" t="s">
        <v>380</v>
      </c>
      <c r="D157" s="173"/>
      <c r="E157" s="137">
        <f t="shared" ref="E157:F157" si="167">SUM(E158)</f>
        <v>660000</v>
      </c>
      <c r="F157" s="137">
        <f t="shared" si="167"/>
        <v>251000</v>
      </c>
      <c r="G157" s="137">
        <f t="shared" ref="G157:J157" si="168">SUM(G158)</f>
        <v>911000</v>
      </c>
      <c r="H157" s="137">
        <f t="shared" si="168"/>
        <v>310346.74</v>
      </c>
      <c r="I157" s="137">
        <f t="shared" si="168"/>
        <v>294276.28999999998</v>
      </c>
      <c r="J157" s="270">
        <f t="shared" si="168"/>
        <v>600653.26</v>
      </c>
    </row>
    <row r="158" spans="1:10" s="65" customFormat="1" x14ac:dyDescent="0.25">
      <c r="A158" s="74"/>
      <c r="B158" s="73"/>
      <c r="C158" s="75">
        <v>31801</v>
      </c>
      <c r="D158" s="76" t="s">
        <v>529</v>
      </c>
      <c r="E158" s="179">
        <v>660000</v>
      </c>
      <c r="F158" s="179">
        <v>251000</v>
      </c>
      <c r="G158" s="179">
        <f>E158+F158</f>
        <v>911000</v>
      </c>
      <c r="H158" s="179">
        <v>310346.74</v>
      </c>
      <c r="I158" s="179">
        <v>294276.28999999998</v>
      </c>
      <c r="J158" s="268">
        <f t="shared" si="161"/>
        <v>600653.26</v>
      </c>
    </row>
    <row r="159" spans="1:10" s="65" customFormat="1" x14ac:dyDescent="0.25">
      <c r="A159" s="174">
        <v>32000</v>
      </c>
      <c r="B159" s="175" t="s">
        <v>381</v>
      </c>
      <c r="C159" s="176"/>
      <c r="D159" s="177"/>
      <c r="E159" s="136">
        <f t="shared" ref="E159:F159" si="169">SUM(E160,E162,E164,E166)</f>
        <v>5636485.3200000003</v>
      </c>
      <c r="F159" s="136">
        <f t="shared" si="169"/>
        <v>9223574.5500000007</v>
      </c>
      <c r="G159" s="136">
        <f t="shared" ref="G159:J159" si="170">SUM(G160,G162,G164,G166)</f>
        <v>14860059.869999999</v>
      </c>
      <c r="H159" s="136">
        <f t="shared" ref="H159" si="171">SUM(H160,H162,H164,H166)</f>
        <v>5025558.76</v>
      </c>
      <c r="I159" s="136">
        <f t="shared" ref="I159" si="172">SUM(I160,I162,I164,I166)</f>
        <v>5003754.74</v>
      </c>
      <c r="J159" s="269">
        <f t="shared" si="170"/>
        <v>9834501.1099999994</v>
      </c>
    </row>
    <row r="160" spans="1:10" s="65" customFormat="1" x14ac:dyDescent="0.25">
      <c r="A160" s="73"/>
      <c r="B160" s="102">
        <v>32200</v>
      </c>
      <c r="C160" s="172" t="s">
        <v>382</v>
      </c>
      <c r="D160" s="173"/>
      <c r="E160" s="137">
        <f t="shared" ref="E160:F160" si="173">SUM(E161)</f>
        <v>1746489.42</v>
      </c>
      <c r="F160" s="137">
        <f t="shared" si="173"/>
        <v>2360397</v>
      </c>
      <c r="G160" s="137">
        <f t="shared" ref="G160:J160" si="174">SUM(G161)</f>
        <v>4106886.42</v>
      </c>
      <c r="H160" s="137">
        <f t="shared" si="174"/>
        <v>1829785.29</v>
      </c>
      <c r="I160" s="137">
        <f t="shared" si="174"/>
        <v>1829785.29</v>
      </c>
      <c r="J160" s="270">
        <f t="shared" si="174"/>
        <v>2277101.13</v>
      </c>
    </row>
    <row r="161" spans="1:10" s="65" customFormat="1" x14ac:dyDescent="0.25">
      <c r="A161" s="74"/>
      <c r="B161" s="73"/>
      <c r="C161" s="75">
        <v>32201</v>
      </c>
      <c r="D161" s="76" t="s">
        <v>383</v>
      </c>
      <c r="E161" s="179">
        <v>1746489.42</v>
      </c>
      <c r="F161" s="179">
        <v>2360397</v>
      </c>
      <c r="G161" s="179">
        <f>E161+F161</f>
        <v>4106886.42</v>
      </c>
      <c r="H161" s="179">
        <v>1829785.29</v>
      </c>
      <c r="I161" s="179">
        <v>1829785.29</v>
      </c>
      <c r="J161" s="268">
        <f t="shared" si="161"/>
        <v>2277101.13</v>
      </c>
    </row>
    <row r="162" spans="1:10" s="65" customFormat="1" x14ac:dyDescent="0.25">
      <c r="A162" s="73"/>
      <c r="B162" s="102">
        <v>32300</v>
      </c>
      <c r="C162" s="172" t="s">
        <v>384</v>
      </c>
      <c r="D162" s="173"/>
      <c r="E162" s="137">
        <f t="shared" ref="E162:F162" si="175">SUM(E163)</f>
        <v>1305600</v>
      </c>
      <c r="F162" s="137">
        <f t="shared" si="175"/>
        <v>800000</v>
      </c>
      <c r="G162" s="137">
        <f t="shared" ref="G162:J162" si="176">SUM(G163)</f>
        <v>2105600</v>
      </c>
      <c r="H162" s="137">
        <f t="shared" si="176"/>
        <v>877741.25</v>
      </c>
      <c r="I162" s="137">
        <f t="shared" si="176"/>
        <v>855937.23</v>
      </c>
      <c r="J162" s="270">
        <f t="shared" si="176"/>
        <v>1227858.75</v>
      </c>
    </row>
    <row r="163" spans="1:10" s="65" customFormat="1" ht="45" x14ac:dyDescent="0.25">
      <c r="A163" s="74"/>
      <c r="B163" s="73"/>
      <c r="C163" s="75">
        <v>32301</v>
      </c>
      <c r="D163" s="76" t="s">
        <v>385</v>
      </c>
      <c r="E163" s="179">
        <v>1305600</v>
      </c>
      <c r="F163" s="179">
        <v>800000</v>
      </c>
      <c r="G163" s="179">
        <f>E163+F163</f>
        <v>2105600</v>
      </c>
      <c r="H163" s="179">
        <v>877741.25</v>
      </c>
      <c r="I163" s="179">
        <v>855937.23</v>
      </c>
      <c r="J163" s="268">
        <f t="shared" si="161"/>
        <v>1227858.75</v>
      </c>
    </row>
    <row r="164" spans="1:10" s="65" customFormat="1" x14ac:dyDescent="0.25">
      <c r="A164" s="73"/>
      <c r="B164" s="102">
        <v>32700</v>
      </c>
      <c r="C164" s="172" t="s">
        <v>386</v>
      </c>
      <c r="D164" s="173"/>
      <c r="E164" s="137">
        <f t="shared" ref="E164:F164" si="177">SUM(E165)</f>
        <v>2539155.9</v>
      </c>
      <c r="F164" s="137">
        <f t="shared" si="177"/>
        <v>5833017.5499999998</v>
      </c>
      <c r="G164" s="137">
        <f t="shared" ref="G164:J164" si="178">SUM(G165)</f>
        <v>8372173.4499999993</v>
      </c>
      <c r="H164" s="137">
        <f t="shared" si="178"/>
        <v>2245792.2200000002</v>
      </c>
      <c r="I164" s="137">
        <f t="shared" si="178"/>
        <v>2245792.2200000002</v>
      </c>
      <c r="J164" s="270">
        <f t="shared" si="178"/>
        <v>6126381.2299999986</v>
      </c>
    </row>
    <row r="165" spans="1:10" s="65" customFormat="1" x14ac:dyDescent="0.25">
      <c r="A165" s="74"/>
      <c r="B165" s="73"/>
      <c r="C165" s="75">
        <v>32701</v>
      </c>
      <c r="D165" s="76" t="s">
        <v>386</v>
      </c>
      <c r="E165" s="179">
        <v>2539155.9</v>
      </c>
      <c r="F165" s="179">
        <v>5833017.5499999998</v>
      </c>
      <c r="G165" s="179">
        <f>E165+F165</f>
        <v>8372173.4499999993</v>
      </c>
      <c r="H165" s="179">
        <v>2245792.2200000002</v>
      </c>
      <c r="I165" s="179">
        <v>2245792.2200000002</v>
      </c>
      <c r="J165" s="268">
        <f t="shared" si="161"/>
        <v>6126381.2299999986</v>
      </c>
    </row>
    <row r="166" spans="1:10" s="65" customFormat="1" x14ac:dyDescent="0.25">
      <c r="A166" s="73"/>
      <c r="B166" s="102">
        <v>32900</v>
      </c>
      <c r="C166" s="172" t="s">
        <v>387</v>
      </c>
      <c r="D166" s="173"/>
      <c r="E166" s="137">
        <f t="shared" ref="E166:F166" si="179">SUM(E167)</f>
        <v>45240</v>
      </c>
      <c r="F166" s="137">
        <f t="shared" si="179"/>
        <v>230160</v>
      </c>
      <c r="G166" s="137">
        <f t="shared" ref="G166:J166" si="180">SUM(G167)</f>
        <v>275400</v>
      </c>
      <c r="H166" s="137">
        <f t="shared" si="180"/>
        <v>72240</v>
      </c>
      <c r="I166" s="137">
        <f t="shared" si="180"/>
        <v>72240</v>
      </c>
      <c r="J166" s="270">
        <f t="shared" si="180"/>
        <v>203160</v>
      </c>
    </row>
    <row r="167" spans="1:10" s="65" customFormat="1" x14ac:dyDescent="0.25">
      <c r="A167" s="74"/>
      <c r="B167" s="73"/>
      <c r="C167" s="75">
        <v>32901</v>
      </c>
      <c r="D167" s="76" t="s">
        <v>387</v>
      </c>
      <c r="E167" s="179">
        <v>45240</v>
      </c>
      <c r="F167" s="179">
        <v>230160</v>
      </c>
      <c r="G167" s="179">
        <f>E167+F167</f>
        <v>275400</v>
      </c>
      <c r="H167" s="179">
        <v>72240</v>
      </c>
      <c r="I167" s="179">
        <v>72240</v>
      </c>
      <c r="J167" s="268">
        <f t="shared" si="161"/>
        <v>203160</v>
      </c>
    </row>
    <row r="168" spans="1:10" s="65" customFormat="1" x14ac:dyDescent="0.25">
      <c r="A168" s="174">
        <v>33000</v>
      </c>
      <c r="B168" s="175" t="s">
        <v>388</v>
      </c>
      <c r="C168" s="176"/>
      <c r="D168" s="177"/>
      <c r="E168" s="136">
        <f>SUM(E169,E171,E173,E175,E177,E181)</f>
        <v>3829645.65</v>
      </c>
      <c r="F168" s="136">
        <f t="shared" ref="F168:J168" si="181">SUM(F169,F171,F173,F175,F177,F181)</f>
        <v>2477763.69</v>
      </c>
      <c r="G168" s="136">
        <f t="shared" si="181"/>
        <v>6307409.3399999999</v>
      </c>
      <c r="H168" s="136">
        <f t="shared" si="181"/>
        <v>1747368.1800000002</v>
      </c>
      <c r="I168" s="136">
        <f t="shared" si="181"/>
        <v>1541564.98</v>
      </c>
      <c r="J168" s="136">
        <f t="shared" si="181"/>
        <v>4560041.16</v>
      </c>
    </row>
    <row r="169" spans="1:10" s="65" customFormat="1" x14ac:dyDescent="0.25">
      <c r="A169" s="73"/>
      <c r="B169" s="102">
        <v>33100</v>
      </c>
      <c r="C169" s="172" t="s">
        <v>389</v>
      </c>
      <c r="D169" s="173"/>
      <c r="E169" s="137">
        <f t="shared" ref="E169:F169" si="182">SUM(E170)</f>
        <v>500000</v>
      </c>
      <c r="F169" s="137">
        <f t="shared" si="182"/>
        <v>290000</v>
      </c>
      <c r="G169" s="137">
        <f t="shared" ref="G169:J169" si="183">SUM(G170)</f>
        <v>790000</v>
      </c>
      <c r="H169" s="137">
        <f t="shared" si="183"/>
        <v>48000</v>
      </c>
      <c r="I169" s="137">
        <f t="shared" si="183"/>
        <v>48000</v>
      </c>
      <c r="J169" s="270">
        <f t="shared" si="183"/>
        <v>742000</v>
      </c>
    </row>
    <row r="170" spans="1:10" s="65" customFormat="1" ht="30" x14ac:dyDescent="0.25">
      <c r="A170" s="74"/>
      <c r="B170" s="73"/>
      <c r="C170" s="75">
        <v>33101</v>
      </c>
      <c r="D170" s="76" t="s">
        <v>390</v>
      </c>
      <c r="E170" s="179">
        <v>500000</v>
      </c>
      <c r="F170" s="179">
        <v>290000</v>
      </c>
      <c r="G170" s="179">
        <f>E170+F170</f>
        <v>790000</v>
      </c>
      <c r="H170" s="179">
        <v>48000</v>
      </c>
      <c r="I170" s="179">
        <v>48000</v>
      </c>
      <c r="J170" s="268">
        <f t="shared" si="161"/>
        <v>742000</v>
      </c>
    </row>
    <row r="171" spans="1:10" s="65" customFormat="1" x14ac:dyDescent="0.25">
      <c r="A171" s="73"/>
      <c r="B171" s="102">
        <v>33200</v>
      </c>
      <c r="C171" s="172" t="s">
        <v>562</v>
      </c>
      <c r="D171" s="173"/>
      <c r="E171" s="137">
        <f>SUM(E172)</f>
        <v>15000</v>
      </c>
      <c r="F171" s="137">
        <f>SUM(F172)</f>
        <v>463010</v>
      </c>
      <c r="G171" s="137">
        <f t="shared" ref="G171:J171" si="184">SUM(G172)</f>
        <v>478010</v>
      </c>
      <c r="H171" s="137">
        <f t="shared" si="184"/>
        <v>203040</v>
      </c>
      <c r="I171" s="137">
        <f t="shared" si="184"/>
        <v>0</v>
      </c>
      <c r="J171" s="270">
        <f t="shared" si="184"/>
        <v>274970</v>
      </c>
    </row>
    <row r="172" spans="1:10" s="65" customFormat="1" ht="30" x14ac:dyDescent="0.25">
      <c r="A172" s="74"/>
      <c r="B172" s="73"/>
      <c r="C172" s="75">
        <v>33201</v>
      </c>
      <c r="D172" s="76" t="s">
        <v>563</v>
      </c>
      <c r="E172" s="179">
        <v>15000</v>
      </c>
      <c r="F172" s="179">
        <v>463010</v>
      </c>
      <c r="G172" s="179">
        <f>E172+F172</f>
        <v>478010</v>
      </c>
      <c r="H172" s="179">
        <v>203040</v>
      </c>
      <c r="I172" s="179"/>
      <c r="J172" s="268">
        <f t="shared" si="161"/>
        <v>274970</v>
      </c>
    </row>
    <row r="173" spans="1:10" s="65" customFormat="1" x14ac:dyDescent="0.25">
      <c r="A173" s="73"/>
      <c r="B173" s="102">
        <v>33300</v>
      </c>
      <c r="C173" s="172" t="s">
        <v>583</v>
      </c>
      <c r="D173" s="173"/>
      <c r="E173" s="137">
        <f>SUM(E174)</f>
        <v>0</v>
      </c>
      <c r="F173" s="137">
        <f t="shared" ref="F173:J173" si="185">SUM(F174)</f>
        <v>1503657.69</v>
      </c>
      <c r="G173" s="137">
        <f t="shared" si="185"/>
        <v>1503657.69</v>
      </c>
      <c r="H173" s="137">
        <f t="shared" si="185"/>
        <v>0</v>
      </c>
      <c r="I173" s="137">
        <f t="shared" si="185"/>
        <v>0</v>
      </c>
      <c r="J173" s="137">
        <f t="shared" si="185"/>
        <v>1503657.69</v>
      </c>
    </row>
    <row r="174" spans="1:10" s="65" customFormat="1" ht="30" x14ac:dyDescent="0.25">
      <c r="A174" s="74"/>
      <c r="B174" s="73"/>
      <c r="C174" s="82">
        <v>33302</v>
      </c>
      <c r="D174" s="81" t="s">
        <v>582</v>
      </c>
      <c r="E174" s="179"/>
      <c r="F174" s="179">
        <v>1503657.69</v>
      </c>
      <c r="G174" s="179">
        <f>E174+F174</f>
        <v>1503657.69</v>
      </c>
      <c r="H174" s="179"/>
      <c r="I174" s="179"/>
      <c r="J174" s="268">
        <f t="shared" si="161"/>
        <v>1503657.69</v>
      </c>
    </row>
    <row r="175" spans="1:10" s="65" customFormat="1" hidden="1" x14ac:dyDescent="0.25">
      <c r="A175" s="73"/>
      <c r="B175" s="102">
        <v>33400</v>
      </c>
      <c r="C175" s="172" t="s">
        <v>391</v>
      </c>
      <c r="D175" s="173"/>
      <c r="E175" s="137"/>
      <c r="F175" s="137">
        <f t="shared" ref="F175:J175" si="186">SUM(F176)</f>
        <v>0</v>
      </c>
      <c r="G175" s="137">
        <f t="shared" si="186"/>
        <v>0</v>
      </c>
      <c r="H175" s="137"/>
      <c r="I175" s="137"/>
      <c r="J175" s="270">
        <f t="shared" si="186"/>
        <v>0</v>
      </c>
    </row>
    <row r="176" spans="1:10" s="65" customFormat="1" hidden="1" x14ac:dyDescent="0.25">
      <c r="A176" s="74"/>
      <c r="B176" s="73"/>
      <c r="C176" s="75">
        <v>33401</v>
      </c>
      <c r="D176" s="76" t="s">
        <v>391</v>
      </c>
      <c r="E176" s="179"/>
      <c r="F176" s="179">
        <v>0</v>
      </c>
      <c r="G176" s="179">
        <f t="shared" ref="G176:G188" si="187">E176+F176</f>
        <v>0</v>
      </c>
      <c r="H176" s="179">
        <v>0</v>
      </c>
      <c r="I176" s="179">
        <v>0</v>
      </c>
      <c r="J176" s="268">
        <f t="shared" si="161"/>
        <v>0</v>
      </c>
    </row>
    <row r="177" spans="1:10" s="65" customFormat="1" x14ac:dyDescent="0.25">
      <c r="A177" s="73"/>
      <c r="B177" s="102">
        <v>33600</v>
      </c>
      <c r="C177" s="172" t="s">
        <v>392</v>
      </c>
      <c r="D177" s="173"/>
      <c r="E177" s="137">
        <f>SUM(E178:E180)</f>
        <v>441500</v>
      </c>
      <c r="F177" s="137">
        <f t="shared" ref="F177:J177" si="188">SUM(F178:F180)</f>
        <v>335000</v>
      </c>
      <c r="G177" s="137">
        <f t="shared" si="188"/>
        <v>776500</v>
      </c>
      <c r="H177" s="137">
        <f t="shared" si="188"/>
        <v>464037.76</v>
      </c>
      <c r="I177" s="137">
        <f t="shared" si="188"/>
        <v>461274.56</v>
      </c>
      <c r="J177" s="137">
        <f t="shared" si="188"/>
        <v>312462.24</v>
      </c>
    </row>
    <row r="178" spans="1:10" s="65" customFormat="1" ht="30" x14ac:dyDescent="0.25">
      <c r="A178" s="74"/>
      <c r="B178" s="73"/>
      <c r="C178" s="75">
        <v>33601</v>
      </c>
      <c r="D178" s="76" t="s">
        <v>530</v>
      </c>
      <c r="E178" s="179"/>
      <c r="F178" s="179">
        <v>12000</v>
      </c>
      <c r="G178" s="179">
        <f>E178+F178</f>
        <v>12000</v>
      </c>
      <c r="H178" s="179">
        <v>315</v>
      </c>
      <c r="I178" s="179">
        <v>315</v>
      </c>
      <c r="J178" s="268">
        <f t="shared" si="161"/>
        <v>11685</v>
      </c>
    </row>
    <row r="179" spans="1:10" s="65" customFormat="1" x14ac:dyDescent="0.25">
      <c r="A179" s="74"/>
      <c r="B179" s="73"/>
      <c r="C179" s="75">
        <v>33602</v>
      </c>
      <c r="D179" s="76" t="s">
        <v>393</v>
      </c>
      <c r="E179" s="179">
        <v>38500</v>
      </c>
      <c r="F179" s="179">
        <v>33000</v>
      </c>
      <c r="G179" s="179">
        <f>E179+F179</f>
        <v>71500</v>
      </c>
      <c r="H179" s="179">
        <v>37593.589999999997</v>
      </c>
      <c r="I179" s="179">
        <v>34830.39</v>
      </c>
      <c r="J179" s="268">
        <f t="shared" si="161"/>
        <v>33906.410000000003</v>
      </c>
    </row>
    <row r="180" spans="1:10" s="65" customFormat="1" x14ac:dyDescent="0.25">
      <c r="A180" s="74"/>
      <c r="B180" s="73"/>
      <c r="C180" s="75">
        <v>33604</v>
      </c>
      <c r="D180" s="76" t="s">
        <v>394</v>
      </c>
      <c r="E180" s="179">
        <v>403000</v>
      </c>
      <c r="F180" s="179">
        <v>290000</v>
      </c>
      <c r="G180" s="179">
        <f>E180+F180</f>
        <v>693000</v>
      </c>
      <c r="H180" s="179">
        <v>426129.17</v>
      </c>
      <c r="I180" s="179">
        <v>426129.17</v>
      </c>
      <c r="J180" s="268">
        <f t="shared" si="161"/>
        <v>266870.83</v>
      </c>
    </row>
    <row r="181" spans="1:10" s="65" customFormat="1" x14ac:dyDescent="0.25">
      <c r="A181" s="73"/>
      <c r="B181" s="102">
        <v>33800</v>
      </c>
      <c r="C181" s="172" t="s">
        <v>395</v>
      </c>
      <c r="D181" s="173"/>
      <c r="E181" s="137">
        <f t="shared" ref="E181:F181" si="189">SUM(E182)</f>
        <v>2873145.65</v>
      </c>
      <c r="F181" s="137">
        <f t="shared" si="189"/>
        <v>-113904</v>
      </c>
      <c r="G181" s="137">
        <f t="shared" ref="G181:J181" si="190">SUM(G182)</f>
        <v>2759241.65</v>
      </c>
      <c r="H181" s="137">
        <f t="shared" si="190"/>
        <v>1032290.42</v>
      </c>
      <c r="I181" s="137">
        <f t="shared" si="190"/>
        <v>1032290.42</v>
      </c>
      <c r="J181" s="270">
        <f t="shared" si="190"/>
        <v>1726951.23</v>
      </c>
    </row>
    <row r="182" spans="1:10" s="65" customFormat="1" x14ac:dyDescent="0.25">
      <c r="A182" s="74"/>
      <c r="B182" s="73"/>
      <c r="C182" s="75">
        <v>33801</v>
      </c>
      <c r="D182" s="76" t="s">
        <v>396</v>
      </c>
      <c r="E182" s="179">
        <v>2873145.65</v>
      </c>
      <c r="F182" s="179">
        <v>-113904</v>
      </c>
      <c r="G182" s="179">
        <f>E182+F182</f>
        <v>2759241.65</v>
      </c>
      <c r="H182" s="179">
        <v>1032290.42</v>
      </c>
      <c r="I182" s="179">
        <v>1032290.42</v>
      </c>
      <c r="J182" s="268">
        <f t="shared" si="161"/>
        <v>1726951.23</v>
      </c>
    </row>
    <row r="183" spans="1:10" s="65" customFormat="1" x14ac:dyDescent="0.25">
      <c r="A183" s="174">
        <v>34000</v>
      </c>
      <c r="B183" s="175" t="s">
        <v>397</v>
      </c>
      <c r="C183" s="176"/>
      <c r="D183" s="177"/>
      <c r="E183" s="136">
        <f t="shared" ref="E183:F183" si="191">SUM(E184,E187,E189,E191)</f>
        <v>360000</v>
      </c>
      <c r="F183" s="136">
        <f t="shared" si="191"/>
        <v>400000</v>
      </c>
      <c r="G183" s="136">
        <f t="shared" ref="G183:J183" si="192">SUM(G184,G187,G189,G191)</f>
        <v>760000</v>
      </c>
      <c r="H183" s="136">
        <f t="shared" ref="H183" si="193">SUM(H184,H187,H189,H191)</f>
        <v>426087.27</v>
      </c>
      <c r="I183" s="136">
        <f t="shared" ref="I183" si="194">SUM(I184,I187,I189,I191)</f>
        <v>408809.46</v>
      </c>
      <c r="J183" s="269">
        <f t="shared" si="192"/>
        <v>333912.73</v>
      </c>
    </row>
    <row r="184" spans="1:10" s="65" customFormat="1" x14ac:dyDescent="0.25">
      <c r="A184" s="73"/>
      <c r="B184" s="102">
        <v>34100</v>
      </c>
      <c r="C184" s="172" t="s">
        <v>398</v>
      </c>
      <c r="D184" s="173"/>
      <c r="E184" s="137">
        <f t="shared" ref="E184:F184" si="195">SUM(E185:E186)</f>
        <v>0</v>
      </c>
      <c r="F184" s="137">
        <f t="shared" si="195"/>
        <v>40000</v>
      </c>
      <c r="G184" s="137">
        <f t="shared" ref="G184:J184" si="196">SUM(G185:G186)</f>
        <v>40000</v>
      </c>
      <c r="H184" s="137">
        <f t="shared" ref="H184" si="197">SUM(H185:H186)</f>
        <v>17277.810000000001</v>
      </c>
      <c r="I184" s="137">
        <f t="shared" ref="I184" si="198">SUM(I185:I186)</f>
        <v>0</v>
      </c>
      <c r="J184" s="270">
        <f t="shared" si="196"/>
        <v>22722.19</v>
      </c>
    </row>
    <row r="185" spans="1:10" s="65" customFormat="1" ht="30" x14ac:dyDescent="0.25">
      <c r="A185" s="74"/>
      <c r="B185" s="73"/>
      <c r="C185" s="75">
        <v>34101</v>
      </c>
      <c r="D185" s="76" t="s">
        <v>399</v>
      </c>
      <c r="E185" s="179"/>
      <c r="F185" s="179">
        <v>40000</v>
      </c>
      <c r="G185" s="179">
        <f>E185+F185</f>
        <v>40000</v>
      </c>
      <c r="H185" s="179">
        <v>17277.810000000001</v>
      </c>
      <c r="I185" s="179"/>
      <c r="J185" s="268">
        <f t="shared" si="161"/>
        <v>22722.19</v>
      </c>
    </row>
    <row r="186" spans="1:10" s="65" customFormat="1" ht="30" hidden="1" x14ac:dyDescent="0.25">
      <c r="A186" s="74"/>
      <c r="B186" s="73"/>
      <c r="C186" s="82">
        <v>34102</v>
      </c>
      <c r="D186" s="81" t="s">
        <v>564</v>
      </c>
      <c r="E186" s="179"/>
      <c r="F186" s="179">
        <v>0</v>
      </c>
      <c r="G186" s="179">
        <f>E186+F186</f>
        <v>0</v>
      </c>
      <c r="H186" s="179"/>
      <c r="I186" s="179"/>
      <c r="J186" s="268">
        <f t="shared" si="161"/>
        <v>0</v>
      </c>
    </row>
    <row r="187" spans="1:10" s="65" customFormat="1" hidden="1" x14ac:dyDescent="0.25">
      <c r="A187" s="73"/>
      <c r="B187" s="102">
        <v>34300</v>
      </c>
      <c r="C187" s="172" t="s">
        <v>400</v>
      </c>
      <c r="D187" s="173"/>
      <c r="E187" s="137">
        <f t="shared" ref="E187:J187" si="199">SUM(E188)</f>
        <v>0</v>
      </c>
      <c r="F187" s="137">
        <f t="shared" si="199"/>
        <v>0</v>
      </c>
      <c r="G187" s="137">
        <f t="shared" si="199"/>
        <v>0</v>
      </c>
      <c r="H187" s="137"/>
      <c r="I187" s="137"/>
      <c r="J187" s="270">
        <f t="shared" si="199"/>
        <v>0</v>
      </c>
    </row>
    <row r="188" spans="1:10" s="65" customFormat="1" hidden="1" x14ac:dyDescent="0.25">
      <c r="A188" s="74"/>
      <c r="B188" s="73"/>
      <c r="C188" s="75">
        <v>34302</v>
      </c>
      <c r="D188" s="76" t="s">
        <v>401</v>
      </c>
      <c r="E188" s="179"/>
      <c r="F188" s="179">
        <v>0</v>
      </c>
      <c r="G188" s="179">
        <f t="shared" si="187"/>
        <v>0</v>
      </c>
      <c r="H188" s="179">
        <v>0</v>
      </c>
      <c r="I188" s="179">
        <v>0</v>
      </c>
      <c r="J188" s="268">
        <f t="shared" si="161"/>
        <v>0</v>
      </c>
    </row>
    <row r="189" spans="1:10" s="65" customFormat="1" hidden="1" x14ac:dyDescent="0.25">
      <c r="A189" s="73"/>
      <c r="B189" s="102">
        <v>34400</v>
      </c>
      <c r="C189" s="172" t="s">
        <v>402</v>
      </c>
      <c r="D189" s="173"/>
      <c r="E189" s="137">
        <f t="shared" ref="E189:J189" si="200">SUM(E190)</f>
        <v>0</v>
      </c>
      <c r="F189" s="137">
        <f t="shared" si="200"/>
        <v>0</v>
      </c>
      <c r="G189" s="137">
        <f t="shared" si="200"/>
        <v>0</v>
      </c>
      <c r="H189" s="137">
        <f t="shared" si="200"/>
        <v>0</v>
      </c>
      <c r="I189" s="137">
        <f t="shared" si="200"/>
        <v>0</v>
      </c>
      <c r="J189" s="270">
        <f t="shared" si="200"/>
        <v>0</v>
      </c>
    </row>
    <row r="190" spans="1:10" s="65" customFormat="1" ht="30" hidden="1" x14ac:dyDescent="0.25">
      <c r="A190" s="74"/>
      <c r="B190" s="73"/>
      <c r="C190" s="75">
        <v>34401</v>
      </c>
      <c r="D190" s="76" t="s">
        <v>402</v>
      </c>
      <c r="E190" s="179"/>
      <c r="F190" s="179"/>
      <c r="G190" s="179">
        <f>E190+F190</f>
        <v>0</v>
      </c>
      <c r="H190" s="179"/>
      <c r="I190" s="179"/>
      <c r="J190" s="268">
        <f t="shared" si="161"/>
        <v>0</v>
      </c>
    </row>
    <row r="191" spans="1:10" s="65" customFormat="1" x14ac:dyDescent="0.25">
      <c r="A191" s="73"/>
      <c r="B191" s="102">
        <v>34500</v>
      </c>
      <c r="C191" s="172" t="s">
        <v>403</v>
      </c>
      <c r="D191" s="173"/>
      <c r="E191" s="137">
        <f t="shared" ref="E191:F191" si="201">SUM(E192)</f>
        <v>360000</v>
      </c>
      <c r="F191" s="137">
        <f t="shared" si="201"/>
        <v>360000</v>
      </c>
      <c r="G191" s="137">
        <f t="shared" ref="G191:J191" si="202">SUM(G192)</f>
        <v>720000</v>
      </c>
      <c r="H191" s="137">
        <f t="shared" si="202"/>
        <v>408809.46</v>
      </c>
      <c r="I191" s="137">
        <f t="shared" si="202"/>
        <v>408809.46</v>
      </c>
      <c r="J191" s="270">
        <f t="shared" si="202"/>
        <v>311190.53999999998</v>
      </c>
    </row>
    <row r="192" spans="1:10" s="65" customFormat="1" x14ac:dyDescent="0.25">
      <c r="A192" s="74"/>
      <c r="B192" s="73"/>
      <c r="C192" s="75">
        <v>34501</v>
      </c>
      <c r="D192" s="76" t="s">
        <v>404</v>
      </c>
      <c r="E192" s="179">
        <v>360000</v>
      </c>
      <c r="F192" s="179">
        <v>360000</v>
      </c>
      <c r="G192" s="179">
        <f>E192+F192</f>
        <v>720000</v>
      </c>
      <c r="H192" s="179">
        <v>408809.46</v>
      </c>
      <c r="I192" s="179">
        <v>408809.46</v>
      </c>
      <c r="J192" s="268">
        <f t="shared" si="161"/>
        <v>311190.53999999998</v>
      </c>
    </row>
    <row r="193" spans="1:10" s="65" customFormat="1" x14ac:dyDescent="0.25">
      <c r="A193" s="174">
        <v>35000</v>
      </c>
      <c r="B193" s="175" t="s">
        <v>405</v>
      </c>
      <c r="C193" s="176"/>
      <c r="D193" s="177"/>
      <c r="E193" s="136">
        <f>SUM(E194,E196,E198,E200,E202,E204,E209,E213)</f>
        <v>6645285.54</v>
      </c>
      <c r="F193" s="136">
        <f>SUM(F194,F196,F198,F200,F202,F204,F209,F213)</f>
        <v>10862019.890000001</v>
      </c>
      <c r="G193" s="136">
        <f t="shared" ref="G193:J193" si="203">SUM(G194,G196,G198,G200,G202,G204,G209,G213)</f>
        <v>17507305.43</v>
      </c>
      <c r="H193" s="136">
        <f t="shared" ref="H193" si="204">SUM(H194,H196,H198,H200,H202,H204,H209,H213)</f>
        <v>3768599.0800000005</v>
      </c>
      <c r="I193" s="136">
        <f t="shared" ref="I193" si="205">SUM(I194,I196,I198,I200,I202,I204,I209,I213)</f>
        <v>3135788.14</v>
      </c>
      <c r="J193" s="269">
        <f t="shared" si="203"/>
        <v>13738706.35</v>
      </c>
    </row>
    <row r="194" spans="1:10" s="65" customFormat="1" x14ac:dyDescent="0.25">
      <c r="A194" s="73"/>
      <c r="B194" s="102">
        <v>35100</v>
      </c>
      <c r="C194" s="172" t="s">
        <v>406</v>
      </c>
      <c r="D194" s="173"/>
      <c r="E194" s="137">
        <f t="shared" ref="E194:F194" si="206">SUM(E195)</f>
        <v>459512.24</v>
      </c>
      <c r="F194" s="137">
        <f t="shared" si="206"/>
        <v>6837823.8900000006</v>
      </c>
      <c r="G194" s="137">
        <f t="shared" ref="G194:J194" si="207">SUM(G195)</f>
        <v>7297336.1300000008</v>
      </c>
      <c r="H194" s="137">
        <f t="shared" si="207"/>
        <v>379762.71</v>
      </c>
      <c r="I194" s="137">
        <f t="shared" si="207"/>
        <v>344622.71</v>
      </c>
      <c r="J194" s="270">
        <f t="shared" si="207"/>
        <v>6917573.4200000009</v>
      </c>
    </row>
    <row r="195" spans="1:10" s="65" customFormat="1" ht="30" x14ac:dyDescent="0.25">
      <c r="A195" s="74"/>
      <c r="B195" s="73"/>
      <c r="C195" s="75">
        <v>35101</v>
      </c>
      <c r="D195" s="76" t="s">
        <v>531</v>
      </c>
      <c r="E195" s="179">
        <v>459512.24</v>
      </c>
      <c r="F195" s="179">
        <v>6837823.8900000006</v>
      </c>
      <c r="G195" s="179">
        <f>E195+F195</f>
        <v>7297336.1300000008</v>
      </c>
      <c r="H195" s="179">
        <v>379762.71</v>
      </c>
      <c r="I195" s="179">
        <v>344622.71</v>
      </c>
      <c r="J195" s="268">
        <f t="shared" si="161"/>
        <v>6917573.4200000009</v>
      </c>
    </row>
    <row r="196" spans="1:10" s="65" customFormat="1" x14ac:dyDescent="0.25">
      <c r="A196" s="73"/>
      <c r="B196" s="102">
        <v>35200</v>
      </c>
      <c r="C196" s="172" t="s">
        <v>407</v>
      </c>
      <c r="D196" s="173"/>
      <c r="E196" s="137">
        <f t="shared" ref="E196" si="208">SUM(E197)</f>
        <v>131500</v>
      </c>
      <c r="F196" s="137">
        <f t="shared" ref="F196:J196" si="209">SUM(F197)</f>
        <v>75000</v>
      </c>
      <c r="G196" s="137">
        <f t="shared" si="209"/>
        <v>206500</v>
      </c>
      <c r="H196" s="137">
        <f t="shared" si="209"/>
        <v>132480.57</v>
      </c>
      <c r="I196" s="137">
        <f t="shared" si="209"/>
        <v>131820.56</v>
      </c>
      <c r="J196" s="270">
        <f t="shared" si="209"/>
        <v>74019.429999999993</v>
      </c>
    </row>
    <row r="197" spans="1:10" s="65" customFormat="1" ht="45" x14ac:dyDescent="0.25">
      <c r="A197" s="74"/>
      <c r="B197" s="73"/>
      <c r="C197" s="75">
        <v>35201</v>
      </c>
      <c r="D197" s="76" t="s">
        <v>408</v>
      </c>
      <c r="E197" s="179">
        <v>131500</v>
      </c>
      <c r="F197" s="179">
        <v>75000</v>
      </c>
      <c r="G197" s="179">
        <f>E197+F197</f>
        <v>206500</v>
      </c>
      <c r="H197" s="179">
        <v>132480.57</v>
      </c>
      <c r="I197" s="179">
        <v>131820.56</v>
      </c>
      <c r="J197" s="268">
        <f t="shared" si="161"/>
        <v>74019.429999999993</v>
      </c>
    </row>
    <row r="198" spans="1:10" s="65" customFormat="1" x14ac:dyDescent="0.25">
      <c r="A198" s="73"/>
      <c r="B198" s="102">
        <v>35300</v>
      </c>
      <c r="C198" s="172" t="s">
        <v>409</v>
      </c>
      <c r="D198" s="173"/>
      <c r="E198" s="137">
        <f t="shared" ref="E198" si="210">SUM(E199)</f>
        <v>729960</v>
      </c>
      <c r="F198" s="137">
        <f t="shared" ref="F198:J198" si="211">SUM(F199)</f>
        <v>562000</v>
      </c>
      <c r="G198" s="137">
        <f t="shared" si="211"/>
        <v>1291960</v>
      </c>
      <c r="H198" s="137">
        <f t="shared" si="211"/>
        <v>443427.08</v>
      </c>
      <c r="I198" s="137">
        <f t="shared" si="211"/>
        <v>443427.08</v>
      </c>
      <c r="J198" s="270">
        <f t="shared" si="211"/>
        <v>848532.91999999993</v>
      </c>
    </row>
    <row r="199" spans="1:10" s="65" customFormat="1" ht="45" x14ac:dyDescent="0.25">
      <c r="A199" s="74"/>
      <c r="B199" s="73"/>
      <c r="C199" s="75">
        <v>35301</v>
      </c>
      <c r="D199" s="76" t="s">
        <v>409</v>
      </c>
      <c r="E199" s="179">
        <v>729960</v>
      </c>
      <c r="F199" s="179">
        <v>562000</v>
      </c>
      <c r="G199" s="179">
        <f>E199+F199</f>
        <v>1291960</v>
      </c>
      <c r="H199" s="179">
        <v>443427.08</v>
      </c>
      <c r="I199" s="179">
        <v>443427.08</v>
      </c>
      <c r="J199" s="268">
        <f t="shared" si="161"/>
        <v>848532.91999999993</v>
      </c>
    </row>
    <row r="200" spans="1:10" s="65" customFormat="1" x14ac:dyDescent="0.25">
      <c r="A200" s="73"/>
      <c r="B200" s="102">
        <v>35400</v>
      </c>
      <c r="C200" s="172" t="s">
        <v>410</v>
      </c>
      <c r="D200" s="173"/>
      <c r="E200" s="137">
        <f t="shared" ref="E200" si="212">SUM(E201)</f>
        <v>5000</v>
      </c>
      <c r="F200" s="137">
        <f t="shared" ref="F200:J200" si="213">SUM(F201)</f>
        <v>0</v>
      </c>
      <c r="G200" s="137">
        <f t="shared" si="213"/>
        <v>5000</v>
      </c>
      <c r="H200" s="137">
        <f t="shared" si="213"/>
        <v>0</v>
      </c>
      <c r="I200" s="137">
        <f t="shared" si="213"/>
        <v>0</v>
      </c>
      <c r="J200" s="270">
        <f t="shared" si="213"/>
        <v>5000</v>
      </c>
    </row>
    <row r="201" spans="1:10" s="65" customFormat="1" ht="45" x14ac:dyDescent="0.25">
      <c r="A201" s="74"/>
      <c r="B201" s="73"/>
      <c r="C201" s="75">
        <v>35401</v>
      </c>
      <c r="D201" s="76" t="s">
        <v>410</v>
      </c>
      <c r="E201" s="179">
        <v>5000</v>
      </c>
      <c r="F201" s="179">
        <v>0</v>
      </c>
      <c r="G201" s="179">
        <f>E201+F201</f>
        <v>5000</v>
      </c>
      <c r="H201" s="179">
        <v>0</v>
      </c>
      <c r="I201" s="179">
        <v>0</v>
      </c>
      <c r="J201" s="268">
        <f t="shared" si="161"/>
        <v>5000</v>
      </c>
    </row>
    <row r="202" spans="1:10" s="65" customFormat="1" x14ac:dyDescent="0.25">
      <c r="A202" s="73"/>
      <c r="B202" s="102">
        <v>35500</v>
      </c>
      <c r="C202" s="172" t="s">
        <v>411</v>
      </c>
      <c r="D202" s="173"/>
      <c r="E202" s="137">
        <f t="shared" ref="E202" si="214">SUM(E203)</f>
        <v>250000</v>
      </c>
      <c r="F202" s="137">
        <f t="shared" ref="F202:J202" si="215">SUM(F203)</f>
        <v>250000</v>
      </c>
      <c r="G202" s="137">
        <f t="shared" si="215"/>
        <v>500000</v>
      </c>
      <c r="H202" s="137">
        <f t="shared" si="215"/>
        <v>308889.57</v>
      </c>
      <c r="I202" s="137">
        <f t="shared" si="215"/>
        <v>308889.57</v>
      </c>
      <c r="J202" s="270">
        <f t="shared" si="215"/>
        <v>191110.43</v>
      </c>
    </row>
    <row r="203" spans="1:10" s="65" customFormat="1" ht="30" x14ac:dyDescent="0.25">
      <c r="A203" s="74"/>
      <c r="B203" s="73"/>
      <c r="C203" s="75">
        <v>35501</v>
      </c>
      <c r="D203" s="76" t="s">
        <v>411</v>
      </c>
      <c r="E203" s="179">
        <v>250000</v>
      </c>
      <c r="F203" s="179">
        <v>250000</v>
      </c>
      <c r="G203" s="179">
        <f>E203+F203</f>
        <v>500000</v>
      </c>
      <c r="H203" s="179">
        <v>308889.57</v>
      </c>
      <c r="I203" s="179">
        <v>308889.57</v>
      </c>
      <c r="J203" s="268">
        <f t="shared" si="161"/>
        <v>191110.43</v>
      </c>
    </row>
    <row r="204" spans="1:10" s="65" customFormat="1" x14ac:dyDescent="0.25">
      <c r="A204" s="73"/>
      <c r="B204" s="102">
        <v>35700</v>
      </c>
      <c r="C204" s="172" t="s">
        <v>412</v>
      </c>
      <c r="D204" s="173"/>
      <c r="E204" s="137">
        <f t="shared" ref="E204" si="216">SUM(E205:E208)</f>
        <v>3661177.3</v>
      </c>
      <c r="F204" s="137">
        <f t="shared" ref="F204:J204" si="217">SUM(F205:F208)</f>
        <v>1873068</v>
      </c>
      <c r="G204" s="137">
        <f t="shared" si="217"/>
        <v>5534245.2999999998</v>
      </c>
      <c r="H204" s="137">
        <f t="shared" si="217"/>
        <v>1156108.2500000002</v>
      </c>
      <c r="I204" s="137">
        <f t="shared" ref="I204" si="218">SUM(I205:I208)</f>
        <v>586907.32000000007</v>
      </c>
      <c r="J204" s="270">
        <f t="shared" si="217"/>
        <v>4378137.05</v>
      </c>
    </row>
    <row r="205" spans="1:10" s="65" customFormat="1" ht="45" x14ac:dyDescent="0.25">
      <c r="A205" s="74"/>
      <c r="B205" s="73"/>
      <c r="C205" s="75">
        <v>35704</v>
      </c>
      <c r="D205" s="76" t="s">
        <v>532</v>
      </c>
      <c r="E205" s="179">
        <v>435600</v>
      </c>
      <c r="F205" s="179">
        <v>814400</v>
      </c>
      <c r="G205" s="179">
        <f>E205+F205</f>
        <v>1250000</v>
      </c>
      <c r="H205" s="179">
        <v>525997.64</v>
      </c>
      <c r="I205" s="179">
        <v>256942.2</v>
      </c>
      <c r="J205" s="268">
        <f t="shared" si="161"/>
        <v>724002.36</v>
      </c>
    </row>
    <row r="206" spans="1:10" s="65" customFormat="1" ht="45" x14ac:dyDescent="0.25">
      <c r="A206" s="74"/>
      <c r="B206" s="73"/>
      <c r="C206" s="75">
        <v>35705</v>
      </c>
      <c r="D206" s="76" t="s">
        <v>413</v>
      </c>
      <c r="E206" s="179">
        <v>2652017.2999999998</v>
      </c>
      <c r="F206" s="179">
        <v>543380</v>
      </c>
      <c r="G206" s="179">
        <f>E206+F206</f>
        <v>3195397.3</v>
      </c>
      <c r="H206" s="179">
        <v>5616</v>
      </c>
      <c r="I206" s="179">
        <v>5616</v>
      </c>
      <c r="J206" s="268">
        <f t="shared" si="161"/>
        <v>3189781.3</v>
      </c>
    </row>
    <row r="207" spans="1:10" s="65" customFormat="1" ht="45" x14ac:dyDescent="0.25">
      <c r="A207" s="74"/>
      <c r="B207" s="73"/>
      <c r="C207" s="75">
        <v>35706</v>
      </c>
      <c r="D207" s="76" t="s">
        <v>414</v>
      </c>
      <c r="E207" s="179">
        <v>405000</v>
      </c>
      <c r="F207" s="179">
        <v>515288</v>
      </c>
      <c r="G207" s="179">
        <f t="shared" ref="G207:G208" si="219">E207+F207</f>
        <v>920288</v>
      </c>
      <c r="H207" s="179">
        <v>532316.25</v>
      </c>
      <c r="I207" s="179">
        <v>232170.76</v>
      </c>
      <c r="J207" s="268">
        <f t="shared" si="161"/>
        <v>387971.75</v>
      </c>
    </row>
    <row r="208" spans="1:10" s="65" customFormat="1" ht="30" x14ac:dyDescent="0.25">
      <c r="A208" s="74"/>
      <c r="B208" s="73"/>
      <c r="C208" s="75">
        <v>35708</v>
      </c>
      <c r="D208" s="76" t="s">
        <v>415</v>
      </c>
      <c r="E208" s="179">
        <v>168560</v>
      </c>
      <c r="F208" s="179">
        <v>0</v>
      </c>
      <c r="G208" s="179">
        <f t="shared" si="219"/>
        <v>168560</v>
      </c>
      <c r="H208" s="179">
        <v>92178.36</v>
      </c>
      <c r="I208" s="179">
        <v>92178.36</v>
      </c>
      <c r="J208" s="268">
        <f t="shared" si="161"/>
        <v>76381.64</v>
      </c>
    </row>
    <row r="209" spans="1:10" s="65" customFormat="1" x14ac:dyDescent="0.25">
      <c r="A209" s="73"/>
      <c r="B209" s="102">
        <v>35800</v>
      </c>
      <c r="C209" s="172" t="s">
        <v>416</v>
      </c>
      <c r="D209" s="173"/>
      <c r="E209" s="137">
        <f>SUM(E210:E212)</f>
        <v>1178136</v>
      </c>
      <c r="F209" s="137">
        <f t="shared" ref="F209:J209" si="220">SUM(F210:F212)</f>
        <v>1189128</v>
      </c>
      <c r="G209" s="137">
        <f t="shared" si="220"/>
        <v>2367264</v>
      </c>
      <c r="H209" s="137">
        <f t="shared" si="220"/>
        <v>1231924.8999999999</v>
      </c>
      <c r="I209" s="137">
        <f t="shared" ref="I209" si="221">SUM(I210:I212)</f>
        <v>1204114.8999999999</v>
      </c>
      <c r="J209" s="270">
        <f t="shared" si="220"/>
        <v>1135339.1000000001</v>
      </c>
    </row>
    <row r="210" spans="1:10" s="65" customFormat="1" x14ac:dyDescent="0.25">
      <c r="A210" s="74"/>
      <c r="B210" s="73"/>
      <c r="C210" s="75">
        <v>35801</v>
      </c>
      <c r="D210" s="76" t="s">
        <v>417</v>
      </c>
      <c r="E210" s="179">
        <v>320160</v>
      </c>
      <c r="F210" s="179">
        <v>424304</v>
      </c>
      <c r="G210" s="179">
        <f t="shared" ref="G210:G212" si="222">E210+F210</f>
        <v>744464</v>
      </c>
      <c r="H210" s="179">
        <v>222290.78</v>
      </c>
      <c r="I210" s="179">
        <v>222290.78</v>
      </c>
      <c r="J210" s="268">
        <f t="shared" si="161"/>
        <v>522173.22</v>
      </c>
    </row>
    <row r="211" spans="1:10" s="65" customFormat="1" x14ac:dyDescent="0.25">
      <c r="A211" s="74"/>
      <c r="B211" s="73"/>
      <c r="C211" s="75">
        <v>35802</v>
      </c>
      <c r="D211" s="76" t="s">
        <v>533</v>
      </c>
      <c r="E211" s="179"/>
      <c r="F211" s="179">
        <v>6000</v>
      </c>
      <c r="G211" s="179">
        <f t="shared" si="222"/>
        <v>6000</v>
      </c>
      <c r="H211" s="179"/>
      <c r="I211" s="179"/>
      <c r="J211" s="268">
        <f t="shared" si="161"/>
        <v>6000</v>
      </c>
    </row>
    <row r="212" spans="1:10" s="65" customFormat="1" ht="30" x14ac:dyDescent="0.25">
      <c r="A212" s="74"/>
      <c r="B212" s="73"/>
      <c r="C212" s="75">
        <v>35804</v>
      </c>
      <c r="D212" s="76" t="s">
        <v>418</v>
      </c>
      <c r="E212" s="179">
        <v>857976</v>
      </c>
      <c r="F212" s="179">
        <v>758824</v>
      </c>
      <c r="G212" s="179">
        <f t="shared" si="222"/>
        <v>1616800</v>
      </c>
      <c r="H212" s="179">
        <v>1009634.12</v>
      </c>
      <c r="I212" s="179">
        <v>981824.12</v>
      </c>
      <c r="J212" s="268">
        <f t="shared" si="161"/>
        <v>607165.88</v>
      </c>
    </row>
    <row r="213" spans="1:10" s="65" customFormat="1" x14ac:dyDescent="0.25">
      <c r="A213" s="73"/>
      <c r="B213" s="102">
        <v>35900</v>
      </c>
      <c r="C213" s="172" t="s">
        <v>419</v>
      </c>
      <c r="D213" s="173"/>
      <c r="E213" s="137">
        <f t="shared" ref="E213" si="223">SUM(E214:E215)</f>
        <v>230000</v>
      </c>
      <c r="F213" s="137">
        <f t="shared" ref="F213:J213" si="224">SUM(F214:F215)</f>
        <v>75000</v>
      </c>
      <c r="G213" s="137">
        <f t="shared" si="224"/>
        <v>305000</v>
      </c>
      <c r="H213" s="137">
        <f t="shared" si="224"/>
        <v>116006</v>
      </c>
      <c r="I213" s="137">
        <f t="shared" ref="I213" si="225">SUM(I214:I215)</f>
        <v>116006</v>
      </c>
      <c r="J213" s="270">
        <f t="shared" si="224"/>
        <v>188994</v>
      </c>
    </row>
    <row r="214" spans="1:10" s="65" customFormat="1" x14ac:dyDescent="0.25">
      <c r="A214" s="74"/>
      <c r="B214" s="73"/>
      <c r="C214" s="75">
        <v>35901</v>
      </c>
      <c r="D214" s="76" t="s">
        <v>420</v>
      </c>
      <c r="E214" s="179">
        <v>50000</v>
      </c>
      <c r="F214" s="179">
        <v>50000</v>
      </c>
      <c r="G214" s="179">
        <f t="shared" ref="G214:G215" si="226">E214+F214</f>
        <v>100000</v>
      </c>
      <c r="H214" s="179">
        <v>18765.2</v>
      </c>
      <c r="I214" s="179">
        <v>18765.2</v>
      </c>
      <c r="J214" s="268">
        <f t="shared" si="161"/>
        <v>81234.8</v>
      </c>
    </row>
    <row r="215" spans="1:10" s="65" customFormat="1" x14ac:dyDescent="0.25">
      <c r="A215" s="74"/>
      <c r="B215" s="73"/>
      <c r="C215" s="75">
        <v>35902</v>
      </c>
      <c r="D215" s="76" t="s">
        <v>421</v>
      </c>
      <c r="E215" s="179">
        <v>180000</v>
      </c>
      <c r="F215" s="179">
        <v>25000</v>
      </c>
      <c r="G215" s="179">
        <f t="shared" si="226"/>
        <v>205000</v>
      </c>
      <c r="H215" s="179">
        <v>97240.8</v>
      </c>
      <c r="I215" s="283">
        <v>97240.8</v>
      </c>
      <c r="J215" s="268">
        <f t="shared" si="161"/>
        <v>107759.2</v>
      </c>
    </row>
    <row r="216" spans="1:10" s="65" customFormat="1" hidden="1" x14ac:dyDescent="0.25">
      <c r="A216" s="174">
        <v>36000</v>
      </c>
      <c r="B216" s="175" t="s">
        <v>422</v>
      </c>
      <c r="C216" s="176"/>
      <c r="D216" s="177"/>
      <c r="E216" s="136"/>
      <c r="F216" s="136">
        <f t="shared" ref="F216:J217" si="227">SUM(F217)</f>
        <v>0</v>
      </c>
      <c r="G216" s="136">
        <f t="shared" si="227"/>
        <v>0</v>
      </c>
      <c r="H216" s="136">
        <f t="shared" si="227"/>
        <v>0</v>
      </c>
      <c r="I216" s="136">
        <f t="shared" si="227"/>
        <v>0</v>
      </c>
      <c r="J216" s="269">
        <f t="shared" si="227"/>
        <v>0</v>
      </c>
    </row>
    <row r="217" spans="1:10" s="65" customFormat="1" hidden="1" x14ac:dyDescent="0.25">
      <c r="A217" s="73"/>
      <c r="B217" s="102">
        <v>36100</v>
      </c>
      <c r="C217" s="172" t="s">
        <v>423</v>
      </c>
      <c r="D217" s="173"/>
      <c r="E217" s="137"/>
      <c r="F217" s="137">
        <f t="shared" si="227"/>
        <v>0</v>
      </c>
      <c r="G217" s="137">
        <f t="shared" si="227"/>
        <v>0</v>
      </c>
      <c r="H217" s="137">
        <f t="shared" si="227"/>
        <v>0</v>
      </c>
      <c r="I217" s="137">
        <f t="shared" si="227"/>
        <v>0</v>
      </c>
      <c r="J217" s="270">
        <f t="shared" si="227"/>
        <v>0</v>
      </c>
    </row>
    <row r="218" spans="1:10" s="65" customFormat="1" hidden="1" x14ac:dyDescent="0.25">
      <c r="A218" s="74"/>
      <c r="B218" s="73"/>
      <c r="C218" s="75">
        <v>36101</v>
      </c>
      <c r="D218" s="76" t="s">
        <v>424</v>
      </c>
      <c r="E218" s="179"/>
      <c r="F218" s="179">
        <v>0</v>
      </c>
      <c r="G218" s="179">
        <f>E218+F218</f>
        <v>0</v>
      </c>
      <c r="H218" s="179"/>
      <c r="I218" s="179"/>
      <c r="J218" s="268">
        <f>G218-H218</f>
        <v>0</v>
      </c>
    </row>
    <row r="219" spans="1:10" s="65" customFormat="1" x14ac:dyDescent="0.25">
      <c r="A219" s="174">
        <v>37000</v>
      </c>
      <c r="B219" s="175" t="s">
        <v>425</v>
      </c>
      <c r="C219" s="176"/>
      <c r="D219" s="177"/>
      <c r="E219" s="136">
        <f>SUM(E220,E225,E231)</f>
        <v>365000</v>
      </c>
      <c r="F219" s="136">
        <f t="shared" ref="F219" si="228">SUM(F220,F222,F225,F228,F231)</f>
        <v>657672</v>
      </c>
      <c r="G219" s="136">
        <f t="shared" ref="G219:J219" si="229">SUM(G220,G222,G225,G228,G231)</f>
        <v>1022672</v>
      </c>
      <c r="H219" s="136">
        <f t="shared" ref="H219" si="230">SUM(H220,H222,H225,H228,H231)</f>
        <v>705270.18</v>
      </c>
      <c r="I219" s="136">
        <f t="shared" ref="I219" si="231">SUM(I220,I222,I225,I228,I231)</f>
        <v>677536.18</v>
      </c>
      <c r="J219" s="269">
        <f t="shared" si="229"/>
        <v>317401.82</v>
      </c>
    </row>
    <row r="220" spans="1:10" s="65" customFormat="1" x14ac:dyDescent="0.25">
      <c r="A220" s="73"/>
      <c r="B220" s="102">
        <v>37100</v>
      </c>
      <c r="C220" s="172" t="s">
        <v>426</v>
      </c>
      <c r="D220" s="173"/>
      <c r="E220" s="137">
        <f t="shared" ref="E220" si="232">SUM(E221)</f>
        <v>35000</v>
      </c>
      <c r="F220" s="137">
        <f t="shared" ref="F220:J220" si="233">SUM(F221)</f>
        <v>87155</v>
      </c>
      <c r="G220" s="137">
        <f t="shared" si="233"/>
        <v>122155</v>
      </c>
      <c r="H220" s="137">
        <f t="shared" si="233"/>
        <v>72756.39</v>
      </c>
      <c r="I220" s="137">
        <f t="shared" si="233"/>
        <v>53720.39</v>
      </c>
      <c r="J220" s="270">
        <f t="shared" si="233"/>
        <v>49398.61</v>
      </c>
    </row>
    <row r="221" spans="1:10" s="65" customFormat="1" x14ac:dyDescent="0.25">
      <c r="A221" s="74"/>
      <c r="B221" s="73"/>
      <c r="C221" s="75">
        <v>37101</v>
      </c>
      <c r="D221" s="76" t="s">
        <v>426</v>
      </c>
      <c r="E221" s="179">
        <v>35000</v>
      </c>
      <c r="F221" s="179">
        <v>87155</v>
      </c>
      <c r="G221" s="179">
        <f>E221+F221</f>
        <v>122155</v>
      </c>
      <c r="H221" s="179">
        <v>72756.39</v>
      </c>
      <c r="I221" s="179">
        <v>53720.39</v>
      </c>
      <c r="J221" s="268">
        <f>G221-H221</f>
        <v>49398.61</v>
      </c>
    </row>
    <row r="222" spans="1:10" s="65" customFormat="1" hidden="1" x14ac:dyDescent="0.25">
      <c r="A222" s="73"/>
      <c r="B222" s="102">
        <v>37200</v>
      </c>
      <c r="C222" s="172" t="s">
        <v>427</v>
      </c>
      <c r="D222" s="173"/>
      <c r="E222" s="137"/>
      <c r="F222" s="137">
        <f t="shared" ref="F222:J222" si="234">SUM(F223:F224)</f>
        <v>0</v>
      </c>
      <c r="G222" s="137">
        <f t="shared" si="234"/>
        <v>0</v>
      </c>
      <c r="H222" s="137">
        <f t="shared" si="234"/>
        <v>0</v>
      </c>
      <c r="I222" s="137">
        <f t="shared" ref="I222" si="235">SUM(I223:I224)</f>
        <v>0</v>
      </c>
      <c r="J222" s="270">
        <f t="shared" si="234"/>
        <v>0</v>
      </c>
    </row>
    <row r="223" spans="1:10" s="65" customFormat="1" hidden="1" x14ac:dyDescent="0.25">
      <c r="A223" s="74"/>
      <c r="B223" s="73"/>
      <c r="C223" s="75">
        <v>37201</v>
      </c>
      <c r="D223" s="76" t="s">
        <v>427</v>
      </c>
      <c r="E223" s="179"/>
      <c r="F223" s="179">
        <v>0</v>
      </c>
      <c r="G223" s="179">
        <f>E223+F223</f>
        <v>0</v>
      </c>
      <c r="H223" s="179"/>
      <c r="I223" s="179"/>
      <c r="J223" s="268">
        <f>G223-H223</f>
        <v>0</v>
      </c>
    </row>
    <row r="224" spans="1:10" s="65" customFormat="1" hidden="1" x14ac:dyDescent="0.25">
      <c r="A224" s="74"/>
      <c r="B224" s="73"/>
      <c r="C224" s="75">
        <v>37202</v>
      </c>
      <c r="D224" s="76" t="s">
        <v>428</v>
      </c>
      <c r="E224" s="179"/>
      <c r="F224" s="179">
        <v>0</v>
      </c>
      <c r="G224" s="179">
        <f>E224+F224</f>
        <v>0</v>
      </c>
      <c r="H224" s="179"/>
      <c r="I224" s="179"/>
      <c r="J224" s="268">
        <f>G224-H224</f>
        <v>0</v>
      </c>
    </row>
    <row r="225" spans="1:10" s="65" customFormat="1" x14ac:dyDescent="0.25">
      <c r="A225" s="73"/>
      <c r="B225" s="102">
        <v>37500</v>
      </c>
      <c r="C225" s="172" t="s">
        <v>429</v>
      </c>
      <c r="D225" s="173"/>
      <c r="E225" s="137">
        <f t="shared" ref="E225" si="236">SUM(E226:E227)</f>
        <v>290000</v>
      </c>
      <c r="F225" s="137">
        <f t="shared" ref="F225:J225" si="237">SUM(F226:F227)</f>
        <v>426177</v>
      </c>
      <c r="G225" s="137">
        <f t="shared" si="237"/>
        <v>716177</v>
      </c>
      <c r="H225" s="137">
        <f t="shared" si="237"/>
        <v>536315.79</v>
      </c>
      <c r="I225" s="137">
        <f t="shared" ref="I225" si="238">SUM(I226:I227)</f>
        <v>536315.79</v>
      </c>
      <c r="J225" s="270">
        <f t="shared" si="237"/>
        <v>179861.21</v>
      </c>
    </row>
    <row r="226" spans="1:10" s="65" customFormat="1" x14ac:dyDescent="0.25">
      <c r="A226" s="74"/>
      <c r="B226" s="73"/>
      <c r="C226" s="75">
        <v>37501</v>
      </c>
      <c r="D226" s="76" t="s">
        <v>429</v>
      </c>
      <c r="E226" s="179">
        <v>250000</v>
      </c>
      <c r="F226" s="179">
        <v>291100</v>
      </c>
      <c r="G226" s="179">
        <f t="shared" ref="G226:G227" si="239">E226+F226</f>
        <v>541100</v>
      </c>
      <c r="H226" s="179">
        <v>421465.01</v>
      </c>
      <c r="I226" s="179">
        <v>421465.01</v>
      </c>
      <c r="J226" s="268">
        <f>G226-H226</f>
        <v>119634.98999999999</v>
      </c>
    </row>
    <row r="227" spans="1:10" s="65" customFormat="1" x14ac:dyDescent="0.25">
      <c r="A227" s="74"/>
      <c r="B227" s="73"/>
      <c r="C227" s="75">
        <v>37502</v>
      </c>
      <c r="D227" s="76" t="s">
        <v>430</v>
      </c>
      <c r="E227" s="179">
        <v>40000</v>
      </c>
      <c r="F227" s="179">
        <v>135077</v>
      </c>
      <c r="G227" s="179">
        <f t="shared" si="239"/>
        <v>175077</v>
      </c>
      <c r="H227" s="179">
        <v>114850.78</v>
      </c>
      <c r="I227" s="179">
        <v>114850.78</v>
      </c>
      <c r="J227" s="268">
        <f>G227-H227</f>
        <v>60226.22</v>
      </c>
    </row>
    <row r="228" spans="1:10" s="65" customFormat="1" hidden="1" x14ac:dyDescent="0.25">
      <c r="A228" s="73"/>
      <c r="B228" s="102">
        <v>37600</v>
      </c>
      <c r="C228" s="172" t="s">
        <v>431</v>
      </c>
      <c r="D228" s="173"/>
      <c r="E228" s="137"/>
      <c r="F228" s="137">
        <f t="shared" ref="F228:J228" si="240">SUM(F229:F230)</f>
        <v>0</v>
      </c>
      <c r="G228" s="137">
        <f t="shared" si="240"/>
        <v>0</v>
      </c>
      <c r="H228" s="137"/>
      <c r="I228" s="137"/>
      <c r="J228" s="270">
        <f t="shared" si="240"/>
        <v>0</v>
      </c>
    </row>
    <row r="229" spans="1:10" s="65" customFormat="1" hidden="1" x14ac:dyDescent="0.25">
      <c r="A229" s="74"/>
      <c r="B229" s="73"/>
      <c r="C229" s="75">
        <v>37601</v>
      </c>
      <c r="D229" s="76" t="s">
        <v>431</v>
      </c>
      <c r="E229" s="179"/>
      <c r="F229" s="179">
        <v>0</v>
      </c>
      <c r="G229" s="179">
        <f>E229+F229</f>
        <v>0</v>
      </c>
      <c r="H229" s="179">
        <v>0</v>
      </c>
      <c r="I229" s="179">
        <v>0</v>
      </c>
      <c r="J229" s="268">
        <f>G229-H229</f>
        <v>0</v>
      </c>
    </row>
    <row r="230" spans="1:10" s="65" customFormat="1" hidden="1" x14ac:dyDescent="0.25">
      <c r="A230" s="74"/>
      <c r="B230" s="73"/>
      <c r="C230" s="82">
        <v>37602</v>
      </c>
      <c r="D230" s="81" t="s">
        <v>432</v>
      </c>
      <c r="E230" s="179"/>
      <c r="F230" s="179">
        <v>0</v>
      </c>
      <c r="G230" s="179">
        <f>E230+F230</f>
        <v>0</v>
      </c>
      <c r="H230" s="179">
        <v>0</v>
      </c>
      <c r="I230" s="179">
        <v>0</v>
      </c>
      <c r="J230" s="268">
        <f>G230-H230</f>
        <v>0</v>
      </c>
    </row>
    <row r="231" spans="1:10" s="65" customFormat="1" x14ac:dyDescent="0.25">
      <c r="A231" s="73"/>
      <c r="B231" s="102">
        <v>37900</v>
      </c>
      <c r="C231" s="172" t="s">
        <v>433</v>
      </c>
      <c r="D231" s="173"/>
      <c r="E231" s="137">
        <f>SUM(E232:E232)</f>
        <v>40000</v>
      </c>
      <c r="F231" s="137">
        <f>SUM(F232:F232)</f>
        <v>144340</v>
      </c>
      <c r="G231" s="137">
        <f t="shared" ref="G231:J231" si="241">SUM(G232:G233)</f>
        <v>184340</v>
      </c>
      <c r="H231" s="137">
        <f t="shared" si="241"/>
        <v>96198</v>
      </c>
      <c r="I231" s="137">
        <f t="shared" ref="I231" si="242">SUM(I232:I233)</f>
        <v>87500</v>
      </c>
      <c r="J231" s="270">
        <f t="shared" si="241"/>
        <v>88142</v>
      </c>
    </row>
    <row r="232" spans="1:10" s="65" customFormat="1" x14ac:dyDescent="0.25">
      <c r="A232" s="74"/>
      <c r="B232" s="73"/>
      <c r="C232" s="75">
        <v>37902</v>
      </c>
      <c r="D232" s="76" t="s">
        <v>434</v>
      </c>
      <c r="E232" s="179">
        <v>40000</v>
      </c>
      <c r="F232" s="179">
        <v>144340</v>
      </c>
      <c r="G232" s="179">
        <f>E232+F232</f>
        <v>184340</v>
      </c>
      <c r="H232" s="179">
        <v>96198</v>
      </c>
      <c r="I232" s="179">
        <v>87500</v>
      </c>
      <c r="J232" s="268">
        <f>G232-H232</f>
        <v>88142</v>
      </c>
    </row>
    <row r="233" spans="1:10" s="65" customFormat="1" hidden="1" x14ac:dyDescent="0.25">
      <c r="A233" s="74"/>
      <c r="B233" s="73"/>
      <c r="C233" s="75">
        <v>37903</v>
      </c>
      <c r="D233" s="76" t="s">
        <v>435</v>
      </c>
      <c r="E233" s="179"/>
      <c r="F233" s="179">
        <v>0</v>
      </c>
      <c r="G233" s="179">
        <f>E233+F233</f>
        <v>0</v>
      </c>
      <c r="H233" s="179"/>
      <c r="I233" s="179"/>
      <c r="J233" s="268">
        <f>G233-H233</f>
        <v>0</v>
      </c>
    </row>
    <row r="234" spans="1:10" s="65" customFormat="1" x14ac:dyDescent="0.25">
      <c r="A234" s="174">
        <v>38000</v>
      </c>
      <c r="B234" s="175" t="s">
        <v>436</v>
      </c>
      <c r="C234" s="176"/>
      <c r="D234" s="177"/>
      <c r="E234" s="136">
        <f t="shared" ref="E234:F234" si="243">SUM(E235)</f>
        <v>200000</v>
      </c>
      <c r="F234" s="136">
        <f t="shared" si="243"/>
        <v>250000</v>
      </c>
      <c r="G234" s="136">
        <f t="shared" ref="G234:J234" si="244">SUM(G235)</f>
        <v>450000</v>
      </c>
      <c r="H234" s="136">
        <f t="shared" si="244"/>
        <v>272185.11</v>
      </c>
      <c r="I234" s="136">
        <f t="shared" si="244"/>
        <v>272185.11</v>
      </c>
      <c r="J234" s="269">
        <f t="shared" si="244"/>
        <v>177814.89</v>
      </c>
    </row>
    <row r="235" spans="1:10" s="65" customFormat="1" x14ac:dyDescent="0.25">
      <c r="A235" s="73"/>
      <c r="B235" s="102">
        <v>38500</v>
      </c>
      <c r="C235" s="172" t="s">
        <v>437</v>
      </c>
      <c r="D235" s="173"/>
      <c r="E235" s="137">
        <f>SUM(E236:E236)</f>
        <v>200000</v>
      </c>
      <c r="F235" s="137">
        <f>SUM(F236:F236)</f>
        <v>250000</v>
      </c>
      <c r="G235" s="137">
        <f t="shared" ref="G235:J235" si="245">SUM(G236:G237)</f>
        <v>450000</v>
      </c>
      <c r="H235" s="137">
        <f t="shared" ref="H235" si="246">SUM(H236:H237)</f>
        <v>272185.11</v>
      </c>
      <c r="I235" s="137">
        <f t="shared" ref="I235" si="247">SUM(I236:I237)</f>
        <v>272185.11</v>
      </c>
      <c r="J235" s="270">
        <f t="shared" si="245"/>
        <v>177814.89</v>
      </c>
    </row>
    <row r="236" spans="1:10" s="65" customFormat="1" x14ac:dyDescent="0.25">
      <c r="A236" s="74"/>
      <c r="B236" s="73"/>
      <c r="C236" s="75">
        <v>38501</v>
      </c>
      <c r="D236" s="76" t="s">
        <v>438</v>
      </c>
      <c r="E236" s="179">
        <v>200000</v>
      </c>
      <c r="F236" s="179">
        <v>250000</v>
      </c>
      <c r="G236" s="179">
        <f>E236+F236</f>
        <v>450000</v>
      </c>
      <c r="H236" s="179">
        <v>272185.11</v>
      </c>
      <c r="I236" s="179">
        <v>272185.11</v>
      </c>
      <c r="J236" s="268">
        <f>G236-H236</f>
        <v>177814.89</v>
      </c>
    </row>
    <row r="237" spans="1:10" s="65" customFormat="1" hidden="1" x14ac:dyDescent="0.25">
      <c r="A237" s="74"/>
      <c r="B237" s="73"/>
      <c r="C237" s="75">
        <v>38503</v>
      </c>
      <c r="D237" s="76" t="s">
        <v>437</v>
      </c>
      <c r="E237" s="179"/>
      <c r="F237" s="179">
        <v>0</v>
      </c>
      <c r="G237" s="179"/>
      <c r="H237" s="179"/>
      <c r="I237" s="179"/>
      <c r="J237" s="268">
        <f>G237-H237</f>
        <v>0</v>
      </c>
    </row>
    <row r="238" spans="1:10" s="65" customFormat="1" x14ac:dyDescent="0.25">
      <c r="A238" s="174">
        <v>39000</v>
      </c>
      <c r="B238" s="175" t="s">
        <v>439</v>
      </c>
      <c r="C238" s="176"/>
      <c r="D238" s="177"/>
      <c r="E238" s="136">
        <f>SUM(E239,E241)</f>
        <v>0</v>
      </c>
      <c r="F238" s="136">
        <f t="shared" ref="F238:J238" si="248">SUM(F239,F241)</f>
        <v>15000</v>
      </c>
      <c r="G238" s="136">
        <f t="shared" si="248"/>
        <v>15000</v>
      </c>
      <c r="H238" s="136">
        <f t="shared" si="248"/>
        <v>8840.32</v>
      </c>
      <c r="I238" s="136">
        <f>SUM(I239,I241)</f>
        <v>0</v>
      </c>
      <c r="J238" s="136">
        <f t="shared" si="248"/>
        <v>6159.68</v>
      </c>
    </row>
    <row r="239" spans="1:10" s="65" customFormat="1" hidden="1" x14ac:dyDescent="0.25">
      <c r="A239" s="73"/>
      <c r="B239" s="102">
        <v>39200</v>
      </c>
      <c r="C239" s="172" t="s">
        <v>440</v>
      </c>
      <c r="D239" s="173"/>
      <c r="E239" s="137">
        <f>SUM(E240)</f>
        <v>0</v>
      </c>
      <c r="F239" s="137">
        <f t="shared" ref="F239:J239" si="249">SUM(F240)</f>
        <v>0</v>
      </c>
      <c r="G239" s="137">
        <f t="shared" si="249"/>
        <v>0</v>
      </c>
      <c r="H239" s="137">
        <f t="shared" si="249"/>
        <v>0</v>
      </c>
      <c r="I239" s="137">
        <f t="shared" si="249"/>
        <v>0</v>
      </c>
      <c r="J239" s="137">
        <f t="shared" si="249"/>
        <v>0</v>
      </c>
    </row>
    <row r="240" spans="1:10" s="65" customFormat="1" hidden="1" x14ac:dyDescent="0.25">
      <c r="A240" s="74"/>
      <c r="B240" s="73"/>
      <c r="C240" s="75">
        <v>39201</v>
      </c>
      <c r="D240" s="76" t="s">
        <v>440</v>
      </c>
      <c r="E240" s="179"/>
      <c r="F240" s="179">
        <v>0</v>
      </c>
      <c r="G240" s="179"/>
      <c r="H240" s="179"/>
      <c r="I240" s="179"/>
      <c r="J240" s="268">
        <f>G240-H240</f>
        <v>0</v>
      </c>
    </row>
    <row r="241" spans="1:10" s="65" customFormat="1" x14ac:dyDescent="0.25">
      <c r="A241" s="73"/>
      <c r="B241" s="102">
        <v>39600</v>
      </c>
      <c r="C241" s="172" t="s">
        <v>534</v>
      </c>
      <c r="D241" s="173"/>
      <c r="E241" s="137">
        <f>SUM(E242)</f>
        <v>0</v>
      </c>
      <c r="F241" s="137">
        <f t="shared" ref="F241:J241" si="250">SUM(F242)</f>
        <v>15000</v>
      </c>
      <c r="G241" s="137">
        <f t="shared" si="250"/>
        <v>15000</v>
      </c>
      <c r="H241" s="137">
        <f t="shared" si="250"/>
        <v>8840.32</v>
      </c>
      <c r="I241" s="137">
        <f t="shared" si="250"/>
        <v>0</v>
      </c>
      <c r="J241" s="137">
        <f t="shared" si="250"/>
        <v>6159.68</v>
      </c>
    </row>
    <row r="242" spans="1:10" s="65" customFormat="1" x14ac:dyDescent="0.25">
      <c r="A242" s="74"/>
      <c r="B242" s="73"/>
      <c r="C242" s="75">
        <v>39601</v>
      </c>
      <c r="D242" s="76" t="s">
        <v>534</v>
      </c>
      <c r="E242" s="179"/>
      <c r="F242" s="179">
        <v>15000</v>
      </c>
      <c r="G242" s="179">
        <f>E242+F242</f>
        <v>15000</v>
      </c>
      <c r="H242" s="179">
        <v>8840.32</v>
      </c>
      <c r="I242" s="179"/>
      <c r="J242" s="268">
        <f>G242-H242</f>
        <v>6159.68</v>
      </c>
    </row>
    <row r="243" spans="1:10" s="65" customFormat="1" x14ac:dyDescent="0.25">
      <c r="A243" s="74"/>
      <c r="B243" s="73"/>
      <c r="C243" s="75"/>
      <c r="D243" s="76"/>
      <c r="E243" s="135"/>
      <c r="F243" s="135"/>
      <c r="G243" s="135"/>
      <c r="H243" s="135"/>
      <c r="I243" s="135"/>
      <c r="J243" s="268"/>
    </row>
    <row r="244" spans="1:10" s="65" customFormat="1" x14ac:dyDescent="0.25">
      <c r="A244" s="66" t="s">
        <v>441</v>
      </c>
      <c r="B244" s="67"/>
      <c r="C244" s="67"/>
      <c r="D244" s="68"/>
      <c r="E244" s="135">
        <f>SUM(E245)</f>
        <v>55000</v>
      </c>
      <c r="F244" s="135">
        <f t="shared" ref="F244" si="251">SUM(F245,F248)</f>
        <v>0</v>
      </c>
      <c r="G244" s="135">
        <f t="shared" ref="G244:J244" si="252">SUM(G245,G248)</f>
        <v>55000</v>
      </c>
      <c r="H244" s="135">
        <f t="shared" ref="H244:I244" si="253">SUM(H245,H248)</f>
        <v>0</v>
      </c>
      <c r="I244" s="135">
        <f t="shared" si="253"/>
        <v>0</v>
      </c>
      <c r="J244" s="268">
        <f t="shared" si="252"/>
        <v>55000</v>
      </c>
    </row>
    <row r="245" spans="1:10" s="65" customFormat="1" x14ac:dyDescent="0.25">
      <c r="A245" s="174">
        <v>44000</v>
      </c>
      <c r="B245" s="175" t="s">
        <v>442</v>
      </c>
      <c r="C245" s="176"/>
      <c r="D245" s="177"/>
      <c r="E245" s="136">
        <f t="shared" ref="E245:E246" si="254">SUM(E246)</f>
        <v>55000</v>
      </c>
      <c r="F245" s="136">
        <f t="shared" ref="F245:J246" si="255">SUM(F246)</f>
        <v>0</v>
      </c>
      <c r="G245" s="136">
        <f t="shared" si="255"/>
        <v>55000</v>
      </c>
      <c r="H245" s="136">
        <f t="shared" si="255"/>
        <v>0</v>
      </c>
      <c r="I245" s="136">
        <f t="shared" si="255"/>
        <v>0</v>
      </c>
      <c r="J245" s="269">
        <f t="shared" si="255"/>
        <v>55000</v>
      </c>
    </row>
    <row r="246" spans="1:10" s="65" customFormat="1" x14ac:dyDescent="0.25">
      <c r="A246" s="73"/>
      <c r="B246" s="102">
        <v>44500</v>
      </c>
      <c r="C246" s="172" t="s">
        <v>443</v>
      </c>
      <c r="D246" s="173"/>
      <c r="E246" s="137">
        <f t="shared" si="254"/>
        <v>55000</v>
      </c>
      <c r="F246" s="137">
        <f t="shared" si="255"/>
        <v>0</v>
      </c>
      <c r="G246" s="137">
        <f t="shared" si="255"/>
        <v>55000</v>
      </c>
      <c r="H246" s="137">
        <f t="shared" si="255"/>
        <v>0</v>
      </c>
      <c r="I246" s="137">
        <f t="shared" si="255"/>
        <v>0</v>
      </c>
      <c r="J246" s="270">
        <f t="shared" si="255"/>
        <v>55000</v>
      </c>
    </row>
    <row r="247" spans="1:10" s="65" customFormat="1" x14ac:dyDescent="0.25">
      <c r="A247" s="74"/>
      <c r="B247" s="73"/>
      <c r="C247" s="75">
        <v>44502</v>
      </c>
      <c r="D247" s="76" t="s">
        <v>444</v>
      </c>
      <c r="E247" s="179">
        <v>55000</v>
      </c>
      <c r="F247" s="179">
        <v>0</v>
      </c>
      <c r="G247" s="179">
        <f>E247+F247</f>
        <v>55000</v>
      </c>
      <c r="H247" s="179"/>
      <c r="I247" s="179"/>
      <c r="J247" s="268">
        <f>G247-H247</f>
        <v>55000</v>
      </c>
    </row>
    <row r="248" spans="1:10" s="65" customFormat="1" hidden="1" x14ac:dyDescent="0.25">
      <c r="A248" s="174">
        <v>46000</v>
      </c>
      <c r="B248" s="175" t="s">
        <v>445</v>
      </c>
      <c r="C248" s="176"/>
      <c r="D248" s="177"/>
      <c r="E248" s="136"/>
      <c r="F248" s="136">
        <f t="shared" ref="F248:J249" si="256">SUM(F249)</f>
        <v>0</v>
      </c>
      <c r="G248" s="136">
        <f t="shared" si="256"/>
        <v>0</v>
      </c>
      <c r="H248" s="136"/>
      <c r="I248" s="136"/>
      <c r="J248" s="269">
        <f t="shared" si="256"/>
        <v>0</v>
      </c>
    </row>
    <row r="249" spans="1:10" s="65" customFormat="1" hidden="1" x14ac:dyDescent="0.25">
      <c r="A249" s="73"/>
      <c r="B249" s="102">
        <v>46300</v>
      </c>
      <c r="C249" s="172" t="s">
        <v>446</v>
      </c>
      <c r="D249" s="173"/>
      <c r="E249" s="137"/>
      <c r="F249" s="137">
        <f t="shared" si="256"/>
        <v>0</v>
      </c>
      <c r="G249" s="137">
        <f t="shared" si="256"/>
        <v>0</v>
      </c>
      <c r="H249" s="137"/>
      <c r="I249" s="137"/>
      <c r="J249" s="270">
        <f t="shared" si="256"/>
        <v>0</v>
      </c>
    </row>
    <row r="250" spans="1:10" s="65" customFormat="1" ht="30" hidden="1" x14ac:dyDescent="0.25">
      <c r="A250" s="74"/>
      <c r="B250" s="73"/>
      <c r="C250" s="75">
        <v>46301</v>
      </c>
      <c r="D250" s="76" t="s">
        <v>447</v>
      </c>
      <c r="E250" s="179"/>
      <c r="F250" s="179">
        <v>0</v>
      </c>
      <c r="G250" s="179">
        <f>E250+F250</f>
        <v>0</v>
      </c>
      <c r="H250" s="179"/>
      <c r="I250" s="179"/>
      <c r="J250" s="268">
        <f>G250-H250</f>
        <v>0</v>
      </c>
    </row>
    <row r="251" spans="1:10" s="65" customFormat="1" x14ac:dyDescent="0.25">
      <c r="A251" s="74"/>
      <c r="B251" s="73"/>
      <c r="C251" s="75"/>
      <c r="D251" s="76"/>
      <c r="E251" s="179"/>
      <c r="F251" s="179"/>
      <c r="G251" s="179"/>
      <c r="H251" s="179"/>
      <c r="I251" s="179"/>
      <c r="J251" s="268"/>
    </row>
    <row r="252" spans="1:10" s="65" customFormat="1" x14ac:dyDescent="0.25">
      <c r="A252" s="66" t="s">
        <v>448</v>
      </c>
      <c r="B252" s="67"/>
      <c r="C252" s="67"/>
      <c r="D252" s="68"/>
      <c r="E252" s="135">
        <f>SUM(E253,E262,E267,E271,E274)</f>
        <v>21025223.014999997</v>
      </c>
      <c r="F252" s="135">
        <f>SUM(F253,F262,F267,F271,F274)</f>
        <v>15153087.939999999</v>
      </c>
      <c r="G252" s="135">
        <f>SUM(G253,G262,G267,G271,G274)</f>
        <v>36178310.954999998</v>
      </c>
      <c r="H252" s="135">
        <f>SUM(H253,H262,H267,H271,H274)</f>
        <v>20493105.129999999</v>
      </c>
      <c r="I252" s="135">
        <f>SUM(I253,I262,I267,I271,I274)</f>
        <v>20472558.129999999</v>
      </c>
      <c r="J252" s="268">
        <f t="shared" ref="J252" si="257">SUM(J253,J262,J267,J271,J274)</f>
        <v>15685205.824999997</v>
      </c>
    </row>
    <row r="253" spans="1:10" s="65" customFormat="1" x14ac:dyDescent="0.25">
      <c r="A253" s="174">
        <v>51000</v>
      </c>
      <c r="B253" s="175" t="s">
        <v>449</v>
      </c>
      <c r="C253" s="176"/>
      <c r="D253" s="177"/>
      <c r="E253" s="136">
        <f>SUM(E254,E256,E260)</f>
        <v>19639957.399999999</v>
      </c>
      <c r="F253" s="136">
        <f t="shared" ref="F253" si="258">SUM(F254,F256,F260)</f>
        <v>11308208.109999999</v>
      </c>
      <c r="G253" s="136">
        <f t="shared" ref="G253:J253" si="259">SUM(G254,G256,G260)</f>
        <v>30948165.509999998</v>
      </c>
      <c r="H253" s="136">
        <f t="shared" ref="H253:I253" si="260">SUM(H254,H256,H260)</f>
        <v>19293366.57</v>
      </c>
      <c r="I253" s="136">
        <f t="shared" si="260"/>
        <v>19293366.57</v>
      </c>
      <c r="J253" s="269">
        <f t="shared" si="259"/>
        <v>11654798.939999998</v>
      </c>
    </row>
    <row r="254" spans="1:10" s="65" customFormat="1" x14ac:dyDescent="0.25">
      <c r="A254" s="73"/>
      <c r="B254" s="102">
        <v>51100</v>
      </c>
      <c r="C254" s="172" t="s">
        <v>450</v>
      </c>
      <c r="D254" s="173"/>
      <c r="E254" s="137">
        <f t="shared" ref="E254" si="261">SUM(E255)</f>
        <v>611790.96</v>
      </c>
      <c r="F254" s="137">
        <f t="shared" ref="F254:J254" si="262">SUM(F255)</f>
        <v>1759407.4</v>
      </c>
      <c r="G254" s="137">
        <f t="shared" si="262"/>
        <v>2371198.36</v>
      </c>
      <c r="H254" s="137">
        <f t="shared" si="262"/>
        <v>364003.2</v>
      </c>
      <c r="I254" s="137">
        <f t="shared" si="262"/>
        <v>364003.2</v>
      </c>
      <c r="J254" s="270">
        <f t="shared" si="262"/>
        <v>2007195.16</v>
      </c>
    </row>
    <row r="255" spans="1:10" s="65" customFormat="1" x14ac:dyDescent="0.25">
      <c r="A255" s="74"/>
      <c r="B255" s="73"/>
      <c r="C255" s="75">
        <v>51101</v>
      </c>
      <c r="D255" s="76" t="s">
        <v>450</v>
      </c>
      <c r="E255" s="179">
        <v>611790.96</v>
      </c>
      <c r="F255" s="179">
        <v>1759407.4</v>
      </c>
      <c r="G255" s="179">
        <f>E255+F255</f>
        <v>2371198.36</v>
      </c>
      <c r="H255" s="179">
        <v>364003.2</v>
      </c>
      <c r="I255" s="179">
        <v>364003.2</v>
      </c>
      <c r="J255" s="268">
        <f>G255-H255</f>
        <v>2007195.16</v>
      </c>
    </row>
    <row r="256" spans="1:10" s="65" customFormat="1" x14ac:dyDescent="0.25">
      <c r="A256" s="73"/>
      <c r="B256" s="102">
        <v>51500</v>
      </c>
      <c r="C256" s="172" t="s">
        <v>451</v>
      </c>
      <c r="D256" s="173"/>
      <c r="E256" s="137">
        <f>SUM(E257:E259)</f>
        <v>18555162.439999998</v>
      </c>
      <c r="F256" s="137">
        <f t="shared" ref="F256:J256" si="263">SUM(F257:F259)</f>
        <v>8979978.7599999998</v>
      </c>
      <c r="G256" s="137">
        <f t="shared" si="263"/>
        <v>27535141.199999999</v>
      </c>
      <c r="H256" s="137">
        <f t="shared" si="263"/>
        <v>18637836.359999999</v>
      </c>
      <c r="I256" s="137">
        <f t="shared" ref="I256" si="264">SUM(I257:I259)</f>
        <v>18637836.359999999</v>
      </c>
      <c r="J256" s="270">
        <f t="shared" si="263"/>
        <v>8897304.839999998</v>
      </c>
    </row>
    <row r="257" spans="1:10" s="65" customFormat="1" ht="30" x14ac:dyDescent="0.25">
      <c r="A257" s="74"/>
      <c r="B257" s="73"/>
      <c r="C257" s="75">
        <v>51501</v>
      </c>
      <c r="D257" s="76" t="s">
        <v>535</v>
      </c>
      <c r="E257" s="179">
        <v>18148283.239999998</v>
      </c>
      <c r="F257" s="179">
        <v>8660919.7599999998</v>
      </c>
      <c r="G257" s="179">
        <f>E257+F257</f>
        <v>26809203</v>
      </c>
      <c r="H257" s="179">
        <v>18290465.140000001</v>
      </c>
      <c r="I257" s="179">
        <v>18290465.140000001</v>
      </c>
      <c r="J257" s="268">
        <f>G257-H257</f>
        <v>8518737.8599999994</v>
      </c>
    </row>
    <row r="258" spans="1:10" s="65" customFormat="1" x14ac:dyDescent="0.25">
      <c r="A258" s="74"/>
      <c r="B258" s="73"/>
      <c r="C258" s="75">
        <v>51502</v>
      </c>
      <c r="D258" s="76" t="s">
        <v>452</v>
      </c>
      <c r="E258" s="179">
        <v>210859.2</v>
      </c>
      <c r="F258" s="179">
        <v>21276</v>
      </c>
      <c r="G258" s="179">
        <f>E258+F258</f>
        <v>232135.2</v>
      </c>
      <c r="H258" s="179">
        <v>158760</v>
      </c>
      <c r="I258" s="179">
        <v>158760</v>
      </c>
      <c r="J258" s="268">
        <f>G258-H258</f>
        <v>73375.200000000012</v>
      </c>
    </row>
    <row r="259" spans="1:10" s="65" customFormat="1" x14ac:dyDescent="0.25">
      <c r="A259" s="74"/>
      <c r="B259" s="73"/>
      <c r="C259" s="75">
        <v>51503</v>
      </c>
      <c r="D259" s="76" t="s">
        <v>453</v>
      </c>
      <c r="E259" s="179">
        <v>196020</v>
      </c>
      <c r="F259" s="179">
        <v>297783</v>
      </c>
      <c r="G259" s="179">
        <f>E259+F259</f>
        <v>493803</v>
      </c>
      <c r="H259" s="179">
        <v>188611.22</v>
      </c>
      <c r="I259" s="179">
        <v>188611.22</v>
      </c>
      <c r="J259" s="268">
        <f>G259-H259</f>
        <v>305191.78000000003</v>
      </c>
    </row>
    <row r="260" spans="1:10" s="65" customFormat="1" x14ac:dyDescent="0.25">
      <c r="A260" s="73"/>
      <c r="B260" s="102">
        <v>51900</v>
      </c>
      <c r="C260" s="172" t="s">
        <v>565</v>
      </c>
      <c r="D260" s="173"/>
      <c r="E260" s="137">
        <f t="shared" ref="E260" si="265">SUM(E261)</f>
        <v>473004</v>
      </c>
      <c r="F260" s="137">
        <f t="shared" ref="F260:J260" si="266">SUM(F261)</f>
        <v>568821.94999999995</v>
      </c>
      <c r="G260" s="137">
        <f t="shared" si="266"/>
        <v>1041825.95</v>
      </c>
      <c r="H260" s="137">
        <f t="shared" si="266"/>
        <v>291527.01</v>
      </c>
      <c r="I260" s="137">
        <f t="shared" si="266"/>
        <v>291527.01</v>
      </c>
      <c r="J260" s="270">
        <f t="shared" si="266"/>
        <v>750298.94</v>
      </c>
    </row>
    <row r="261" spans="1:10" s="65" customFormat="1" ht="15" customHeight="1" x14ac:dyDescent="0.25">
      <c r="A261" s="74"/>
      <c r="B261" s="77"/>
      <c r="C261" s="80">
        <v>51901</v>
      </c>
      <c r="D261" s="81" t="s">
        <v>565</v>
      </c>
      <c r="E261" s="179">
        <v>473004</v>
      </c>
      <c r="F261" s="179">
        <v>568821.94999999995</v>
      </c>
      <c r="G261" s="179">
        <f>E261+F261</f>
        <v>1041825.95</v>
      </c>
      <c r="H261" s="179">
        <v>291527.01</v>
      </c>
      <c r="I261" s="179">
        <v>291527.01</v>
      </c>
      <c r="J261" s="268">
        <f>G261-H261</f>
        <v>750298.94</v>
      </c>
    </row>
    <row r="262" spans="1:10" s="65" customFormat="1" x14ac:dyDescent="0.25">
      <c r="A262" s="174">
        <v>52000</v>
      </c>
      <c r="B262" s="175" t="s">
        <v>454</v>
      </c>
      <c r="C262" s="176"/>
      <c r="D262" s="177"/>
      <c r="E262" s="136">
        <f>SUM(E263)</f>
        <v>63500</v>
      </c>
      <c r="F262" s="136">
        <f t="shared" ref="F262:J262" si="267">SUM(F263,F265)</f>
        <v>2072685.6</v>
      </c>
      <c r="G262" s="136">
        <f t="shared" si="267"/>
        <v>2136185.6</v>
      </c>
      <c r="H262" s="136">
        <f t="shared" si="267"/>
        <v>34985.199999999997</v>
      </c>
      <c r="I262" s="136">
        <f t="shared" ref="I262" si="268">SUM(I263,I265)</f>
        <v>34985.199999999997</v>
      </c>
      <c r="J262" s="269">
        <f t="shared" si="267"/>
        <v>2101200.4000000004</v>
      </c>
    </row>
    <row r="263" spans="1:10" s="65" customFormat="1" x14ac:dyDescent="0.25">
      <c r="A263" s="73"/>
      <c r="B263" s="102">
        <v>52100</v>
      </c>
      <c r="C263" s="172" t="s">
        <v>455</v>
      </c>
      <c r="D263" s="173"/>
      <c r="E263" s="137">
        <f t="shared" ref="E263" si="269">SUM(E264)</f>
        <v>63500</v>
      </c>
      <c r="F263" s="137">
        <f t="shared" ref="F263:J263" si="270">SUM(F264)</f>
        <v>1534438.6</v>
      </c>
      <c r="G263" s="137">
        <f t="shared" si="270"/>
        <v>1597938.6</v>
      </c>
      <c r="H263" s="137">
        <f t="shared" si="270"/>
        <v>34985.199999999997</v>
      </c>
      <c r="I263" s="137">
        <f t="shared" si="270"/>
        <v>34985.199999999997</v>
      </c>
      <c r="J263" s="270">
        <f t="shared" si="270"/>
        <v>1562953.4000000001</v>
      </c>
    </row>
    <row r="264" spans="1:10" s="65" customFormat="1" x14ac:dyDescent="0.25">
      <c r="A264" s="74"/>
      <c r="B264" s="77"/>
      <c r="C264" s="80">
        <v>52101</v>
      </c>
      <c r="D264" s="81" t="s">
        <v>455</v>
      </c>
      <c r="E264" s="179">
        <v>63500</v>
      </c>
      <c r="F264" s="179">
        <v>1534438.6</v>
      </c>
      <c r="G264" s="179">
        <f>E264+F264</f>
        <v>1597938.6</v>
      </c>
      <c r="H264" s="179">
        <v>34985.199999999997</v>
      </c>
      <c r="I264" s="179">
        <v>34985.199999999997</v>
      </c>
      <c r="J264" s="268">
        <f>G264-H264</f>
        <v>1562953.4000000001</v>
      </c>
    </row>
    <row r="265" spans="1:10" s="65" customFormat="1" x14ac:dyDescent="0.25">
      <c r="A265" s="73"/>
      <c r="B265" s="102">
        <v>52300</v>
      </c>
      <c r="C265" s="172" t="s">
        <v>566</v>
      </c>
      <c r="D265" s="173"/>
      <c r="E265" s="137"/>
      <c r="F265" s="137">
        <f t="shared" ref="F265:J265" si="271">SUM(F266)</f>
        <v>538247</v>
      </c>
      <c r="G265" s="137">
        <f t="shared" si="271"/>
        <v>538247</v>
      </c>
      <c r="H265" s="137">
        <f t="shared" si="271"/>
        <v>0</v>
      </c>
      <c r="I265" s="137">
        <f t="shared" si="271"/>
        <v>0</v>
      </c>
      <c r="J265" s="270">
        <f t="shared" si="271"/>
        <v>538247</v>
      </c>
    </row>
    <row r="266" spans="1:10" s="65" customFormat="1" x14ac:dyDescent="0.25">
      <c r="A266" s="74"/>
      <c r="B266" s="77"/>
      <c r="C266" s="80">
        <v>52301</v>
      </c>
      <c r="D266" s="81" t="s">
        <v>566</v>
      </c>
      <c r="E266" s="179"/>
      <c r="F266" s="179">
        <v>538247</v>
      </c>
      <c r="G266" s="179">
        <f>E266+F266</f>
        <v>538247</v>
      </c>
      <c r="H266" s="179"/>
      <c r="I266" s="179"/>
      <c r="J266" s="268">
        <f>G266-H266</f>
        <v>538247</v>
      </c>
    </row>
    <row r="267" spans="1:10" s="65" customFormat="1" x14ac:dyDescent="0.25">
      <c r="A267" s="174">
        <v>53000</v>
      </c>
      <c r="B267" s="175" t="s">
        <v>456</v>
      </c>
      <c r="C267" s="176"/>
      <c r="D267" s="177"/>
      <c r="E267" s="136">
        <f t="shared" ref="E267" si="272">SUM(E268)</f>
        <v>115884</v>
      </c>
      <c r="F267" s="136">
        <f t="shared" ref="F267:J267" si="273">SUM(F268)</f>
        <v>-115884</v>
      </c>
      <c r="G267" s="136">
        <f t="shared" si="273"/>
        <v>0</v>
      </c>
      <c r="H267" s="136">
        <f t="shared" si="273"/>
        <v>0</v>
      </c>
      <c r="I267" s="136">
        <f t="shared" si="273"/>
        <v>0</v>
      </c>
      <c r="J267" s="269">
        <f t="shared" si="273"/>
        <v>0</v>
      </c>
    </row>
    <row r="268" spans="1:10" s="65" customFormat="1" x14ac:dyDescent="0.25">
      <c r="A268" s="73"/>
      <c r="B268" s="102">
        <v>53200</v>
      </c>
      <c r="C268" s="172" t="s">
        <v>536</v>
      </c>
      <c r="D268" s="173"/>
      <c r="E268" s="137">
        <f>SUM(E269:E269)</f>
        <v>115884</v>
      </c>
      <c r="F268" s="137">
        <f t="shared" ref="F268" si="274">SUM(F269:F270)</f>
        <v>-115884</v>
      </c>
      <c r="G268" s="137">
        <f t="shared" ref="G268:J268" si="275">SUM(G269:G270)</f>
        <v>0</v>
      </c>
      <c r="H268" s="137">
        <f t="shared" ref="H268:I268" si="276">SUM(H269:H270)</f>
        <v>0</v>
      </c>
      <c r="I268" s="137">
        <f t="shared" si="276"/>
        <v>0</v>
      </c>
      <c r="J268" s="270">
        <f t="shared" si="275"/>
        <v>0</v>
      </c>
    </row>
    <row r="269" spans="1:10" s="65" customFormat="1" x14ac:dyDescent="0.25">
      <c r="A269" s="74"/>
      <c r="B269" s="77"/>
      <c r="C269" s="80">
        <v>53101</v>
      </c>
      <c r="D269" s="83" t="s">
        <v>542</v>
      </c>
      <c r="E269" s="179">
        <v>115884</v>
      </c>
      <c r="F269" s="179">
        <v>-115884</v>
      </c>
      <c r="G269" s="179">
        <f>E269+F269</f>
        <v>0</v>
      </c>
      <c r="H269" s="179"/>
      <c r="I269" s="179">
        <v>0</v>
      </c>
      <c r="J269" s="268">
        <f>G269-H269</f>
        <v>0</v>
      </c>
    </row>
    <row r="270" spans="1:10" s="65" customFormat="1" hidden="1" x14ac:dyDescent="0.25">
      <c r="A270" s="74"/>
      <c r="B270" s="77"/>
      <c r="C270" s="80">
        <v>53201</v>
      </c>
      <c r="D270" s="83" t="s">
        <v>536</v>
      </c>
      <c r="E270" s="179"/>
      <c r="F270" s="179">
        <v>0</v>
      </c>
      <c r="G270" s="179">
        <f>E270+F270</f>
        <v>0</v>
      </c>
      <c r="H270" s="179"/>
      <c r="I270" s="179"/>
      <c r="J270" s="268">
        <f>G270-H270</f>
        <v>0</v>
      </c>
    </row>
    <row r="271" spans="1:10" s="65" customFormat="1" hidden="1" x14ac:dyDescent="0.25">
      <c r="A271" s="174">
        <v>54000</v>
      </c>
      <c r="B271" s="175" t="s">
        <v>537</v>
      </c>
      <c r="C271" s="176"/>
      <c r="D271" s="177"/>
      <c r="E271" s="136">
        <f t="shared" ref="E271:J272" si="277">SUM(E272)</f>
        <v>0</v>
      </c>
      <c r="F271" s="136">
        <f t="shared" si="277"/>
        <v>0</v>
      </c>
      <c r="G271" s="136">
        <f t="shared" si="277"/>
        <v>0</v>
      </c>
      <c r="H271" s="136"/>
      <c r="I271" s="136"/>
      <c r="J271" s="269">
        <f t="shared" si="277"/>
        <v>0</v>
      </c>
    </row>
    <row r="272" spans="1:10" s="65" customFormat="1" hidden="1" x14ac:dyDescent="0.25">
      <c r="A272" s="73"/>
      <c r="B272" s="102">
        <v>54100</v>
      </c>
      <c r="C272" s="172" t="s">
        <v>537</v>
      </c>
      <c r="D272" s="173"/>
      <c r="E272" s="137"/>
      <c r="F272" s="137">
        <f t="shared" si="277"/>
        <v>0</v>
      </c>
      <c r="G272" s="137">
        <f t="shared" si="277"/>
        <v>0</v>
      </c>
      <c r="H272" s="137"/>
      <c r="I272" s="137"/>
      <c r="J272" s="270">
        <f t="shared" si="277"/>
        <v>0</v>
      </c>
    </row>
    <row r="273" spans="1:10" s="65" customFormat="1" hidden="1" x14ac:dyDescent="0.25">
      <c r="A273" s="74"/>
      <c r="B273" s="77"/>
      <c r="C273" s="80">
        <v>54101</v>
      </c>
      <c r="D273" s="81" t="s">
        <v>537</v>
      </c>
      <c r="E273" s="179"/>
      <c r="F273" s="179">
        <v>0</v>
      </c>
      <c r="G273" s="179">
        <f>E273+F273</f>
        <v>0</v>
      </c>
      <c r="H273" s="179">
        <v>0</v>
      </c>
      <c r="I273" s="179">
        <v>0</v>
      </c>
      <c r="J273" s="268">
        <f>G273-H273</f>
        <v>0</v>
      </c>
    </row>
    <row r="274" spans="1:10" s="65" customFormat="1" x14ac:dyDescent="0.25">
      <c r="A274" s="174">
        <v>56000</v>
      </c>
      <c r="B274" s="175" t="s">
        <v>457</v>
      </c>
      <c r="C274" s="176"/>
      <c r="D274" s="177"/>
      <c r="E274" s="136">
        <f t="shared" ref="E274:F274" si="278">SUM(E275,E277,E279,E281)</f>
        <v>1205881.615</v>
      </c>
      <c r="F274" s="136">
        <f t="shared" si="278"/>
        <v>1888078.23</v>
      </c>
      <c r="G274" s="136">
        <f t="shared" ref="G274:J274" si="279">SUM(G275,G277,G279,G281)</f>
        <v>3093959.8450000002</v>
      </c>
      <c r="H274" s="136">
        <f t="shared" ref="H274:I274" si="280">SUM(H275,H277,H279,H281)</f>
        <v>1164753.3600000001</v>
      </c>
      <c r="I274" s="136">
        <f t="shared" si="280"/>
        <v>1144206.3600000001</v>
      </c>
      <c r="J274" s="269">
        <f t="shared" si="279"/>
        <v>1929206.4850000001</v>
      </c>
    </row>
    <row r="275" spans="1:10" s="65" customFormat="1" x14ac:dyDescent="0.25">
      <c r="A275" s="73"/>
      <c r="B275" s="102">
        <v>56400</v>
      </c>
      <c r="C275" s="172" t="s">
        <v>458</v>
      </c>
      <c r="D275" s="173"/>
      <c r="E275" s="137">
        <f t="shared" ref="E275:J275" si="281">SUM(E276)</f>
        <v>0</v>
      </c>
      <c r="F275" s="137">
        <f t="shared" si="281"/>
        <v>543657</v>
      </c>
      <c r="G275" s="137">
        <f t="shared" si="281"/>
        <v>543657</v>
      </c>
      <c r="H275" s="137">
        <f t="shared" si="281"/>
        <v>20547</v>
      </c>
      <c r="I275" s="137">
        <f t="shared" si="281"/>
        <v>0</v>
      </c>
      <c r="J275" s="270">
        <f t="shared" si="281"/>
        <v>523110</v>
      </c>
    </row>
    <row r="276" spans="1:10" s="65" customFormat="1" ht="30" x14ac:dyDescent="0.25">
      <c r="A276" s="74"/>
      <c r="B276" s="73"/>
      <c r="C276" s="75">
        <v>56401</v>
      </c>
      <c r="D276" s="76" t="s">
        <v>459</v>
      </c>
      <c r="E276" s="179"/>
      <c r="F276" s="179">
        <v>543657</v>
      </c>
      <c r="G276" s="179">
        <f>E276+F276</f>
        <v>543657</v>
      </c>
      <c r="H276" s="179">
        <v>20547</v>
      </c>
      <c r="I276" s="179"/>
      <c r="J276" s="268">
        <f>G276-H276</f>
        <v>523110</v>
      </c>
    </row>
    <row r="277" spans="1:10" s="65" customFormat="1" x14ac:dyDescent="0.25">
      <c r="A277" s="73"/>
      <c r="B277" s="102">
        <v>56500</v>
      </c>
      <c r="C277" s="172" t="s">
        <v>460</v>
      </c>
      <c r="D277" s="173"/>
      <c r="E277" s="137">
        <f t="shared" ref="E277" si="282">SUM(E278)</f>
        <v>1205881.615</v>
      </c>
      <c r="F277" s="137">
        <f t="shared" ref="F277:J277" si="283">SUM(F278)</f>
        <v>1299636.33</v>
      </c>
      <c r="G277" s="137">
        <f t="shared" si="283"/>
        <v>2505517.9450000003</v>
      </c>
      <c r="H277" s="137">
        <f t="shared" si="283"/>
        <v>1144206.3600000001</v>
      </c>
      <c r="I277" s="137">
        <f t="shared" si="283"/>
        <v>1144206.3600000001</v>
      </c>
      <c r="J277" s="270">
        <f t="shared" si="283"/>
        <v>1361311.5850000002</v>
      </c>
    </row>
    <row r="278" spans="1:10" s="65" customFormat="1" ht="30" x14ac:dyDescent="0.25">
      <c r="A278" s="74"/>
      <c r="B278" s="73"/>
      <c r="C278" s="75">
        <v>56501</v>
      </c>
      <c r="D278" s="76" t="s">
        <v>460</v>
      </c>
      <c r="E278" s="179">
        <v>1205881.615</v>
      </c>
      <c r="F278" s="179">
        <v>1299636.33</v>
      </c>
      <c r="G278" s="179">
        <f>E278+F278</f>
        <v>2505517.9450000003</v>
      </c>
      <c r="H278" s="179">
        <v>1144206.3600000001</v>
      </c>
      <c r="I278" s="179">
        <v>1144206.3600000001</v>
      </c>
      <c r="J278" s="268">
        <f>G278-H278</f>
        <v>1361311.5850000002</v>
      </c>
    </row>
    <row r="279" spans="1:10" s="65" customFormat="1" x14ac:dyDescent="0.25">
      <c r="A279" s="73"/>
      <c r="B279" s="102">
        <v>56600</v>
      </c>
      <c r="C279" s="172" t="s">
        <v>461</v>
      </c>
      <c r="D279" s="173"/>
      <c r="E279" s="137"/>
      <c r="F279" s="137">
        <f t="shared" ref="F279:J279" si="284">SUM(F280)</f>
        <v>44784.9</v>
      </c>
      <c r="G279" s="137">
        <f t="shared" si="284"/>
        <v>44784.9</v>
      </c>
      <c r="H279" s="137"/>
      <c r="I279" s="137"/>
      <c r="J279" s="270">
        <f t="shared" si="284"/>
        <v>44784.9</v>
      </c>
    </row>
    <row r="280" spans="1:10" s="65" customFormat="1" ht="30" x14ac:dyDescent="0.25">
      <c r="A280" s="74"/>
      <c r="B280" s="73"/>
      <c r="C280" s="82">
        <v>56601</v>
      </c>
      <c r="D280" s="84" t="s">
        <v>461</v>
      </c>
      <c r="E280" s="179"/>
      <c r="F280" s="179">
        <v>44784.9</v>
      </c>
      <c r="G280" s="179">
        <f>E280+F280</f>
        <v>44784.9</v>
      </c>
      <c r="H280" s="179">
        <v>0</v>
      </c>
      <c r="I280" s="179">
        <v>0</v>
      </c>
      <c r="J280" s="268">
        <f>G280-H280</f>
        <v>44784.9</v>
      </c>
    </row>
    <row r="281" spans="1:10" s="65" customFormat="1" hidden="1" x14ac:dyDescent="0.25">
      <c r="A281" s="73"/>
      <c r="B281" s="102">
        <v>56900</v>
      </c>
      <c r="C281" s="172" t="s">
        <v>462</v>
      </c>
      <c r="D281" s="173"/>
      <c r="E281" s="137"/>
      <c r="F281" s="137">
        <f t="shared" ref="F281:J281" si="285">SUM(F282)</f>
        <v>0</v>
      </c>
      <c r="G281" s="137">
        <f t="shared" si="285"/>
        <v>0</v>
      </c>
      <c r="H281" s="137"/>
      <c r="I281" s="137"/>
      <c r="J281" s="270">
        <f t="shared" si="285"/>
        <v>0</v>
      </c>
    </row>
    <row r="282" spans="1:10" s="65" customFormat="1" hidden="1" x14ac:dyDescent="0.25">
      <c r="A282" s="74"/>
      <c r="B282" s="73"/>
      <c r="C282" s="75">
        <v>56901</v>
      </c>
      <c r="D282" s="76" t="s">
        <v>462</v>
      </c>
      <c r="E282" s="179"/>
      <c r="F282" s="179">
        <v>0</v>
      </c>
      <c r="G282" s="179">
        <f t="shared" ref="G282" si="286">E282+F282</f>
        <v>0</v>
      </c>
      <c r="H282" s="179">
        <v>0</v>
      </c>
      <c r="I282" s="179">
        <v>0</v>
      </c>
      <c r="J282" s="268">
        <f t="shared" ref="J282:J292" si="287">G282-H282</f>
        <v>0</v>
      </c>
    </row>
    <row r="283" spans="1:10" s="65" customFormat="1" x14ac:dyDescent="0.25">
      <c r="A283" s="234"/>
      <c r="B283" s="233"/>
      <c r="C283" s="80"/>
      <c r="D283" s="81"/>
      <c r="E283" s="179"/>
      <c r="F283" s="179"/>
      <c r="G283" s="179"/>
      <c r="H283" s="179"/>
      <c r="I283" s="179"/>
      <c r="J283" s="268"/>
    </row>
    <row r="284" spans="1:10" s="65" customFormat="1" x14ac:dyDescent="0.25">
      <c r="A284" s="66" t="s">
        <v>538</v>
      </c>
      <c r="B284" s="67"/>
      <c r="C284" s="67"/>
      <c r="D284" s="68"/>
      <c r="E284" s="135">
        <f t="shared" ref="E284:F284" si="288">SUM(E285,E288)</f>
        <v>565148.67500000005</v>
      </c>
      <c r="F284" s="135">
        <f t="shared" si="288"/>
        <v>11607392.279999999</v>
      </c>
      <c r="G284" s="135">
        <f>SUM(G285,G288)</f>
        <v>12172540.955</v>
      </c>
      <c r="H284" s="135">
        <f t="shared" ref="H284:J284" si="289">SUM(H285,H288)</f>
        <v>438722.2</v>
      </c>
      <c r="I284" s="135">
        <f t="shared" si="289"/>
        <v>438722.2</v>
      </c>
      <c r="J284" s="135">
        <f t="shared" si="289"/>
        <v>11733818.755000001</v>
      </c>
    </row>
    <row r="285" spans="1:10" s="65" customFormat="1" x14ac:dyDescent="0.25">
      <c r="A285" s="174">
        <v>61000</v>
      </c>
      <c r="B285" s="175" t="s">
        <v>580</v>
      </c>
      <c r="C285" s="176"/>
      <c r="D285" s="177"/>
      <c r="E285" s="136">
        <f t="shared" ref="E285:F286" si="290">SUM(E286)</f>
        <v>0</v>
      </c>
      <c r="F285" s="136">
        <f t="shared" si="290"/>
        <v>2971400</v>
      </c>
      <c r="G285" s="136">
        <f>SUM(G286)</f>
        <v>2971400</v>
      </c>
      <c r="H285" s="136">
        <f t="shared" ref="H285:J286" si="291">SUM(H286)</f>
        <v>0</v>
      </c>
      <c r="I285" s="136">
        <f t="shared" si="291"/>
        <v>0</v>
      </c>
      <c r="J285" s="136">
        <f t="shared" si="291"/>
        <v>2971400</v>
      </c>
    </row>
    <row r="286" spans="1:10" s="65" customFormat="1" x14ac:dyDescent="0.25">
      <c r="A286" s="73"/>
      <c r="B286" s="102">
        <v>61200</v>
      </c>
      <c r="C286" s="172" t="s">
        <v>576</v>
      </c>
      <c r="D286" s="173"/>
      <c r="E286" s="137">
        <f t="shared" si="290"/>
        <v>0</v>
      </c>
      <c r="F286" s="137">
        <f t="shared" si="290"/>
        <v>2971400</v>
      </c>
      <c r="G286" s="137">
        <f>SUM(G287)</f>
        <v>2971400</v>
      </c>
      <c r="H286" s="137">
        <f t="shared" si="291"/>
        <v>0</v>
      </c>
      <c r="I286" s="137">
        <f t="shared" si="291"/>
        <v>0</v>
      </c>
      <c r="J286" s="137">
        <f t="shared" si="291"/>
        <v>2971400</v>
      </c>
    </row>
    <row r="287" spans="1:10" s="65" customFormat="1" ht="30" x14ac:dyDescent="0.25">
      <c r="A287" s="128"/>
      <c r="B287" s="129"/>
      <c r="C287" s="130">
        <v>61201</v>
      </c>
      <c r="D287" s="131" t="s">
        <v>581</v>
      </c>
      <c r="E287" s="179"/>
      <c r="F287" s="179">
        <v>2971400</v>
      </c>
      <c r="G287" s="179">
        <f>E287+F287</f>
        <v>2971400</v>
      </c>
      <c r="H287" s="179"/>
      <c r="I287" s="179"/>
      <c r="J287" s="268">
        <f t="shared" si="287"/>
        <v>2971400</v>
      </c>
    </row>
    <row r="288" spans="1:10" s="65" customFormat="1" x14ac:dyDescent="0.25">
      <c r="A288" s="174">
        <v>62000</v>
      </c>
      <c r="B288" s="175" t="s">
        <v>474</v>
      </c>
      <c r="C288" s="176"/>
      <c r="D288" s="177"/>
      <c r="E288" s="136">
        <f>SUM(E289,E291)</f>
        <v>565148.67500000005</v>
      </c>
      <c r="F288" s="136">
        <f>SUM(F289,F291)</f>
        <v>8635992.2799999993</v>
      </c>
      <c r="G288" s="136">
        <f t="shared" ref="G288:J288" si="292">SUM(G289,G291)</f>
        <v>9201140.9550000001</v>
      </c>
      <c r="H288" s="136">
        <f t="shared" si="292"/>
        <v>438722.2</v>
      </c>
      <c r="I288" s="136">
        <f t="shared" si="292"/>
        <v>438722.2</v>
      </c>
      <c r="J288" s="136">
        <f t="shared" si="292"/>
        <v>8762418.7550000008</v>
      </c>
    </row>
    <row r="289" spans="1:10" s="65" customFormat="1" hidden="1" x14ac:dyDescent="0.25">
      <c r="A289" s="73"/>
      <c r="B289" s="102">
        <v>62200</v>
      </c>
      <c r="C289" s="172" t="s">
        <v>576</v>
      </c>
      <c r="D289" s="173"/>
      <c r="E289" s="137">
        <f>SUM(E290)</f>
        <v>0</v>
      </c>
      <c r="F289" s="137">
        <v>0</v>
      </c>
      <c r="G289" s="137">
        <f t="shared" ref="G289:J289" si="293">SUM(G290)</f>
        <v>0</v>
      </c>
      <c r="H289" s="137">
        <f t="shared" si="293"/>
        <v>0</v>
      </c>
      <c r="I289" s="137">
        <f t="shared" si="293"/>
        <v>0</v>
      </c>
      <c r="J289" s="137">
        <f t="shared" si="293"/>
        <v>0</v>
      </c>
    </row>
    <row r="290" spans="1:10" s="65" customFormat="1" ht="30" hidden="1" x14ac:dyDescent="0.25">
      <c r="A290" s="128"/>
      <c r="B290" s="129"/>
      <c r="C290" s="130">
        <v>62201</v>
      </c>
      <c r="D290" s="131" t="s">
        <v>577</v>
      </c>
      <c r="E290" s="179"/>
      <c r="F290" s="179">
        <v>0</v>
      </c>
      <c r="G290" s="179">
        <f>E290+F290</f>
        <v>0</v>
      </c>
      <c r="H290" s="179"/>
      <c r="I290" s="179"/>
      <c r="J290" s="268">
        <f t="shared" si="287"/>
        <v>0</v>
      </c>
    </row>
    <row r="291" spans="1:10" s="65" customFormat="1" x14ac:dyDescent="0.25">
      <c r="A291" s="73"/>
      <c r="B291" s="102">
        <v>62900</v>
      </c>
      <c r="C291" s="172" t="s">
        <v>505</v>
      </c>
      <c r="D291" s="173"/>
      <c r="E291" s="137">
        <f t="shared" ref="E291:F291" si="294">SUM(E292)</f>
        <v>565148.67500000005</v>
      </c>
      <c r="F291" s="137">
        <f t="shared" si="294"/>
        <v>8635992.2799999993</v>
      </c>
      <c r="G291" s="137">
        <f t="shared" ref="G291:J291" si="295">SUM(G292)</f>
        <v>9201140.9550000001</v>
      </c>
      <c r="H291" s="137">
        <f t="shared" si="295"/>
        <v>438722.2</v>
      </c>
      <c r="I291" s="137">
        <f t="shared" si="295"/>
        <v>438722.2</v>
      </c>
      <c r="J291" s="270">
        <f t="shared" si="295"/>
        <v>8762418.7550000008</v>
      </c>
    </row>
    <row r="292" spans="1:10" s="65" customFormat="1" ht="30" x14ac:dyDescent="0.25">
      <c r="A292" s="128"/>
      <c r="B292" s="129"/>
      <c r="C292" s="130">
        <v>62901</v>
      </c>
      <c r="D292" s="131" t="s">
        <v>539</v>
      </c>
      <c r="E292" s="179">
        <v>565148.67500000005</v>
      </c>
      <c r="F292" s="179">
        <v>8635992.2799999993</v>
      </c>
      <c r="G292" s="179">
        <f>E292+F292</f>
        <v>9201140.9550000001</v>
      </c>
      <c r="H292" s="179">
        <v>438722.2</v>
      </c>
      <c r="I292" s="179">
        <v>438722.2</v>
      </c>
      <c r="J292" s="268">
        <f t="shared" si="287"/>
        <v>8762418.7550000008</v>
      </c>
    </row>
    <row r="293" spans="1:10" s="65" customFormat="1" x14ac:dyDescent="0.25">
      <c r="A293" s="128"/>
      <c r="B293" s="129"/>
      <c r="C293" s="130"/>
      <c r="D293" s="131"/>
      <c r="E293" s="183"/>
      <c r="F293" s="183"/>
      <c r="G293" s="183"/>
      <c r="H293" s="183"/>
      <c r="I293" s="183"/>
      <c r="J293" s="271"/>
    </row>
    <row r="294" spans="1:10" s="65" customFormat="1" x14ac:dyDescent="0.25">
      <c r="A294" s="66" t="s">
        <v>544</v>
      </c>
      <c r="B294" s="67"/>
      <c r="C294" s="67"/>
      <c r="D294" s="68"/>
      <c r="E294" s="135">
        <f t="shared" ref="E294:F296" si="296">E295</f>
        <v>5000000</v>
      </c>
      <c r="F294" s="135">
        <f t="shared" si="296"/>
        <v>0</v>
      </c>
      <c r="G294" s="135">
        <f t="shared" ref="G294:I296" si="297">G295</f>
        <v>5000000</v>
      </c>
      <c r="H294" s="135">
        <f t="shared" si="297"/>
        <v>5000000</v>
      </c>
      <c r="I294" s="135">
        <f t="shared" si="297"/>
        <v>5000000</v>
      </c>
      <c r="J294" s="268">
        <f t="shared" ref="J294:J296" si="298">J295</f>
        <v>0</v>
      </c>
    </row>
    <row r="295" spans="1:10" s="65" customFormat="1" x14ac:dyDescent="0.25">
      <c r="A295" s="174">
        <v>75000</v>
      </c>
      <c r="B295" s="175" t="s">
        <v>545</v>
      </c>
      <c r="C295" s="176"/>
      <c r="D295" s="177"/>
      <c r="E295" s="136">
        <f t="shared" si="296"/>
        <v>5000000</v>
      </c>
      <c r="F295" s="136">
        <f t="shared" si="296"/>
        <v>0</v>
      </c>
      <c r="G295" s="136">
        <f t="shared" si="297"/>
        <v>5000000</v>
      </c>
      <c r="H295" s="136">
        <f t="shared" si="297"/>
        <v>5000000</v>
      </c>
      <c r="I295" s="136">
        <f t="shared" si="297"/>
        <v>5000000</v>
      </c>
      <c r="J295" s="269">
        <f t="shared" si="298"/>
        <v>0</v>
      </c>
    </row>
    <row r="296" spans="1:10" s="65" customFormat="1" x14ac:dyDescent="0.25">
      <c r="A296" s="73"/>
      <c r="B296" s="102">
        <v>75300</v>
      </c>
      <c r="C296" s="172" t="s">
        <v>543</v>
      </c>
      <c r="D296" s="173"/>
      <c r="E296" s="137">
        <f t="shared" si="296"/>
        <v>5000000</v>
      </c>
      <c r="F296" s="137">
        <f t="shared" si="296"/>
        <v>0</v>
      </c>
      <c r="G296" s="137">
        <f t="shared" si="297"/>
        <v>5000000</v>
      </c>
      <c r="H296" s="137">
        <f t="shared" si="297"/>
        <v>5000000</v>
      </c>
      <c r="I296" s="137">
        <f t="shared" si="297"/>
        <v>5000000</v>
      </c>
      <c r="J296" s="270">
        <f t="shared" si="298"/>
        <v>0</v>
      </c>
    </row>
    <row r="297" spans="1:10" s="65" customFormat="1" ht="30" x14ac:dyDescent="0.25">
      <c r="A297" s="128"/>
      <c r="B297" s="129"/>
      <c r="C297" s="130">
        <v>75301</v>
      </c>
      <c r="D297" s="131" t="s">
        <v>546</v>
      </c>
      <c r="E297" s="179">
        <v>5000000</v>
      </c>
      <c r="F297" s="179">
        <v>0</v>
      </c>
      <c r="G297" s="179">
        <f>E297+F297</f>
        <v>5000000</v>
      </c>
      <c r="H297" s="183">
        <v>5000000</v>
      </c>
      <c r="I297" s="183">
        <v>5000000</v>
      </c>
      <c r="J297" s="268">
        <f t="shared" ref="J297" si="299">G297-H297</f>
        <v>0</v>
      </c>
    </row>
    <row r="298" spans="1:10" s="65" customFormat="1" ht="15.75" thickBot="1" x14ac:dyDescent="0.3">
      <c r="A298" s="272"/>
      <c r="B298" s="273"/>
      <c r="C298" s="274"/>
      <c r="D298" s="275"/>
      <c r="E298" s="277"/>
      <c r="F298" s="277"/>
      <c r="G298" s="277"/>
      <c r="H298" s="277"/>
      <c r="I298" s="277"/>
      <c r="J298" s="276"/>
    </row>
    <row r="299" spans="1:10" x14ac:dyDescent="0.25">
      <c r="A299" s="261"/>
      <c r="B299" s="261"/>
      <c r="C299" s="261"/>
      <c r="D299" s="262"/>
      <c r="E299" s="261"/>
      <c r="F299" s="263"/>
      <c r="G299" s="263"/>
      <c r="H299" s="263"/>
      <c r="I299" s="263"/>
      <c r="J299" s="261"/>
    </row>
    <row r="300" spans="1:10" x14ac:dyDescent="0.25">
      <c r="A300" s="261"/>
      <c r="B300" s="261"/>
      <c r="C300" s="261"/>
      <c r="D300" s="262"/>
      <c r="E300" s="261"/>
      <c r="F300" s="260"/>
      <c r="G300" s="261"/>
    </row>
    <row r="301" spans="1:10" x14ac:dyDescent="0.25">
      <c r="A301" s="261"/>
      <c r="B301" s="261"/>
      <c r="C301" s="261"/>
      <c r="D301" s="262"/>
      <c r="E301" s="261"/>
      <c r="F301" s="261"/>
      <c r="G301" s="261"/>
    </row>
  </sheetData>
  <mergeCells count="9">
    <mergeCell ref="A7:A8"/>
    <mergeCell ref="B7:D7"/>
    <mergeCell ref="E7:I7"/>
    <mergeCell ref="J7:J8"/>
    <mergeCell ref="A1:J1"/>
    <mergeCell ref="A2:J2"/>
    <mergeCell ref="A3:J3"/>
    <mergeCell ref="A4:J4"/>
    <mergeCell ref="A5:J5"/>
  </mergeCells>
  <pageMargins left="0.51181102362204722" right="0.44" top="0.87" bottom="0.78" header="0.23622047244094491" footer="0.32"/>
  <pageSetup scale="59" fitToHeight="0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workbookViewId="0">
      <selection activeCell="C12" sqref="C12"/>
    </sheetView>
  </sheetViews>
  <sheetFormatPr baseColWidth="10" defaultRowHeight="15" x14ac:dyDescent="0.25"/>
  <cols>
    <col min="1" max="1" width="10" style="86" customWidth="1"/>
    <col min="2" max="2" width="90.140625" style="86" customWidth="1"/>
    <col min="3" max="3" width="19.42578125" style="86" customWidth="1"/>
    <col min="4" max="4" width="18.28515625" style="86" bestFit="1" customWidth="1"/>
    <col min="5" max="243" width="11.42578125" style="86"/>
    <col min="244" max="244" width="16.28515625" style="86" customWidth="1"/>
    <col min="245" max="245" width="46.5703125" style="86" customWidth="1"/>
    <col min="246" max="246" width="13.28515625" style="86" customWidth="1"/>
    <col min="247" max="247" width="13.5703125" style="86" customWidth="1"/>
    <col min="248" max="248" width="12.5703125" style="86" customWidth="1"/>
    <col min="249" max="249" width="13.5703125" style="86" customWidth="1"/>
    <col min="250" max="250" width="22.42578125" style="86" customWidth="1"/>
    <col min="251" max="499" width="11.42578125" style="86"/>
    <col min="500" max="500" width="16.28515625" style="86" customWidth="1"/>
    <col min="501" max="501" width="46.5703125" style="86" customWidth="1"/>
    <col min="502" max="502" width="13.28515625" style="86" customWidth="1"/>
    <col min="503" max="503" width="13.5703125" style="86" customWidth="1"/>
    <col min="504" max="504" width="12.5703125" style="86" customWidth="1"/>
    <col min="505" max="505" width="13.5703125" style="86" customWidth="1"/>
    <col min="506" max="506" width="22.42578125" style="86" customWidth="1"/>
    <col min="507" max="755" width="11.42578125" style="86"/>
    <col min="756" max="756" width="16.28515625" style="86" customWidth="1"/>
    <col min="757" max="757" width="46.5703125" style="86" customWidth="1"/>
    <col min="758" max="758" width="13.28515625" style="86" customWidth="1"/>
    <col min="759" max="759" width="13.5703125" style="86" customWidth="1"/>
    <col min="760" max="760" width="12.5703125" style="86" customWidth="1"/>
    <col min="761" max="761" width="13.5703125" style="86" customWidth="1"/>
    <col min="762" max="762" width="22.42578125" style="86" customWidth="1"/>
    <col min="763" max="1011" width="11.42578125" style="86"/>
    <col min="1012" max="1012" width="16.28515625" style="86" customWidth="1"/>
    <col min="1013" max="1013" width="46.5703125" style="86" customWidth="1"/>
    <col min="1014" max="1014" width="13.28515625" style="86" customWidth="1"/>
    <col min="1015" max="1015" width="13.5703125" style="86" customWidth="1"/>
    <col min="1016" max="1016" width="12.5703125" style="86" customWidth="1"/>
    <col min="1017" max="1017" width="13.5703125" style="86" customWidth="1"/>
    <col min="1018" max="1018" width="22.42578125" style="86" customWidth="1"/>
    <col min="1019" max="1267" width="11.42578125" style="86"/>
    <col min="1268" max="1268" width="16.28515625" style="86" customWidth="1"/>
    <col min="1269" max="1269" width="46.5703125" style="86" customWidth="1"/>
    <col min="1270" max="1270" width="13.28515625" style="86" customWidth="1"/>
    <col min="1271" max="1271" width="13.5703125" style="86" customWidth="1"/>
    <col min="1272" max="1272" width="12.5703125" style="86" customWidth="1"/>
    <col min="1273" max="1273" width="13.5703125" style="86" customWidth="1"/>
    <col min="1274" max="1274" width="22.42578125" style="86" customWidth="1"/>
    <col min="1275" max="1523" width="11.42578125" style="86"/>
    <col min="1524" max="1524" width="16.28515625" style="86" customWidth="1"/>
    <col min="1525" max="1525" width="46.5703125" style="86" customWidth="1"/>
    <col min="1526" max="1526" width="13.28515625" style="86" customWidth="1"/>
    <col min="1527" max="1527" width="13.5703125" style="86" customWidth="1"/>
    <col min="1528" max="1528" width="12.5703125" style="86" customWidth="1"/>
    <col min="1529" max="1529" width="13.5703125" style="86" customWidth="1"/>
    <col min="1530" max="1530" width="22.42578125" style="86" customWidth="1"/>
    <col min="1531" max="1779" width="11.42578125" style="86"/>
    <col min="1780" max="1780" width="16.28515625" style="86" customWidth="1"/>
    <col min="1781" max="1781" width="46.5703125" style="86" customWidth="1"/>
    <col min="1782" max="1782" width="13.28515625" style="86" customWidth="1"/>
    <col min="1783" max="1783" width="13.5703125" style="86" customWidth="1"/>
    <col min="1784" max="1784" width="12.5703125" style="86" customWidth="1"/>
    <col min="1785" max="1785" width="13.5703125" style="86" customWidth="1"/>
    <col min="1786" max="1786" width="22.42578125" style="86" customWidth="1"/>
    <col min="1787" max="2035" width="11.42578125" style="86"/>
    <col min="2036" max="2036" width="16.28515625" style="86" customWidth="1"/>
    <col min="2037" max="2037" width="46.5703125" style="86" customWidth="1"/>
    <col min="2038" max="2038" width="13.28515625" style="86" customWidth="1"/>
    <col min="2039" max="2039" width="13.5703125" style="86" customWidth="1"/>
    <col min="2040" max="2040" width="12.5703125" style="86" customWidth="1"/>
    <col min="2041" max="2041" width="13.5703125" style="86" customWidth="1"/>
    <col min="2042" max="2042" width="22.42578125" style="86" customWidth="1"/>
    <col min="2043" max="2291" width="11.42578125" style="86"/>
    <col min="2292" max="2292" width="16.28515625" style="86" customWidth="1"/>
    <col min="2293" max="2293" width="46.5703125" style="86" customWidth="1"/>
    <col min="2294" max="2294" width="13.28515625" style="86" customWidth="1"/>
    <col min="2295" max="2295" width="13.5703125" style="86" customWidth="1"/>
    <col min="2296" max="2296" width="12.5703125" style="86" customWidth="1"/>
    <col min="2297" max="2297" width="13.5703125" style="86" customWidth="1"/>
    <col min="2298" max="2298" width="22.42578125" style="86" customWidth="1"/>
    <col min="2299" max="2547" width="11.42578125" style="86"/>
    <col min="2548" max="2548" width="16.28515625" style="86" customWidth="1"/>
    <col min="2549" max="2549" width="46.5703125" style="86" customWidth="1"/>
    <col min="2550" max="2550" width="13.28515625" style="86" customWidth="1"/>
    <col min="2551" max="2551" width="13.5703125" style="86" customWidth="1"/>
    <col min="2552" max="2552" width="12.5703125" style="86" customWidth="1"/>
    <col min="2553" max="2553" width="13.5703125" style="86" customWidth="1"/>
    <col min="2554" max="2554" width="22.42578125" style="86" customWidth="1"/>
    <col min="2555" max="2803" width="11.42578125" style="86"/>
    <col min="2804" max="2804" width="16.28515625" style="86" customWidth="1"/>
    <col min="2805" max="2805" width="46.5703125" style="86" customWidth="1"/>
    <col min="2806" max="2806" width="13.28515625" style="86" customWidth="1"/>
    <col min="2807" max="2807" width="13.5703125" style="86" customWidth="1"/>
    <col min="2808" max="2808" width="12.5703125" style="86" customWidth="1"/>
    <col min="2809" max="2809" width="13.5703125" style="86" customWidth="1"/>
    <col min="2810" max="2810" width="22.42578125" style="86" customWidth="1"/>
    <col min="2811" max="3059" width="11.42578125" style="86"/>
    <col min="3060" max="3060" width="16.28515625" style="86" customWidth="1"/>
    <col min="3061" max="3061" width="46.5703125" style="86" customWidth="1"/>
    <col min="3062" max="3062" width="13.28515625" style="86" customWidth="1"/>
    <col min="3063" max="3063" width="13.5703125" style="86" customWidth="1"/>
    <col min="3064" max="3064" width="12.5703125" style="86" customWidth="1"/>
    <col min="3065" max="3065" width="13.5703125" style="86" customWidth="1"/>
    <col min="3066" max="3066" width="22.42578125" style="86" customWidth="1"/>
    <col min="3067" max="3315" width="11.42578125" style="86"/>
    <col min="3316" max="3316" width="16.28515625" style="86" customWidth="1"/>
    <col min="3317" max="3317" width="46.5703125" style="86" customWidth="1"/>
    <col min="3318" max="3318" width="13.28515625" style="86" customWidth="1"/>
    <col min="3319" max="3319" width="13.5703125" style="86" customWidth="1"/>
    <col min="3320" max="3320" width="12.5703125" style="86" customWidth="1"/>
    <col min="3321" max="3321" width="13.5703125" style="86" customWidth="1"/>
    <col min="3322" max="3322" width="22.42578125" style="86" customWidth="1"/>
    <col min="3323" max="3571" width="11.42578125" style="86"/>
    <col min="3572" max="3572" width="16.28515625" style="86" customWidth="1"/>
    <col min="3573" max="3573" width="46.5703125" style="86" customWidth="1"/>
    <col min="3574" max="3574" width="13.28515625" style="86" customWidth="1"/>
    <col min="3575" max="3575" width="13.5703125" style="86" customWidth="1"/>
    <col min="3576" max="3576" width="12.5703125" style="86" customWidth="1"/>
    <col min="3577" max="3577" width="13.5703125" style="86" customWidth="1"/>
    <col min="3578" max="3578" width="22.42578125" style="86" customWidth="1"/>
    <col min="3579" max="3827" width="11.42578125" style="86"/>
    <col min="3828" max="3828" width="16.28515625" style="86" customWidth="1"/>
    <col min="3829" max="3829" width="46.5703125" style="86" customWidth="1"/>
    <col min="3830" max="3830" width="13.28515625" style="86" customWidth="1"/>
    <col min="3831" max="3831" width="13.5703125" style="86" customWidth="1"/>
    <col min="3832" max="3832" width="12.5703125" style="86" customWidth="1"/>
    <col min="3833" max="3833" width="13.5703125" style="86" customWidth="1"/>
    <col min="3834" max="3834" width="22.42578125" style="86" customWidth="1"/>
    <col min="3835" max="4083" width="11.42578125" style="86"/>
    <col min="4084" max="4084" width="16.28515625" style="86" customWidth="1"/>
    <col min="4085" max="4085" width="46.5703125" style="86" customWidth="1"/>
    <col min="4086" max="4086" width="13.28515625" style="86" customWidth="1"/>
    <col min="4087" max="4087" width="13.5703125" style="86" customWidth="1"/>
    <col min="4088" max="4088" width="12.5703125" style="86" customWidth="1"/>
    <col min="4089" max="4089" width="13.5703125" style="86" customWidth="1"/>
    <col min="4090" max="4090" width="22.42578125" style="86" customWidth="1"/>
    <col min="4091" max="4339" width="11.42578125" style="86"/>
    <col min="4340" max="4340" width="16.28515625" style="86" customWidth="1"/>
    <col min="4341" max="4341" width="46.5703125" style="86" customWidth="1"/>
    <col min="4342" max="4342" width="13.28515625" style="86" customWidth="1"/>
    <col min="4343" max="4343" width="13.5703125" style="86" customWidth="1"/>
    <col min="4344" max="4344" width="12.5703125" style="86" customWidth="1"/>
    <col min="4345" max="4345" width="13.5703125" style="86" customWidth="1"/>
    <col min="4346" max="4346" width="22.42578125" style="86" customWidth="1"/>
    <col min="4347" max="4595" width="11.42578125" style="86"/>
    <col min="4596" max="4596" width="16.28515625" style="86" customWidth="1"/>
    <col min="4597" max="4597" width="46.5703125" style="86" customWidth="1"/>
    <col min="4598" max="4598" width="13.28515625" style="86" customWidth="1"/>
    <col min="4599" max="4599" width="13.5703125" style="86" customWidth="1"/>
    <col min="4600" max="4600" width="12.5703125" style="86" customWidth="1"/>
    <col min="4601" max="4601" width="13.5703125" style="86" customWidth="1"/>
    <col min="4602" max="4602" width="22.42578125" style="86" customWidth="1"/>
    <col min="4603" max="4851" width="11.42578125" style="86"/>
    <col min="4852" max="4852" width="16.28515625" style="86" customWidth="1"/>
    <col min="4853" max="4853" width="46.5703125" style="86" customWidth="1"/>
    <col min="4854" max="4854" width="13.28515625" style="86" customWidth="1"/>
    <col min="4855" max="4855" width="13.5703125" style="86" customWidth="1"/>
    <col min="4856" max="4856" width="12.5703125" style="86" customWidth="1"/>
    <col min="4857" max="4857" width="13.5703125" style="86" customWidth="1"/>
    <col min="4858" max="4858" width="22.42578125" style="86" customWidth="1"/>
    <col min="4859" max="5107" width="11.42578125" style="86"/>
    <col min="5108" max="5108" width="16.28515625" style="86" customWidth="1"/>
    <col min="5109" max="5109" width="46.5703125" style="86" customWidth="1"/>
    <col min="5110" max="5110" width="13.28515625" style="86" customWidth="1"/>
    <col min="5111" max="5111" width="13.5703125" style="86" customWidth="1"/>
    <col min="5112" max="5112" width="12.5703125" style="86" customWidth="1"/>
    <col min="5113" max="5113" width="13.5703125" style="86" customWidth="1"/>
    <col min="5114" max="5114" width="22.42578125" style="86" customWidth="1"/>
    <col min="5115" max="5363" width="11.42578125" style="86"/>
    <col min="5364" max="5364" width="16.28515625" style="86" customWidth="1"/>
    <col min="5365" max="5365" width="46.5703125" style="86" customWidth="1"/>
    <col min="5366" max="5366" width="13.28515625" style="86" customWidth="1"/>
    <col min="5367" max="5367" width="13.5703125" style="86" customWidth="1"/>
    <col min="5368" max="5368" width="12.5703125" style="86" customWidth="1"/>
    <col min="5369" max="5369" width="13.5703125" style="86" customWidth="1"/>
    <col min="5370" max="5370" width="22.42578125" style="86" customWidth="1"/>
    <col min="5371" max="5619" width="11.42578125" style="86"/>
    <col min="5620" max="5620" width="16.28515625" style="86" customWidth="1"/>
    <col min="5621" max="5621" width="46.5703125" style="86" customWidth="1"/>
    <col min="5622" max="5622" width="13.28515625" style="86" customWidth="1"/>
    <col min="5623" max="5623" width="13.5703125" style="86" customWidth="1"/>
    <col min="5624" max="5624" width="12.5703125" style="86" customWidth="1"/>
    <col min="5625" max="5625" width="13.5703125" style="86" customWidth="1"/>
    <col min="5626" max="5626" width="22.42578125" style="86" customWidth="1"/>
    <col min="5627" max="5875" width="11.42578125" style="86"/>
    <col min="5876" max="5876" width="16.28515625" style="86" customWidth="1"/>
    <col min="5877" max="5877" width="46.5703125" style="86" customWidth="1"/>
    <col min="5878" max="5878" width="13.28515625" style="86" customWidth="1"/>
    <col min="5879" max="5879" width="13.5703125" style="86" customWidth="1"/>
    <col min="5880" max="5880" width="12.5703125" style="86" customWidth="1"/>
    <col min="5881" max="5881" width="13.5703125" style="86" customWidth="1"/>
    <col min="5882" max="5882" width="22.42578125" style="86" customWidth="1"/>
    <col min="5883" max="6131" width="11.42578125" style="86"/>
    <col min="6132" max="6132" width="16.28515625" style="86" customWidth="1"/>
    <col min="6133" max="6133" width="46.5703125" style="86" customWidth="1"/>
    <col min="6134" max="6134" width="13.28515625" style="86" customWidth="1"/>
    <col min="6135" max="6135" width="13.5703125" style="86" customWidth="1"/>
    <col min="6136" max="6136" width="12.5703125" style="86" customWidth="1"/>
    <col min="6137" max="6137" width="13.5703125" style="86" customWidth="1"/>
    <col min="6138" max="6138" width="22.42578125" style="86" customWidth="1"/>
    <col min="6139" max="6387" width="11.42578125" style="86"/>
    <col min="6388" max="6388" width="16.28515625" style="86" customWidth="1"/>
    <col min="6389" max="6389" width="46.5703125" style="86" customWidth="1"/>
    <col min="6390" max="6390" width="13.28515625" style="86" customWidth="1"/>
    <col min="6391" max="6391" width="13.5703125" style="86" customWidth="1"/>
    <col min="6392" max="6392" width="12.5703125" style="86" customWidth="1"/>
    <col min="6393" max="6393" width="13.5703125" style="86" customWidth="1"/>
    <col min="6394" max="6394" width="22.42578125" style="86" customWidth="1"/>
    <col min="6395" max="6643" width="11.42578125" style="86"/>
    <col min="6644" max="6644" width="16.28515625" style="86" customWidth="1"/>
    <col min="6645" max="6645" width="46.5703125" style="86" customWidth="1"/>
    <col min="6646" max="6646" width="13.28515625" style="86" customWidth="1"/>
    <col min="6647" max="6647" width="13.5703125" style="86" customWidth="1"/>
    <col min="6648" max="6648" width="12.5703125" style="86" customWidth="1"/>
    <col min="6649" max="6649" width="13.5703125" style="86" customWidth="1"/>
    <col min="6650" max="6650" width="22.42578125" style="86" customWidth="1"/>
    <col min="6651" max="6899" width="11.42578125" style="86"/>
    <col min="6900" max="6900" width="16.28515625" style="86" customWidth="1"/>
    <col min="6901" max="6901" width="46.5703125" style="86" customWidth="1"/>
    <col min="6902" max="6902" width="13.28515625" style="86" customWidth="1"/>
    <col min="6903" max="6903" width="13.5703125" style="86" customWidth="1"/>
    <col min="6904" max="6904" width="12.5703125" style="86" customWidth="1"/>
    <col min="6905" max="6905" width="13.5703125" style="86" customWidth="1"/>
    <col min="6906" max="6906" width="22.42578125" style="86" customWidth="1"/>
    <col min="6907" max="7155" width="11.42578125" style="86"/>
    <col min="7156" max="7156" width="16.28515625" style="86" customWidth="1"/>
    <col min="7157" max="7157" width="46.5703125" style="86" customWidth="1"/>
    <col min="7158" max="7158" width="13.28515625" style="86" customWidth="1"/>
    <col min="7159" max="7159" width="13.5703125" style="86" customWidth="1"/>
    <col min="7160" max="7160" width="12.5703125" style="86" customWidth="1"/>
    <col min="7161" max="7161" width="13.5703125" style="86" customWidth="1"/>
    <col min="7162" max="7162" width="22.42578125" style="86" customWidth="1"/>
    <col min="7163" max="7411" width="11.42578125" style="86"/>
    <col min="7412" max="7412" width="16.28515625" style="86" customWidth="1"/>
    <col min="7413" max="7413" width="46.5703125" style="86" customWidth="1"/>
    <col min="7414" max="7414" width="13.28515625" style="86" customWidth="1"/>
    <col min="7415" max="7415" width="13.5703125" style="86" customWidth="1"/>
    <col min="7416" max="7416" width="12.5703125" style="86" customWidth="1"/>
    <col min="7417" max="7417" width="13.5703125" style="86" customWidth="1"/>
    <col min="7418" max="7418" width="22.42578125" style="86" customWidth="1"/>
    <col min="7419" max="7667" width="11.42578125" style="86"/>
    <col min="7668" max="7668" width="16.28515625" style="86" customWidth="1"/>
    <col min="7669" max="7669" width="46.5703125" style="86" customWidth="1"/>
    <col min="7670" max="7670" width="13.28515625" style="86" customWidth="1"/>
    <col min="7671" max="7671" width="13.5703125" style="86" customWidth="1"/>
    <col min="7672" max="7672" width="12.5703125" style="86" customWidth="1"/>
    <col min="7673" max="7673" width="13.5703125" style="86" customWidth="1"/>
    <col min="7674" max="7674" width="22.42578125" style="86" customWidth="1"/>
    <col min="7675" max="7923" width="11.42578125" style="86"/>
    <col min="7924" max="7924" width="16.28515625" style="86" customWidth="1"/>
    <col min="7925" max="7925" width="46.5703125" style="86" customWidth="1"/>
    <col min="7926" max="7926" width="13.28515625" style="86" customWidth="1"/>
    <col min="7927" max="7927" width="13.5703125" style="86" customWidth="1"/>
    <col min="7928" max="7928" width="12.5703125" style="86" customWidth="1"/>
    <col min="7929" max="7929" width="13.5703125" style="86" customWidth="1"/>
    <col min="7930" max="7930" width="22.42578125" style="86" customWidth="1"/>
    <col min="7931" max="8179" width="11.42578125" style="86"/>
    <col min="8180" max="8180" width="16.28515625" style="86" customWidth="1"/>
    <col min="8181" max="8181" width="46.5703125" style="86" customWidth="1"/>
    <col min="8182" max="8182" width="13.28515625" style="86" customWidth="1"/>
    <col min="8183" max="8183" width="13.5703125" style="86" customWidth="1"/>
    <col min="8184" max="8184" width="12.5703125" style="86" customWidth="1"/>
    <col min="8185" max="8185" width="13.5703125" style="86" customWidth="1"/>
    <col min="8186" max="8186" width="22.42578125" style="86" customWidth="1"/>
    <col min="8187" max="8435" width="11.42578125" style="86"/>
    <col min="8436" max="8436" width="16.28515625" style="86" customWidth="1"/>
    <col min="8437" max="8437" width="46.5703125" style="86" customWidth="1"/>
    <col min="8438" max="8438" width="13.28515625" style="86" customWidth="1"/>
    <col min="8439" max="8439" width="13.5703125" style="86" customWidth="1"/>
    <col min="8440" max="8440" width="12.5703125" style="86" customWidth="1"/>
    <col min="8441" max="8441" width="13.5703125" style="86" customWidth="1"/>
    <col min="8442" max="8442" width="22.42578125" style="86" customWidth="1"/>
    <col min="8443" max="8691" width="11.42578125" style="86"/>
    <col min="8692" max="8692" width="16.28515625" style="86" customWidth="1"/>
    <col min="8693" max="8693" width="46.5703125" style="86" customWidth="1"/>
    <col min="8694" max="8694" width="13.28515625" style="86" customWidth="1"/>
    <col min="8695" max="8695" width="13.5703125" style="86" customWidth="1"/>
    <col min="8696" max="8696" width="12.5703125" style="86" customWidth="1"/>
    <col min="8697" max="8697" width="13.5703125" style="86" customWidth="1"/>
    <col min="8698" max="8698" width="22.42578125" style="86" customWidth="1"/>
    <col min="8699" max="8947" width="11.42578125" style="86"/>
    <col min="8948" max="8948" width="16.28515625" style="86" customWidth="1"/>
    <col min="8949" max="8949" width="46.5703125" style="86" customWidth="1"/>
    <col min="8950" max="8950" width="13.28515625" style="86" customWidth="1"/>
    <col min="8951" max="8951" width="13.5703125" style="86" customWidth="1"/>
    <col min="8952" max="8952" width="12.5703125" style="86" customWidth="1"/>
    <col min="8953" max="8953" width="13.5703125" style="86" customWidth="1"/>
    <col min="8954" max="8954" width="22.42578125" style="86" customWidth="1"/>
    <col min="8955" max="9203" width="11.42578125" style="86"/>
    <col min="9204" max="9204" width="16.28515625" style="86" customWidth="1"/>
    <col min="9205" max="9205" width="46.5703125" style="86" customWidth="1"/>
    <col min="9206" max="9206" width="13.28515625" style="86" customWidth="1"/>
    <col min="9207" max="9207" width="13.5703125" style="86" customWidth="1"/>
    <col min="9208" max="9208" width="12.5703125" style="86" customWidth="1"/>
    <col min="9209" max="9209" width="13.5703125" style="86" customWidth="1"/>
    <col min="9210" max="9210" width="22.42578125" style="86" customWidth="1"/>
    <col min="9211" max="9459" width="11.42578125" style="86"/>
    <col min="9460" max="9460" width="16.28515625" style="86" customWidth="1"/>
    <col min="9461" max="9461" width="46.5703125" style="86" customWidth="1"/>
    <col min="9462" max="9462" width="13.28515625" style="86" customWidth="1"/>
    <col min="9463" max="9463" width="13.5703125" style="86" customWidth="1"/>
    <col min="9464" max="9464" width="12.5703125" style="86" customWidth="1"/>
    <col min="9465" max="9465" width="13.5703125" style="86" customWidth="1"/>
    <col min="9466" max="9466" width="22.42578125" style="86" customWidth="1"/>
    <col min="9467" max="9715" width="11.42578125" style="86"/>
    <col min="9716" max="9716" width="16.28515625" style="86" customWidth="1"/>
    <col min="9717" max="9717" width="46.5703125" style="86" customWidth="1"/>
    <col min="9718" max="9718" width="13.28515625" style="86" customWidth="1"/>
    <col min="9719" max="9719" width="13.5703125" style="86" customWidth="1"/>
    <col min="9720" max="9720" width="12.5703125" style="86" customWidth="1"/>
    <col min="9721" max="9721" width="13.5703125" style="86" customWidth="1"/>
    <col min="9722" max="9722" width="22.42578125" style="86" customWidth="1"/>
    <col min="9723" max="9971" width="11.42578125" style="86"/>
    <col min="9972" max="9972" width="16.28515625" style="86" customWidth="1"/>
    <col min="9973" max="9973" width="46.5703125" style="86" customWidth="1"/>
    <col min="9974" max="9974" width="13.28515625" style="86" customWidth="1"/>
    <col min="9975" max="9975" width="13.5703125" style="86" customWidth="1"/>
    <col min="9976" max="9976" width="12.5703125" style="86" customWidth="1"/>
    <col min="9977" max="9977" width="13.5703125" style="86" customWidth="1"/>
    <col min="9978" max="9978" width="22.42578125" style="86" customWidth="1"/>
    <col min="9979" max="10227" width="11.42578125" style="86"/>
    <col min="10228" max="10228" width="16.28515625" style="86" customWidth="1"/>
    <col min="10229" max="10229" width="46.5703125" style="86" customWidth="1"/>
    <col min="10230" max="10230" width="13.28515625" style="86" customWidth="1"/>
    <col min="10231" max="10231" width="13.5703125" style="86" customWidth="1"/>
    <col min="10232" max="10232" width="12.5703125" style="86" customWidth="1"/>
    <col min="10233" max="10233" width="13.5703125" style="86" customWidth="1"/>
    <col min="10234" max="10234" width="22.42578125" style="86" customWidth="1"/>
    <col min="10235" max="10483" width="11.42578125" style="86"/>
    <col min="10484" max="10484" width="16.28515625" style="86" customWidth="1"/>
    <col min="10485" max="10485" width="46.5703125" style="86" customWidth="1"/>
    <col min="10486" max="10486" width="13.28515625" style="86" customWidth="1"/>
    <col min="10487" max="10487" width="13.5703125" style="86" customWidth="1"/>
    <col min="10488" max="10488" width="12.5703125" style="86" customWidth="1"/>
    <col min="10489" max="10489" width="13.5703125" style="86" customWidth="1"/>
    <col min="10490" max="10490" width="22.42578125" style="86" customWidth="1"/>
    <col min="10491" max="10739" width="11.42578125" style="86"/>
    <col min="10740" max="10740" width="16.28515625" style="86" customWidth="1"/>
    <col min="10741" max="10741" width="46.5703125" style="86" customWidth="1"/>
    <col min="10742" max="10742" width="13.28515625" style="86" customWidth="1"/>
    <col min="10743" max="10743" width="13.5703125" style="86" customWidth="1"/>
    <col min="10744" max="10744" width="12.5703125" style="86" customWidth="1"/>
    <col min="10745" max="10745" width="13.5703125" style="86" customWidth="1"/>
    <col min="10746" max="10746" width="22.42578125" style="86" customWidth="1"/>
    <col min="10747" max="10995" width="11.42578125" style="86"/>
    <col min="10996" max="10996" width="16.28515625" style="86" customWidth="1"/>
    <col min="10997" max="10997" width="46.5703125" style="86" customWidth="1"/>
    <col min="10998" max="10998" width="13.28515625" style="86" customWidth="1"/>
    <col min="10999" max="10999" width="13.5703125" style="86" customWidth="1"/>
    <col min="11000" max="11000" width="12.5703125" style="86" customWidth="1"/>
    <col min="11001" max="11001" width="13.5703125" style="86" customWidth="1"/>
    <col min="11002" max="11002" width="22.42578125" style="86" customWidth="1"/>
    <col min="11003" max="11251" width="11.42578125" style="86"/>
    <col min="11252" max="11252" width="16.28515625" style="86" customWidth="1"/>
    <col min="11253" max="11253" width="46.5703125" style="86" customWidth="1"/>
    <col min="11254" max="11254" width="13.28515625" style="86" customWidth="1"/>
    <col min="11255" max="11255" width="13.5703125" style="86" customWidth="1"/>
    <col min="11256" max="11256" width="12.5703125" style="86" customWidth="1"/>
    <col min="11257" max="11257" width="13.5703125" style="86" customWidth="1"/>
    <col min="11258" max="11258" width="22.42578125" style="86" customWidth="1"/>
    <col min="11259" max="11507" width="11.42578125" style="86"/>
    <col min="11508" max="11508" width="16.28515625" style="86" customWidth="1"/>
    <col min="11509" max="11509" width="46.5703125" style="86" customWidth="1"/>
    <col min="11510" max="11510" width="13.28515625" style="86" customWidth="1"/>
    <col min="11511" max="11511" width="13.5703125" style="86" customWidth="1"/>
    <col min="11512" max="11512" width="12.5703125" style="86" customWidth="1"/>
    <col min="11513" max="11513" width="13.5703125" style="86" customWidth="1"/>
    <col min="11514" max="11514" width="22.42578125" style="86" customWidth="1"/>
    <col min="11515" max="11763" width="11.42578125" style="86"/>
    <col min="11764" max="11764" width="16.28515625" style="86" customWidth="1"/>
    <col min="11765" max="11765" width="46.5703125" style="86" customWidth="1"/>
    <col min="11766" max="11766" width="13.28515625" style="86" customWidth="1"/>
    <col min="11767" max="11767" width="13.5703125" style="86" customWidth="1"/>
    <col min="11768" max="11768" width="12.5703125" style="86" customWidth="1"/>
    <col min="11769" max="11769" width="13.5703125" style="86" customWidth="1"/>
    <col min="11770" max="11770" width="22.42578125" style="86" customWidth="1"/>
    <col min="11771" max="12019" width="11.42578125" style="86"/>
    <col min="12020" max="12020" width="16.28515625" style="86" customWidth="1"/>
    <col min="12021" max="12021" width="46.5703125" style="86" customWidth="1"/>
    <col min="12022" max="12022" width="13.28515625" style="86" customWidth="1"/>
    <col min="12023" max="12023" width="13.5703125" style="86" customWidth="1"/>
    <col min="12024" max="12024" width="12.5703125" style="86" customWidth="1"/>
    <col min="12025" max="12025" width="13.5703125" style="86" customWidth="1"/>
    <col min="12026" max="12026" width="22.42578125" style="86" customWidth="1"/>
    <col min="12027" max="12275" width="11.42578125" style="86"/>
    <col min="12276" max="12276" width="16.28515625" style="86" customWidth="1"/>
    <col min="12277" max="12277" width="46.5703125" style="86" customWidth="1"/>
    <col min="12278" max="12278" width="13.28515625" style="86" customWidth="1"/>
    <col min="12279" max="12279" width="13.5703125" style="86" customWidth="1"/>
    <col min="12280" max="12280" width="12.5703125" style="86" customWidth="1"/>
    <col min="12281" max="12281" width="13.5703125" style="86" customWidth="1"/>
    <col min="12282" max="12282" width="22.42578125" style="86" customWidth="1"/>
    <col min="12283" max="12531" width="11.42578125" style="86"/>
    <col min="12532" max="12532" width="16.28515625" style="86" customWidth="1"/>
    <col min="12533" max="12533" width="46.5703125" style="86" customWidth="1"/>
    <col min="12534" max="12534" width="13.28515625" style="86" customWidth="1"/>
    <col min="12535" max="12535" width="13.5703125" style="86" customWidth="1"/>
    <col min="12536" max="12536" width="12.5703125" style="86" customWidth="1"/>
    <col min="12537" max="12537" width="13.5703125" style="86" customWidth="1"/>
    <col min="12538" max="12538" width="22.42578125" style="86" customWidth="1"/>
    <col min="12539" max="12787" width="11.42578125" style="86"/>
    <col min="12788" max="12788" width="16.28515625" style="86" customWidth="1"/>
    <col min="12789" max="12789" width="46.5703125" style="86" customWidth="1"/>
    <col min="12790" max="12790" width="13.28515625" style="86" customWidth="1"/>
    <col min="12791" max="12791" width="13.5703125" style="86" customWidth="1"/>
    <col min="12792" max="12792" width="12.5703125" style="86" customWidth="1"/>
    <col min="12793" max="12793" width="13.5703125" style="86" customWidth="1"/>
    <col min="12794" max="12794" width="22.42578125" style="86" customWidth="1"/>
    <col min="12795" max="13043" width="11.42578125" style="86"/>
    <col min="13044" max="13044" width="16.28515625" style="86" customWidth="1"/>
    <col min="13045" max="13045" width="46.5703125" style="86" customWidth="1"/>
    <col min="13046" max="13046" width="13.28515625" style="86" customWidth="1"/>
    <col min="13047" max="13047" width="13.5703125" style="86" customWidth="1"/>
    <col min="13048" max="13048" width="12.5703125" style="86" customWidth="1"/>
    <col min="13049" max="13049" width="13.5703125" style="86" customWidth="1"/>
    <col min="13050" max="13050" width="22.42578125" style="86" customWidth="1"/>
    <col min="13051" max="13299" width="11.42578125" style="86"/>
    <col min="13300" max="13300" width="16.28515625" style="86" customWidth="1"/>
    <col min="13301" max="13301" width="46.5703125" style="86" customWidth="1"/>
    <col min="13302" max="13302" width="13.28515625" style="86" customWidth="1"/>
    <col min="13303" max="13303" width="13.5703125" style="86" customWidth="1"/>
    <col min="13304" max="13304" width="12.5703125" style="86" customWidth="1"/>
    <col min="13305" max="13305" width="13.5703125" style="86" customWidth="1"/>
    <col min="13306" max="13306" width="22.42578125" style="86" customWidth="1"/>
    <col min="13307" max="13555" width="11.42578125" style="86"/>
    <col min="13556" max="13556" width="16.28515625" style="86" customWidth="1"/>
    <col min="13557" max="13557" width="46.5703125" style="86" customWidth="1"/>
    <col min="13558" max="13558" width="13.28515625" style="86" customWidth="1"/>
    <col min="13559" max="13559" width="13.5703125" style="86" customWidth="1"/>
    <col min="13560" max="13560" width="12.5703125" style="86" customWidth="1"/>
    <col min="13561" max="13561" width="13.5703125" style="86" customWidth="1"/>
    <col min="13562" max="13562" width="22.42578125" style="86" customWidth="1"/>
    <col min="13563" max="13811" width="11.42578125" style="86"/>
    <col min="13812" max="13812" width="16.28515625" style="86" customWidth="1"/>
    <col min="13813" max="13813" width="46.5703125" style="86" customWidth="1"/>
    <col min="13814" max="13814" width="13.28515625" style="86" customWidth="1"/>
    <col min="13815" max="13815" width="13.5703125" style="86" customWidth="1"/>
    <col min="13816" max="13816" width="12.5703125" style="86" customWidth="1"/>
    <col min="13817" max="13817" width="13.5703125" style="86" customWidth="1"/>
    <col min="13818" max="13818" width="22.42578125" style="86" customWidth="1"/>
    <col min="13819" max="14067" width="11.42578125" style="86"/>
    <col min="14068" max="14068" width="16.28515625" style="86" customWidth="1"/>
    <col min="14069" max="14069" width="46.5703125" style="86" customWidth="1"/>
    <col min="14070" max="14070" width="13.28515625" style="86" customWidth="1"/>
    <col min="14071" max="14071" width="13.5703125" style="86" customWidth="1"/>
    <col min="14072" max="14072" width="12.5703125" style="86" customWidth="1"/>
    <col min="14073" max="14073" width="13.5703125" style="86" customWidth="1"/>
    <col min="14074" max="14074" width="22.42578125" style="86" customWidth="1"/>
    <col min="14075" max="14323" width="11.42578125" style="86"/>
    <col min="14324" max="14324" width="16.28515625" style="86" customWidth="1"/>
    <col min="14325" max="14325" width="46.5703125" style="86" customWidth="1"/>
    <col min="14326" max="14326" width="13.28515625" style="86" customWidth="1"/>
    <col min="14327" max="14327" width="13.5703125" style="86" customWidth="1"/>
    <col min="14328" max="14328" width="12.5703125" style="86" customWidth="1"/>
    <col min="14329" max="14329" width="13.5703125" style="86" customWidth="1"/>
    <col min="14330" max="14330" width="22.42578125" style="86" customWidth="1"/>
    <col min="14331" max="14579" width="11.42578125" style="86"/>
    <col min="14580" max="14580" width="16.28515625" style="86" customWidth="1"/>
    <col min="14581" max="14581" width="46.5703125" style="86" customWidth="1"/>
    <col min="14582" max="14582" width="13.28515625" style="86" customWidth="1"/>
    <col min="14583" max="14583" width="13.5703125" style="86" customWidth="1"/>
    <col min="14584" max="14584" width="12.5703125" style="86" customWidth="1"/>
    <col min="14585" max="14585" width="13.5703125" style="86" customWidth="1"/>
    <col min="14586" max="14586" width="22.42578125" style="86" customWidth="1"/>
    <col min="14587" max="14835" width="11.42578125" style="86"/>
    <col min="14836" max="14836" width="16.28515625" style="86" customWidth="1"/>
    <col min="14837" max="14837" width="46.5703125" style="86" customWidth="1"/>
    <col min="14838" max="14838" width="13.28515625" style="86" customWidth="1"/>
    <col min="14839" max="14839" width="13.5703125" style="86" customWidth="1"/>
    <col min="14840" max="14840" width="12.5703125" style="86" customWidth="1"/>
    <col min="14841" max="14841" width="13.5703125" style="86" customWidth="1"/>
    <col min="14842" max="14842" width="22.42578125" style="86" customWidth="1"/>
    <col min="14843" max="15091" width="11.42578125" style="86"/>
    <col min="15092" max="15092" width="16.28515625" style="86" customWidth="1"/>
    <col min="15093" max="15093" width="46.5703125" style="86" customWidth="1"/>
    <col min="15094" max="15094" width="13.28515625" style="86" customWidth="1"/>
    <col min="15095" max="15095" width="13.5703125" style="86" customWidth="1"/>
    <col min="15096" max="15096" width="12.5703125" style="86" customWidth="1"/>
    <col min="15097" max="15097" width="13.5703125" style="86" customWidth="1"/>
    <col min="15098" max="15098" width="22.42578125" style="86" customWidth="1"/>
    <col min="15099" max="15347" width="11.42578125" style="86"/>
    <col min="15348" max="15348" width="16.28515625" style="86" customWidth="1"/>
    <col min="15349" max="15349" width="46.5703125" style="86" customWidth="1"/>
    <col min="15350" max="15350" width="13.28515625" style="86" customWidth="1"/>
    <col min="15351" max="15351" width="13.5703125" style="86" customWidth="1"/>
    <col min="15352" max="15352" width="12.5703125" style="86" customWidth="1"/>
    <col min="15353" max="15353" width="13.5703125" style="86" customWidth="1"/>
    <col min="15354" max="15354" width="22.42578125" style="86" customWidth="1"/>
    <col min="15355" max="15603" width="11.42578125" style="86"/>
    <col min="15604" max="15604" width="16.28515625" style="86" customWidth="1"/>
    <col min="15605" max="15605" width="46.5703125" style="86" customWidth="1"/>
    <col min="15606" max="15606" width="13.28515625" style="86" customWidth="1"/>
    <col min="15607" max="15607" width="13.5703125" style="86" customWidth="1"/>
    <col min="15608" max="15608" width="12.5703125" style="86" customWidth="1"/>
    <col min="15609" max="15609" width="13.5703125" style="86" customWidth="1"/>
    <col min="15610" max="15610" width="22.42578125" style="86" customWidth="1"/>
    <col min="15611" max="15859" width="11.42578125" style="86"/>
    <col min="15860" max="15860" width="16.28515625" style="86" customWidth="1"/>
    <col min="15861" max="15861" width="46.5703125" style="86" customWidth="1"/>
    <col min="15862" max="15862" width="13.28515625" style="86" customWidth="1"/>
    <col min="15863" max="15863" width="13.5703125" style="86" customWidth="1"/>
    <col min="15864" max="15864" width="12.5703125" style="86" customWidth="1"/>
    <col min="15865" max="15865" width="13.5703125" style="86" customWidth="1"/>
    <col min="15866" max="15866" width="22.42578125" style="86" customWidth="1"/>
    <col min="15867" max="16115" width="11.42578125" style="86"/>
    <col min="16116" max="16116" width="16.28515625" style="86" customWidth="1"/>
    <col min="16117" max="16117" width="46.5703125" style="86" customWidth="1"/>
    <col min="16118" max="16118" width="13.28515625" style="86" customWidth="1"/>
    <col min="16119" max="16119" width="13.5703125" style="86" customWidth="1"/>
    <col min="16120" max="16120" width="12.5703125" style="86" customWidth="1"/>
    <col min="16121" max="16121" width="13.5703125" style="86" customWidth="1"/>
    <col min="16122" max="16122" width="22.42578125" style="86" customWidth="1"/>
    <col min="16123" max="16384" width="11.42578125" style="86"/>
  </cols>
  <sheetData>
    <row r="1" spans="1:4" ht="15" customHeight="1" x14ac:dyDescent="0.25">
      <c r="A1" s="300" t="s">
        <v>463</v>
      </c>
      <c r="B1" s="300"/>
      <c r="C1" s="300"/>
      <c r="D1"/>
    </row>
    <row r="2" spans="1:4" ht="15" customHeight="1" x14ac:dyDescent="0.25">
      <c r="A2" s="301" t="s">
        <v>491</v>
      </c>
      <c r="B2" s="301"/>
      <c r="C2" s="301"/>
      <c r="D2"/>
    </row>
    <row r="3" spans="1:4" ht="15" customHeight="1" x14ac:dyDescent="0.25">
      <c r="A3" s="302" t="s">
        <v>579</v>
      </c>
      <c r="B3" s="302"/>
      <c r="C3" s="302"/>
      <c r="D3"/>
    </row>
    <row r="4" spans="1:4" ht="15.75" thickBot="1" x14ac:dyDescent="0.3">
      <c r="A4" s="303" t="s">
        <v>465</v>
      </c>
      <c r="B4" s="303"/>
      <c r="C4" s="303"/>
      <c r="D4"/>
    </row>
    <row r="5" spans="1:4" ht="15.75" customHeight="1" thickBot="1" x14ac:dyDescent="0.3">
      <c r="A5" s="304" t="s">
        <v>492</v>
      </c>
      <c r="B5" s="305"/>
      <c r="C5" s="186">
        <f>SUM(EAI!H48)</f>
        <v>860815923.70000005</v>
      </c>
      <c r="D5"/>
    </row>
    <row r="6" spans="1:4" ht="33.75" customHeight="1" thickBot="1" x14ac:dyDescent="0.3">
      <c r="A6" s="306"/>
      <c r="B6" s="306"/>
      <c r="C6" s="88"/>
      <c r="D6"/>
    </row>
    <row r="7" spans="1:4" ht="15.75" customHeight="1" thickBot="1" x14ac:dyDescent="0.3">
      <c r="A7" s="311" t="s">
        <v>493</v>
      </c>
      <c r="B7" s="312"/>
      <c r="C7" s="187">
        <f>SUM(C8:C13)</f>
        <v>8407593.4600000009</v>
      </c>
      <c r="D7"/>
    </row>
    <row r="8" spans="1:4" ht="15.75" customHeight="1" x14ac:dyDescent="0.25">
      <c r="A8" s="251"/>
      <c r="B8" s="103" t="s">
        <v>554</v>
      </c>
      <c r="C8" s="254">
        <v>0</v>
      </c>
      <c r="D8"/>
    </row>
    <row r="9" spans="1:4" x14ac:dyDescent="0.25">
      <c r="A9" s="252"/>
      <c r="B9" s="253" t="s">
        <v>494</v>
      </c>
      <c r="C9" s="254">
        <v>0</v>
      </c>
      <c r="D9"/>
    </row>
    <row r="10" spans="1:4" x14ac:dyDescent="0.25">
      <c r="A10" s="104"/>
      <c r="B10" s="92" t="s">
        <v>495</v>
      </c>
      <c r="C10" s="184">
        <v>0</v>
      </c>
      <c r="D10"/>
    </row>
    <row r="11" spans="1:4" ht="15.75" customHeight="1" x14ac:dyDescent="0.25">
      <c r="A11" s="104"/>
      <c r="B11" s="92" t="s">
        <v>496</v>
      </c>
      <c r="C11" s="184">
        <v>0</v>
      </c>
      <c r="D11"/>
    </row>
    <row r="12" spans="1:4" ht="15.75" customHeight="1" x14ac:dyDescent="0.25">
      <c r="A12" s="104"/>
      <c r="B12" s="92" t="s">
        <v>497</v>
      </c>
      <c r="C12" s="184">
        <v>8407593.4600000009</v>
      </c>
      <c r="D12"/>
    </row>
    <row r="13" spans="1:4" ht="15.75" customHeight="1" thickBot="1" x14ac:dyDescent="0.3">
      <c r="A13" s="91" t="s">
        <v>498</v>
      </c>
      <c r="B13" s="105"/>
      <c r="C13" s="185">
        <v>0</v>
      </c>
      <c r="D13"/>
    </row>
    <row r="14" spans="1:4" ht="15.75" customHeight="1" thickBot="1" x14ac:dyDescent="0.3">
      <c r="A14" s="307"/>
      <c r="B14" s="307"/>
      <c r="C14" s="88"/>
      <c r="D14"/>
    </row>
    <row r="15" spans="1:4" ht="15.75" customHeight="1" thickBot="1" x14ac:dyDescent="0.3">
      <c r="A15" s="311" t="s">
        <v>499</v>
      </c>
      <c r="B15" s="312"/>
      <c r="C15" s="187">
        <f>SUM(C16:C18)</f>
        <v>0</v>
      </c>
      <c r="D15"/>
    </row>
    <row r="16" spans="1:4" ht="15.75" customHeight="1" x14ac:dyDescent="0.25">
      <c r="A16" s="104"/>
      <c r="B16" s="92" t="s">
        <v>500</v>
      </c>
      <c r="C16" s="184">
        <v>0</v>
      </c>
      <c r="D16"/>
    </row>
    <row r="17" spans="1:4" ht="15.75" customHeight="1" x14ac:dyDescent="0.25">
      <c r="A17" s="104"/>
      <c r="B17" s="92" t="s">
        <v>501</v>
      </c>
      <c r="C17" s="184">
        <v>0</v>
      </c>
      <c r="D17"/>
    </row>
    <row r="18" spans="1:4" ht="15.75" customHeight="1" thickBot="1" x14ac:dyDescent="0.3">
      <c r="A18" s="308" t="s">
        <v>502</v>
      </c>
      <c r="B18" s="309"/>
      <c r="C18" s="185">
        <v>0</v>
      </c>
      <c r="D18"/>
    </row>
    <row r="19" spans="1:4" ht="15.75" customHeight="1" thickBot="1" x14ac:dyDescent="0.3">
      <c r="A19" s="310"/>
      <c r="B19" s="310"/>
      <c r="C19" s="97"/>
      <c r="D19"/>
    </row>
    <row r="20" spans="1:4" ht="15.75" customHeight="1" thickBot="1" x14ac:dyDescent="0.3">
      <c r="A20" s="304" t="s">
        <v>503</v>
      </c>
      <c r="B20" s="305"/>
      <c r="C20" s="186">
        <f>C5+C7-C15</f>
        <v>869223517.16000009</v>
      </c>
      <c r="D20"/>
    </row>
    <row r="21" spans="1:4" ht="15.75" customHeight="1" x14ac:dyDescent="0.25">
      <c r="A21" s="96"/>
      <c r="B21" s="96"/>
      <c r="C21" s="259"/>
      <c r="D21"/>
    </row>
    <row r="22" spans="1:4" ht="15.75" customHeight="1" x14ac:dyDescent="0.25">
      <c r="A22"/>
      <c r="B22"/>
      <c r="C22" s="259"/>
      <c r="D22" s="282"/>
    </row>
    <row r="23" spans="1:4" ht="15.75" customHeight="1" x14ac:dyDescent="0.25">
      <c r="A23" s="98"/>
      <c r="B23" s="98"/>
      <c r="C23" s="259"/>
      <c r="D23" s="134"/>
    </row>
    <row r="24" spans="1:4" ht="15.75" customHeight="1" x14ac:dyDescent="0.25">
      <c r="A24" s="98"/>
      <c r="B24" s="98"/>
      <c r="C24" s="98"/>
      <c r="D24" s="134"/>
    </row>
    <row r="25" spans="1:4" ht="15.75" customHeight="1" x14ac:dyDescent="0.25">
      <c r="A25" s="98"/>
      <c r="B25" s="98"/>
      <c r="C25" s="98"/>
      <c r="D25" s="134"/>
    </row>
    <row r="26" spans="1:4" x14ac:dyDescent="0.25">
      <c r="D26"/>
    </row>
    <row r="27" spans="1:4" x14ac:dyDescent="0.25">
      <c r="C27" s="99"/>
      <c r="D27"/>
    </row>
    <row r="28" spans="1:4" x14ac:dyDescent="0.25">
      <c r="D28" s="99"/>
    </row>
    <row r="33" spans="4:4" x14ac:dyDescent="0.25">
      <c r="D33" s="100"/>
    </row>
    <row r="36" spans="4:4" x14ac:dyDescent="0.25">
      <c r="D36" s="100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69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workbookViewId="0">
      <selection activeCell="A37" sqref="A37"/>
    </sheetView>
  </sheetViews>
  <sheetFormatPr baseColWidth="10" defaultRowHeight="15" x14ac:dyDescent="0.25"/>
  <cols>
    <col min="1" max="1" width="10" style="86" customWidth="1"/>
    <col min="2" max="2" width="86.85546875" style="86" customWidth="1"/>
    <col min="3" max="3" width="18.42578125" style="86" customWidth="1"/>
    <col min="4" max="4" width="11.42578125" style="86"/>
    <col min="5" max="5" width="18.28515625" style="86" bestFit="1" customWidth="1"/>
    <col min="6" max="246" width="11.42578125" style="86"/>
    <col min="247" max="247" width="16.28515625" style="86" customWidth="1"/>
    <col min="248" max="248" width="46.5703125" style="86" customWidth="1"/>
    <col min="249" max="249" width="13.28515625" style="86" customWidth="1"/>
    <col min="250" max="250" width="13.5703125" style="86" customWidth="1"/>
    <col min="251" max="251" width="12.5703125" style="86" customWidth="1"/>
    <col min="252" max="252" width="13.5703125" style="86" customWidth="1"/>
    <col min="253" max="253" width="22.42578125" style="86" customWidth="1"/>
    <col min="254" max="502" width="11.42578125" style="86"/>
    <col min="503" max="503" width="16.28515625" style="86" customWidth="1"/>
    <col min="504" max="504" width="46.5703125" style="86" customWidth="1"/>
    <col min="505" max="505" width="13.28515625" style="86" customWidth="1"/>
    <col min="506" max="506" width="13.5703125" style="86" customWidth="1"/>
    <col min="507" max="507" width="12.5703125" style="86" customWidth="1"/>
    <col min="508" max="508" width="13.5703125" style="86" customWidth="1"/>
    <col min="509" max="509" width="22.42578125" style="86" customWidth="1"/>
    <col min="510" max="758" width="11.42578125" style="86"/>
    <col min="759" max="759" width="16.28515625" style="86" customWidth="1"/>
    <col min="760" max="760" width="46.5703125" style="86" customWidth="1"/>
    <col min="761" max="761" width="13.28515625" style="86" customWidth="1"/>
    <col min="762" max="762" width="13.5703125" style="86" customWidth="1"/>
    <col min="763" max="763" width="12.5703125" style="86" customWidth="1"/>
    <col min="764" max="764" width="13.5703125" style="86" customWidth="1"/>
    <col min="765" max="765" width="22.42578125" style="86" customWidth="1"/>
    <col min="766" max="1014" width="11.42578125" style="86"/>
    <col min="1015" max="1015" width="16.28515625" style="86" customWidth="1"/>
    <col min="1016" max="1016" width="46.5703125" style="86" customWidth="1"/>
    <col min="1017" max="1017" width="13.28515625" style="86" customWidth="1"/>
    <col min="1018" max="1018" width="13.5703125" style="86" customWidth="1"/>
    <col min="1019" max="1019" width="12.5703125" style="86" customWidth="1"/>
    <col min="1020" max="1020" width="13.5703125" style="86" customWidth="1"/>
    <col min="1021" max="1021" width="22.42578125" style="86" customWidth="1"/>
    <col min="1022" max="1270" width="11.42578125" style="86"/>
    <col min="1271" max="1271" width="16.28515625" style="86" customWidth="1"/>
    <col min="1272" max="1272" width="46.5703125" style="86" customWidth="1"/>
    <col min="1273" max="1273" width="13.28515625" style="86" customWidth="1"/>
    <col min="1274" max="1274" width="13.5703125" style="86" customWidth="1"/>
    <col min="1275" max="1275" width="12.5703125" style="86" customWidth="1"/>
    <col min="1276" max="1276" width="13.5703125" style="86" customWidth="1"/>
    <col min="1277" max="1277" width="22.42578125" style="86" customWidth="1"/>
    <col min="1278" max="1526" width="11.42578125" style="86"/>
    <col min="1527" max="1527" width="16.28515625" style="86" customWidth="1"/>
    <col min="1528" max="1528" width="46.5703125" style="86" customWidth="1"/>
    <col min="1529" max="1529" width="13.28515625" style="86" customWidth="1"/>
    <col min="1530" max="1530" width="13.5703125" style="86" customWidth="1"/>
    <col min="1531" max="1531" width="12.5703125" style="86" customWidth="1"/>
    <col min="1532" max="1532" width="13.5703125" style="86" customWidth="1"/>
    <col min="1533" max="1533" width="22.42578125" style="86" customWidth="1"/>
    <col min="1534" max="1782" width="11.42578125" style="86"/>
    <col min="1783" max="1783" width="16.28515625" style="86" customWidth="1"/>
    <col min="1784" max="1784" width="46.5703125" style="86" customWidth="1"/>
    <col min="1785" max="1785" width="13.28515625" style="86" customWidth="1"/>
    <col min="1786" max="1786" width="13.5703125" style="86" customWidth="1"/>
    <col min="1787" max="1787" width="12.5703125" style="86" customWidth="1"/>
    <col min="1788" max="1788" width="13.5703125" style="86" customWidth="1"/>
    <col min="1789" max="1789" width="22.42578125" style="86" customWidth="1"/>
    <col min="1790" max="2038" width="11.42578125" style="86"/>
    <col min="2039" max="2039" width="16.28515625" style="86" customWidth="1"/>
    <col min="2040" max="2040" width="46.5703125" style="86" customWidth="1"/>
    <col min="2041" max="2041" width="13.28515625" style="86" customWidth="1"/>
    <col min="2042" max="2042" width="13.5703125" style="86" customWidth="1"/>
    <col min="2043" max="2043" width="12.5703125" style="86" customWidth="1"/>
    <col min="2044" max="2044" width="13.5703125" style="86" customWidth="1"/>
    <col min="2045" max="2045" width="22.42578125" style="86" customWidth="1"/>
    <col min="2046" max="2294" width="11.42578125" style="86"/>
    <col min="2295" max="2295" width="16.28515625" style="86" customWidth="1"/>
    <col min="2296" max="2296" width="46.5703125" style="86" customWidth="1"/>
    <col min="2297" max="2297" width="13.28515625" style="86" customWidth="1"/>
    <col min="2298" max="2298" width="13.5703125" style="86" customWidth="1"/>
    <col min="2299" max="2299" width="12.5703125" style="86" customWidth="1"/>
    <col min="2300" max="2300" width="13.5703125" style="86" customWidth="1"/>
    <col min="2301" max="2301" width="22.42578125" style="86" customWidth="1"/>
    <col min="2302" max="2550" width="11.42578125" style="86"/>
    <col min="2551" max="2551" width="16.28515625" style="86" customWidth="1"/>
    <col min="2552" max="2552" width="46.5703125" style="86" customWidth="1"/>
    <col min="2553" max="2553" width="13.28515625" style="86" customWidth="1"/>
    <col min="2554" max="2554" width="13.5703125" style="86" customWidth="1"/>
    <col min="2555" max="2555" width="12.5703125" style="86" customWidth="1"/>
    <col min="2556" max="2556" width="13.5703125" style="86" customWidth="1"/>
    <col min="2557" max="2557" width="22.42578125" style="86" customWidth="1"/>
    <col min="2558" max="2806" width="11.42578125" style="86"/>
    <col min="2807" max="2807" width="16.28515625" style="86" customWidth="1"/>
    <col min="2808" max="2808" width="46.5703125" style="86" customWidth="1"/>
    <col min="2809" max="2809" width="13.28515625" style="86" customWidth="1"/>
    <col min="2810" max="2810" width="13.5703125" style="86" customWidth="1"/>
    <col min="2811" max="2811" width="12.5703125" style="86" customWidth="1"/>
    <col min="2812" max="2812" width="13.5703125" style="86" customWidth="1"/>
    <col min="2813" max="2813" width="22.42578125" style="86" customWidth="1"/>
    <col min="2814" max="3062" width="11.42578125" style="86"/>
    <col min="3063" max="3063" width="16.28515625" style="86" customWidth="1"/>
    <col min="3064" max="3064" width="46.5703125" style="86" customWidth="1"/>
    <col min="3065" max="3065" width="13.28515625" style="86" customWidth="1"/>
    <col min="3066" max="3066" width="13.5703125" style="86" customWidth="1"/>
    <col min="3067" max="3067" width="12.5703125" style="86" customWidth="1"/>
    <col min="3068" max="3068" width="13.5703125" style="86" customWidth="1"/>
    <col min="3069" max="3069" width="22.42578125" style="86" customWidth="1"/>
    <col min="3070" max="3318" width="11.42578125" style="86"/>
    <col min="3319" max="3319" width="16.28515625" style="86" customWidth="1"/>
    <col min="3320" max="3320" width="46.5703125" style="86" customWidth="1"/>
    <col min="3321" max="3321" width="13.28515625" style="86" customWidth="1"/>
    <col min="3322" max="3322" width="13.5703125" style="86" customWidth="1"/>
    <col min="3323" max="3323" width="12.5703125" style="86" customWidth="1"/>
    <col min="3324" max="3324" width="13.5703125" style="86" customWidth="1"/>
    <col min="3325" max="3325" width="22.42578125" style="86" customWidth="1"/>
    <col min="3326" max="3574" width="11.42578125" style="86"/>
    <col min="3575" max="3575" width="16.28515625" style="86" customWidth="1"/>
    <col min="3576" max="3576" width="46.5703125" style="86" customWidth="1"/>
    <col min="3577" max="3577" width="13.28515625" style="86" customWidth="1"/>
    <col min="3578" max="3578" width="13.5703125" style="86" customWidth="1"/>
    <col min="3579" max="3579" width="12.5703125" style="86" customWidth="1"/>
    <col min="3580" max="3580" width="13.5703125" style="86" customWidth="1"/>
    <col min="3581" max="3581" width="22.42578125" style="86" customWidth="1"/>
    <col min="3582" max="3830" width="11.42578125" style="86"/>
    <col min="3831" max="3831" width="16.28515625" style="86" customWidth="1"/>
    <col min="3832" max="3832" width="46.5703125" style="86" customWidth="1"/>
    <col min="3833" max="3833" width="13.28515625" style="86" customWidth="1"/>
    <col min="3834" max="3834" width="13.5703125" style="86" customWidth="1"/>
    <col min="3835" max="3835" width="12.5703125" style="86" customWidth="1"/>
    <col min="3836" max="3836" width="13.5703125" style="86" customWidth="1"/>
    <col min="3837" max="3837" width="22.42578125" style="86" customWidth="1"/>
    <col min="3838" max="4086" width="11.42578125" style="86"/>
    <col min="4087" max="4087" width="16.28515625" style="86" customWidth="1"/>
    <col min="4088" max="4088" width="46.5703125" style="86" customWidth="1"/>
    <col min="4089" max="4089" width="13.28515625" style="86" customWidth="1"/>
    <col min="4090" max="4090" width="13.5703125" style="86" customWidth="1"/>
    <col min="4091" max="4091" width="12.5703125" style="86" customWidth="1"/>
    <col min="4092" max="4092" width="13.5703125" style="86" customWidth="1"/>
    <col min="4093" max="4093" width="22.42578125" style="86" customWidth="1"/>
    <col min="4094" max="4342" width="11.42578125" style="86"/>
    <col min="4343" max="4343" width="16.28515625" style="86" customWidth="1"/>
    <col min="4344" max="4344" width="46.5703125" style="86" customWidth="1"/>
    <col min="4345" max="4345" width="13.28515625" style="86" customWidth="1"/>
    <col min="4346" max="4346" width="13.5703125" style="86" customWidth="1"/>
    <col min="4347" max="4347" width="12.5703125" style="86" customWidth="1"/>
    <col min="4348" max="4348" width="13.5703125" style="86" customWidth="1"/>
    <col min="4349" max="4349" width="22.42578125" style="86" customWidth="1"/>
    <col min="4350" max="4598" width="11.42578125" style="86"/>
    <col min="4599" max="4599" width="16.28515625" style="86" customWidth="1"/>
    <col min="4600" max="4600" width="46.5703125" style="86" customWidth="1"/>
    <col min="4601" max="4601" width="13.28515625" style="86" customWidth="1"/>
    <col min="4602" max="4602" width="13.5703125" style="86" customWidth="1"/>
    <col min="4603" max="4603" width="12.5703125" style="86" customWidth="1"/>
    <col min="4604" max="4604" width="13.5703125" style="86" customWidth="1"/>
    <col min="4605" max="4605" width="22.42578125" style="86" customWidth="1"/>
    <col min="4606" max="4854" width="11.42578125" style="86"/>
    <col min="4855" max="4855" width="16.28515625" style="86" customWidth="1"/>
    <col min="4856" max="4856" width="46.5703125" style="86" customWidth="1"/>
    <col min="4857" max="4857" width="13.28515625" style="86" customWidth="1"/>
    <col min="4858" max="4858" width="13.5703125" style="86" customWidth="1"/>
    <col min="4859" max="4859" width="12.5703125" style="86" customWidth="1"/>
    <col min="4860" max="4860" width="13.5703125" style="86" customWidth="1"/>
    <col min="4861" max="4861" width="22.42578125" style="86" customWidth="1"/>
    <col min="4862" max="5110" width="11.42578125" style="86"/>
    <col min="5111" max="5111" width="16.28515625" style="86" customWidth="1"/>
    <col min="5112" max="5112" width="46.5703125" style="86" customWidth="1"/>
    <col min="5113" max="5113" width="13.28515625" style="86" customWidth="1"/>
    <col min="5114" max="5114" width="13.5703125" style="86" customWidth="1"/>
    <col min="5115" max="5115" width="12.5703125" style="86" customWidth="1"/>
    <col min="5116" max="5116" width="13.5703125" style="86" customWidth="1"/>
    <col min="5117" max="5117" width="22.42578125" style="86" customWidth="1"/>
    <col min="5118" max="5366" width="11.42578125" style="86"/>
    <col min="5367" max="5367" width="16.28515625" style="86" customWidth="1"/>
    <col min="5368" max="5368" width="46.5703125" style="86" customWidth="1"/>
    <col min="5369" max="5369" width="13.28515625" style="86" customWidth="1"/>
    <col min="5370" max="5370" width="13.5703125" style="86" customWidth="1"/>
    <col min="5371" max="5371" width="12.5703125" style="86" customWidth="1"/>
    <col min="5372" max="5372" width="13.5703125" style="86" customWidth="1"/>
    <col min="5373" max="5373" width="22.42578125" style="86" customWidth="1"/>
    <col min="5374" max="5622" width="11.42578125" style="86"/>
    <col min="5623" max="5623" width="16.28515625" style="86" customWidth="1"/>
    <col min="5624" max="5624" width="46.5703125" style="86" customWidth="1"/>
    <col min="5625" max="5625" width="13.28515625" style="86" customWidth="1"/>
    <col min="5626" max="5626" width="13.5703125" style="86" customWidth="1"/>
    <col min="5627" max="5627" width="12.5703125" style="86" customWidth="1"/>
    <col min="5628" max="5628" width="13.5703125" style="86" customWidth="1"/>
    <col min="5629" max="5629" width="22.42578125" style="86" customWidth="1"/>
    <col min="5630" max="5878" width="11.42578125" style="86"/>
    <col min="5879" max="5879" width="16.28515625" style="86" customWidth="1"/>
    <col min="5880" max="5880" width="46.5703125" style="86" customWidth="1"/>
    <col min="5881" max="5881" width="13.28515625" style="86" customWidth="1"/>
    <col min="5882" max="5882" width="13.5703125" style="86" customWidth="1"/>
    <col min="5883" max="5883" width="12.5703125" style="86" customWidth="1"/>
    <col min="5884" max="5884" width="13.5703125" style="86" customWidth="1"/>
    <col min="5885" max="5885" width="22.42578125" style="86" customWidth="1"/>
    <col min="5886" max="6134" width="11.42578125" style="86"/>
    <col min="6135" max="6135" width="16.28515625" style="86" customWidth="1"/>
    <col min="6136" max="6136" width="46.5703125" style="86" customWidth="1"/>
    <col min="6137" max="6137" width="13.28515625" style="86" customWidth="1"/>
    <col min="6138" max="6138" width="13.5703125" style="86" customWidth="1"/>
    <col min="6139" max="6139" width="12.5703125" style="86" customWidth="1"/>
    <col min="6140" max="6140" width="13.5703125" style="86" customWidth="1"/>
    <col min="6141" max="6141" width="22.42578125" style="86" customWidth="1"/>
    <col min="6142" max="6390" width="11.42578125" style="86"/>
    <col min="6391" max="6391" width="16.28515625" style="86" customWidth="1"/>
    <col min="6392" max="6392" width="46.5703125" style="86" customWidth="1"/>
    <col min="6393" max="6393" width="13.28515625" style="86" customWidth="1"/>
    <col min="6394" max="6394" width="13.5703125" style="86" customWidth="1"/>
    <col min="6395" max="6395" width="12.5703125" style="86" customWidth="1"/>
    <col min="6396" max="6396" width="13.5703125" style="86" customWidth="1"/>
    <col min="6397" max="6397" width="22.42578125" style="86" customWidth="1"/>
    <col min="6398" max="6646" width="11.42578125" style="86"/>
    <col min="6647" max="6647" width="16.28515625" style="86" customWidth="1"/>
    <col min="6648" max="6648" width="46.5703125" style="86" customWidth="1"/>
    <col min="6649" max="6649" width="13.28515625" style="86" customWidth="1"/>
    <col min="6650" max="6650" width="13.5703125" style="86" customWidth="1"/>
    <col min="6651" max="6651" width="12.5703125" style="86" customWidth="1"/>
    <col min="6652" max="6652" width="13.5703125" style="86" customWidth="1"/>
    <col min="6653" max="6653" width="22.42578125" style="86" customWidth="1"/>
    <col min="6654" max="6902" width="11.42578125" style="86"/>
    <col min="6903" max="6903" width="16.28515625" style="86" customWidth="1"/>
    <col min="6904" max="6904" width="46.5703125" style="86" customWidth="1"/>
    <col min="6905" max="6905" width="13.28515625" style="86" customWidth="1"/>
    <col min="6906" max="6906" width="13.5703125" style="86" customWidth="1"/>
    <col min="6907" max="6907" width="12.5703125" style="86" customWidth="1"/>
    <col min="6908" max="6908" width="13.5703125" style="86" customWidth="1"/>
    <col min="6909" max="6909" width="22.42578125" style="86" customWidth="1"/>
    <col min="6910" max="7158" width="11.42578125" style="86"/>
    <col min="7159" max="7159" width="16.28515625" style="86" customWidth="1"/>
    <col min="7160" max="7160" width="46.5703125" style="86" customWidth="1"/>
    <col min="7161" max="7161" width="13.28515625" style="86" customWidth="1"/>
    <col min="7162" max="7162" width="13.5703125" style="86" customWidth="1"/>
    <col min="7163" max="7163" width="12.5703125" style="86" customWidth="1"/>
    <col min="7164" max="7164" width="13.5703125" style="86" customWidth="1"/>
    <col min="7165" max="7165" width="22.42578125" style="86" customWidth="1"/>
    <col min="7166" max="7414" width="11.42578125" style="86"/>
    <col min="7415" max="7415" width="16.28515625" style="86" customWidth="1"/>
    <col min="7416" max="7416" width="46.5703125" style="86" customWidth="1"/>
    <col min="7417" max="7417" width="13.28515625" style="86" customWidth="1"/>
    <col min="7418" max="7418" width="13.5703125" style="86" customWidth="1"/>
    <col min="7419" max="7419" width="12.5703125" style="86" customWidth="1"/>
    <col min="7420" max="7420" width="13.5703125" style="86" customWidth="1"/>
    <col min="7421" max="7421" width="22.42578125" style="86" customWidth="1"/>
    <col min="7422" max="7670" width="11.42578125" style="86"/>
    <col min="7671" max="7671" width="16.28515625" style="86" customWidth="1"/>
    <col min="7672" max="7672" width="46.5703125" style="86" customWidth="1"/>
    <col min="7673" max="7673" width="13.28515625" style="86" customWidth="1"/>
    <col min="7674" max="7674" width="13.5703125" style="86" customWidth="1"/>
    <col min="7675" max="7675" width="12.5703125" style="86" customWidth="1"/>
    <col min="7676" max="7676" width="13.5703125" style="86" customWidth="1"/>
    <col min="7677" max="7677" width="22.42578125" style="86" customWidth="1"/>
    <col min="7678" max="7926" width="11.42578125" style="86"/>
    <col min="7927" max="7927" width="16.28515625" style="86" customWidth="1"/>
    <col min="7928" max="7928" width="46.5703125" style="86" customWidth="1"/>
    <col min="7929" max="7929" width="13.28515625" style="86" customWidth="1"/>
    <col min="7930" max="7930" width="13.5703125" style="86" customWidth="1"/>
    <col min="7931" max="7931" width="12.5703125" style="86" customWidth="1"/>
    <col min="7932" max="7932" width="13.5703125" style="86" customWidth="1"/>
    <col min="7933" max="7933" width="22.42578125" style="86" customWidth="1"/>
    <col min="7934" max="8182" width="11.42578125" style="86"/>
    <col min="8183" max="8183" width="16.28515625" style="86" customWidth="1"/>
    <col min="8184" max="8184" width="46.5703125" style="86" customWidth="1"/>
    <col min="8185" max="8185" width="13.28515625" style="86" customWidth="1"/>
    <col min="8186" max="8186" width="13.5703125" style="86" customWidth="1"/>
    <col min="8187" max="8187" width="12.5703125" style="86" customWidth="1"/>
    <col min="8188" max="8188" width="13.5703125" style="86" customWidth="1"/>
    <col min="8189" max="8189" width="22.42578125" style="86" customWidth="1"/>
    <col min="8190" max="8438" width="11.42578125" style="86"/>
    <col min="8439" max="8439" width="16.28515625" style="86" customWidth="1"/>
    <col min="8440" max="8440" width="46.5703125" style="86" customWidth="1"/>
    <col min="8441" max="8441" width="13.28515625" style="86" customWidth="1"/>
    <col min="8442" max="8442" width="13.5703125" style="86" customWidth="1"/>
    <col min="8443" max="8443" width="12.5703125" style="86" customWidth="1"/>
    <col min="8444" max="8444" width="13.5703125" style="86" customWidth="1"/>
    <col min="8445" max="8445" width="22.42578125" style="86" customWidth="1"/>
    <col min="8446" max="8694" width="11.42578125" style="86"/>
    <col min="8695" max="8695" width="16.28515625" style="86" customWidth="1"/>
    <col min="8696" max="8696" width="46.5703125" style="86" customWidth="1"/>
    <col min="8697" max="8697" width="13.28515625" style="86" customWidth="1"/>
    <col min="8698" max="8698" width="13.5703125" style="86" customWidth="1"/>
    <col min="8699" max="8699" width="12.5703125" style="86" customWidth="1"/>
    <col min="8700" max="8700" width="13.5703125" style="86" customWidth="1"/>
    <col min="8701" max="8701" width="22.42578125" style="86" customWidth="1"/>
    <col min="8702" max="8950" width="11.42578125" style="86"/>
    <col min="8951" max="8951" width="16.28515625" style="86" customWidth="1"/>
    <col min="8952" max="8952" width="46.5703125" style="86" customWidth="1"/>
    <col min="8953" max="8953" width="13.28515625" style="86" customWidth="1"/>
    <col min="8954" max="8954" width="13.5703125" style="86" customWidth="1"/>
    <col min="8955" max="8955" width="12.5703125" style="86" customWidth="1"/>
    <col min="8956" max="8956" width="13.5703125" style="86" customWidth="1"/>
    <col min="8957" max="8957" width="22.42578125" style="86" customWidth="1"/>
    <col min="8958" max="9206" width="11.42578125" style="86"/>
    <col min="9207" max="9207" width="16.28515625" style="86" customWidth="1"/>
    <col min="9208" max="9208" width="46.5703125" style="86" customWidth="1"/>
    <col min="9209" max="9209" width="13.28515625" style="86" customWidth="1"/>
    <col min="9210" max="9210" width="13.5703125" style="86" customWidth="1"/>
    <col min="9211" max="9211" width="12.5703125" style="86" customWidth="1"/>
    <col min="9212" max="9212" width="13.5703125" style="86" customWidth="1"/>
    <col min="9213" max="9213" width="22.42578125" style="86" customWidth="1"/>
    <col min="9214" max="9462" width="11.42578125" style="86"/>
    <col min="9463" max="9463" width="16.28515625" style="86" customWidth="1"/>
    <col min="9464" max="9464" width="46.5703125" style="86" customWidth="1"/>
    <col min="9465" max="9465" width="13.28515625" style="86" customWidth="1"/>
    <col min="9466" max="9466" width="13.5703125" style="86" customWidth="1"/>
    <col min="9467" max="9467" width="12.5703125" style="86" customWidth="1"/>
    <col min="9468" max="9468" width="13.5703125" style="86" customWidth="1"/>
    <col min="9469" max="9469" width="22.42578125" style="86" customWidth="1"/>
    <col min="9470" max="9718" width="11.42578125" style="86"/>
    <col min="9719" max="9719" width="16.28515625" style="86" customWidth="1"/>
    <col min="9720" max="9720" width="46.5703125" style="86" customWidth="1"/>
    <col min="9721" max="9721" width="13.28515625" style="86" customWidth="1"/>
    <col min="9722" max="9722" width="13.5703125" style="86" customWidth="1"/>
    <col min="9723" max="9723" width="12.5703125" style="86" customWidth="1"/>
    <col min="9724" max="9724" width="13.5703125" style="86" customWidth="1"/>
    <col min="9725" max="9725" width="22.42578125" style="86" customWidth="1"/>
    <col min="9726" max="9974" width="11.42578125" style="86"/>
    <col min="9975" max="9975" width="16.28515625" style="86" customWidth="1"/>
    <col min="9976" max="9976" width="46.5703125" style="86" customWidth="1"/>
    <col min="9977" max="9977" width="13.28515625" style="86" customWidth="1"/>
    <col min="9978" max="9978" width="13.5703125" style="86" customWidth="1"/>
    <col min="9979" max="9979" width="12.5703125" style="86" customWidth="1"/>
    <col min="9980" max="9980" width="13.5703125" style="86" customWidth="1"/>
    <col min="9981" max="9981" width="22.42578125" style="86" customWidth="1"/>
    <col min="9982" max="10230" width="11.42578125" style="86"/>
    <col min="10231" max="10231" width="16.28515625" style="86" customWidth="1"/>
    <col min="10232" max="10232" width="46.5703125" style="86" customWidth="1"/>
    <col min="10233" max="10233" width="13.28515625" style="86" customWidth="1"/>
    <col min="10234" max="10234" width="13.5703125" style="86" customWidth="1"/>
    <col min="10235" max="10235" width="12.5703125" style="86" customWidth="1"/>
    <col min="10236" max="10236" width="13.5703125" style="86" customWidth="1"/>
    <col min="10237" max="10237" width="22.42578125" style="86" customWidth="1"/>
    <col min="10238" max="10486" width="11.42578125" style="86"/>
    <col min="10487" max="10487" width="16.28515625" style="86" customWidth="1"/>
    <col min="10488" max="10488" width="46.5703125" style="86" customWidth="1"/>
    <col min="10489" max="10489" width="13.28515625" style="86" customWidth="1"/>
    <col min="10490" max="10490" width="13.5703125" style="86" customWidth="1"/>
    <col min="10491" max="10491" width="12.5703125" style="86" customWidth="1"/>
    <col min="10492" max="10492" width="13.5703125" style="86" customWidth="1"/>
    <col min="10493" max="10493" width="22.42578125" style="86" customWidth="1"/>
    <col min="10494" max="10742" width="11.42578125" style="86"/>
    <col min="10743" max="10743" width="16.28515625" style="86" customWidth="1"/>
    <col min="10744" max="10744" width="46.5703125" style="86" customWidth="1"/>
    <col min="10745" max="10745" width="13.28515625" style="86" customWidth="1"/>
    <col min="10746" max="10746" width="13.5703125" style="86" customWidth="1"/>
    <col min="10747" max="10747" width="12.5703125" style="86" customWidth="1"/>
    <col min="10748" max="10748" width="13.5703125" style="86" customWidth="1"/>
    <col min="10749" max="10749" width="22.42578125" style="86" customWidth="1"/>
    <col min="10750" max="10998" width="11.42578125" style="86"/>
    <col min="10999" max="10999" width="16.28515625" style="86" customWidth="1"/>
    <col min="11000" max="11000" width="46.5703125" style="86" customWidth="1"/>
    <col min="11001" max="11001" width="13.28515625" style="86" customWidth="1"/>
    <col min="11002" max="11002" width="13.5703125" style="86" customWidth="1"/>
    <col min="11003" max="11003" width="12.5703125" style="86" customWidth="1"/>
    <col min="11004" max="11004" width="13.5703125" style="86" customWidth="1"/>
    <col min="11005" max="11005" width="22.42578125" style="86" customWidth="1"/>
    <col min="11006" max="11254" width="11.42578125" style="86"/>
    <col min="11255" max="11255" width="16.28515625" style="86" customWidth="1"/>
    <col min="11256" max="11256" width="46.5703125" style="86" customWidth="1"/>
    <col min="11257" max="11257" width="13.28515625" style="86" customWidth="1"/>
    <col min="11258" max="11258" width="13.5703125" style="86" customWidth="1"/>
    <col min="11259" max="11259" width="12.5703125" style="86" customWidth="1"/>
    <col min="11260" max="11260" width="13.5703125" style="86" customWidth="1"/>
    <col min="11261" max="11261" width="22.42578125" style="86" customWidth="1"/>
    <col min="11262" max="11510" width="11.42578125" style="86"/>
    <col min="11511" max="11511" width="16.28515625" style="86" customWidth="1"/>
    <col min="11512" max="11512" width="46.5703125" style="86" customWidth="1"/>
    <col min="11513" max="11513" width="13.28515625" style="86" customWidth="1"/>
    <col min="11514" max="11514" width="13.5703125" style="86" customWidth="1"/>
    <col min="11515" max="11515" width="12.5703125" style="86" customWidth="1"/>
    <col min="11516" max="11516" width="13.5703125" style="86" customWidth="1"/>
    <col min="11517" max="11517" width="22.42578125" style="86" customWidth="1"/>
    <col min="11518" max="11766" width="11.42578125" style="86"/>
    <col min="11767" max="11767" width="16.28515625" style="86" customWidth="1"/>
    <col min="11768" max="11768" width="46.5703125" style="86" customWidth="1"/>
    <col min="11769" max="11769" width="13.28515625" style="86" customWidth="1"/>
    <col min="11770" max="11770" width="13.5703125" style="86" customWidth="1"/>
    <col min="11771" max="11771" width="12.5703125" style="86" customWidth="1"/>
    <col min="11772" max="11772" width="13.5703125" style="86" customWidth="1"/>
    <col min="11773" max="11773" width="22.42578125" style="86" customWidth="1"/>
    <col min="11774" max="12022" width="11.42578125" style="86"/>
    <col min="12023" max="12023" width="16.28515625" style="86" customWidth="1"/>
    <col min="12024" max="12024" width="46.5703125" style="86" customWidth="1"/>
    <col min="12025" max="12025" width="13.28515625" style="86" customWidth="1"/>
    <col min="12026" max="12026" width="13.5703125" style="86" customWidth="1"/>
    <col min="12027" max="12027" width="12.5703125" style="86" customWidth="1"/>
    <col min="12028" max="12028" width="13.5703125" style="86" customWidth="1"/>
    <col min="12029" max="12029" width="22.42578125" style="86" customWidth="1"/>
    <col min="12030" max="12278" width="11.42578125" style="86"/>
    <col min="12279" max="12279" width="16.28515625" style="86" customWidth="1"/>
    <col min="12280" max="12280" width="46.5703125" style="86" customWidth="1"/>
    <col min="12281" max="12281" width="13.28515625" style="86" customWidth="1"/>
    <col min="12282" max="12282" width="13.5703125" style="86" customWidth="1"/>
    <col min="12283" max="12283" width="12.5703125" style="86" customWidth="1"/>
    <col min="12284" max="12284" width="13.5703125" style="86" customWidth="1"/>
    <col min="12285" max="12285" width="22.42578125" style="86" customWidth="1"/>
    <col min="12286" max="12534" width="11.42578125" style="86"/>
    <col min="12535" max="12535" width="16.28515625" style="86" customWidth="1"/>
    <col min="12536" max="12536" width="46.5703125" style="86" customWidth="1"/>
    <col min="12537" max="12537" width="13.28515625" style="86" customWidth="1"/>
    <col min="12538" max="12538" width="13.5703125" style="86" customWidth="1"/>
    <col min="12539" max="12539" width="12.5703125" style="86" customWidth="1"/>
    <col min="12540" max="12540" width="13.5703125" style="86" customWidth="1"/>
    <col min="12541" max="12541" width="22.42578125" style="86" customWidth="1"/>
    <col min="12542" max="12790" width="11.42578125" style="86"/>
    <col min="12791" max="12791" width="16.28515625" style="86" customWidth="1"/>
    <col min="12792" max="12792" width="46.5703125" style="86" customWidth="1"/>
    <col min="12793" max="12793" width="13.28515625" style="86" customWidth="1"/>
    <col min="12794" max="12794" width="13.5703125" style="86" customWidth="1"/>
    <col min="12795" max="12795" width="12.5703125" style="86" customWidth="1"/>
    <col min="12796" max="12796" width="13.5703125" style="86" customWidth="1"/>
    <col min="12797" max="12797" width="22.42578125" style="86" customWidth="1"/>
    <col min="12798" max="13046" width="11.42578125" style="86"/>
    <col min="13047" max="13047" width="16.28515625" style="86" customWidth="1"/>
    <col min="13048" max="13048" width="46.5703125" style="86" customWidth="1"/>
    <col min="13049" max="13049" width="13.28515625" style="86" customWidth="1"/>
    <col min="13050" max="13050" width="13.5703125" style="86" customWidth="1"/>
    <col min="13051" max="13051" width="12.5703125" style="86" customWidth="1"/>
    <col min="13052" max="13052" width="13.5703125" style="86" customWidth="1"/>
    <col min="13053" max="13053" width="22.42578125" style="86" customWidth="1"/>
    <col min="13054" max="13302" width="11.42578125" style="86"/>
    <col min="13303" max="13303" width="16.28515625" style="86" customWidth="1"/>
    <col min="13304" max="13304" width="46.5703125" style="86" customWidth="1"/>
    <col min="13305" max="13305" width="13.28515625" style="86" customWidth="1"/>
    <col min="13306" max="13306" width="13.5703125" style="86" customWidth="1"/>
    <col min="13307" max="13307" width="12.5703125" style="86" customWidth="1"/>
    <col min="13308" max="13308" width="13.5703125" style="86" customWidth="1"/>
    <col min="13309" max="13309" width="22.42578125" style="86" customWidth="1"/>
    <col min="13310" max="13558" width="11.42578125" style="86"/>
    <col min="13559" max="13559" width="16.28515625" style="86" customWidth="1"/>
    <col min="13560" max="13560" width="46.5703125" style="86" customWidth="1"/>
    <col min="13561" max="13561" width="13.28515625" style="86" customWidth="1"/>
    <col min="13562" max="13562" width="13.5703125" style="86" customWidth="1"/>
    <col min="13563" max="13563" width="12.5703125" style="86" customWidth="1"/>
    <col min="13564" max="13564" width="13.5703125" style="86" customWidth="1"/>
    <col min="13565" max="13565" width="22.42578125" style="86" customWidth="1"/>
    <col min="13566" max="13814" width="11.42578125" style="86"/>
    <col min="13815" max="13815" width="16.28515625" style="86" customWidth="1"/>
    <col min="13816" max="13816" width="46.5703125" style="86" customWidth="1"/>
    <col min="13817" max="13817" width="13.28515625" style="86" customWidth="1"/>
    <col min="13818" max="13818" width="13.5703125" style="86" customWidth="1"/>
    <col min="13819" max="13819" width="12.5703125" style="86" customWidth="1"/>
    <col min="13820" max="13820" width="13.5703125" style="86" customWidth="1"/>
    <col min="13821" max="13821" width="22.42578125" style="86" customWidth="1"/>
    <col min="13822" max="14070" width="11.42578125" style="86"/>
    <col min="14071" max="14071" width="16.28515625" style="86" customWidth="1"/>
    <col min="14072" max="14072" width="46.5703125" style="86" customWidth="1"/>
    <col min="14073" max="14073" width="13.28515625" style="86" customWidth="1"/>
    <col min="14074" max="14074" width="13.5703125" style="86" customWidth="1"/>
    <col min="14075" max="14075" width="12.5703125" style="86" customWidth="1"/>
    <col min="14076" max="14076" width="13.5703125" style="86" customWidth="1"/>
    <col min="14077" max="14077" width="22.42578125" style="86" customWidth="1"/>
    <col min="14078" max="14326" width="11.42578125" style="86"/>
    <col min="14327" max="14327" width="16.28515625" style="86" customWidth="1"/>
    <col min="14328" max="14328" width="46.5703125" style="86" customWidth="1"/>
    <col min="14329" max="14329" width="13.28515625" style="86" customWidth="1"/>
    <col min="14330" max="14330" width="13.5703125" style="86" customWidth="1"/>
    <col min="14331" max="14331" width="12.5703125" style="86" customWidth="1"/>
    <col min="14332" max="14332" width="13.5703125" style="86" customWidth="1"/>
    <col min="14333" max="14333" width="22.42578125" style="86" customWidth="1"/>
    <col min="14334" max="14582" width="11.42578125" style="86"/>
    <col min="14583" max="14583" width="16.28515625" style="86" customWidth="1"/>
    <col min="14584" max="14584" width="46.5703125" style="86" customWidth="1"/>
    <col min="14585" max="14585" width="13.28515625" style="86" customWidth="1"/>
    <col min="14586" max="14586" width="13.5703125" style="86" customWidth="1"/>
    <col min="14587" max="14587" width="12.5703125" style="86" customWidth="1"/>
    <col min="14588" max="14588" width="13.5703125" style="86" customWidth="1"/>
    <col min="14589" max="14589" width="22.42578125" style="86" customWidth="1"/>
    <col min="14590" max="14838" width="11.42578125" style="86"/>
    <col min="14839" max="14839" width="16.28515625" style="86" customWidth="1"/>
    <col min="14840" max="14840" width="46.5703125" style="86" customWidth="1"/>
    <col min="14841" max="14841" width="13.28515625" style="86" customWidth="1"/>
    <col min="14842" max="14842" width="13.5703125" style="86" customWidth="1"/>
    <col min="14843" max="14843" width="12.5703125" style="86" customWidth="1"/>
    <col min="14844" max="14844" width="13.5703125" style="86" customWidth="1"/>
    <col min="14845" max="14845" width="22.42578125" style="86" customWidth="1"/>
    <col min="14846" max="15094" width="11.42578125" style="86"/>
    <col min="15095" max="15095" width="16.28515625" style="86" customWidth="1"/>
    <col min="15096" max="15096" width="46.5703125" style="86" customWidth="1"/>
    <col min="15097" max="15097" width="13.28515625" style="86" customWidth="1"/>
    <col min="15098" max="15098" width="13.5703125" style="86" customWidth="1"/>
    <col min="15099" max="15099" width="12.5703125" style="86" customWidth="1"/>
    <col min="15100" max="15100" width="13.5703125" style="86" customWidth="1"/>
    <col min="15101" max="15101" width="22.42578125" style="86" customWidth="1"/>
    <col min="15102" max="15350" width="11.42578125" style="86"/>
    <col min="15351" max="15351" width="16.28515625" style="86" customWidth="1"/>
    <col min="15352" max="15352" width="46.5703125" style="86" customWidth="1"/>
    <col min="15353" max="15353" width="13.28515625" style="86" customWidth="1"/>
    <col min="15354" max="15354" width="13.5703125" style="86" customWidth="1"/>
    <col min="15355" max="15355" width="12.5703125" style="86" customWidth="1"/>
    <col min="15356" max="15356" width="13.5703125" style="86" customWidth="1"/>
    <col min="15357" max="15357" width="22.42578125" style="86" customWidth="1"/>
    <col min="15358" max="15606" width="11.42578125" style="86"/>
    <col min="15607" max="15607" width="16.28515625" style="86" customWidth="1"/>
    <col min="15608" max="15608" width="46.5703125" style="86" customWidth="1"/>
    <col min="15609" max="15609" width="13.28515625" style="86" customWidth="1"/>
    <col min="15610" max="15610" width="13.5703125" style="86" customWidth="1"/>
    <col min="15611" max="15611" width="12.5703125" style="86" customWidth="1"/>
    <col min="15612" max="15612" width="13.5703125" style="86" customWidth="1"/>
    <col min="15613" max="15613" width="22.42578125" style="86" customWidth="1"/>
    <col min="15614" max="15862" width="11.42578125" style="86"/>
    <col min="15863" max="15863" width="16.28515625" style="86" customWidth="1"/>
    <col min="15864" max="15864" width="46.5703125" style="86" customWidth="1"/>
    <col min="15865" max="15865" width="13.28515625" style="86" customWidth="1"/>
    <col min="15866" max="15866" width="13.5703125" style="86" customWidth="1"/>
    <col min="15867" max="15867" width="12.5703125" style="86" customWidth="1"/>
    <col min="15868" max="15868" width="13.5703125" style="86" customWidth="1"/>
    <col min="15869" max="15869" width="22.42578125" style="86" customWidth="1"/>
    <col min="15870" max="16118" width="11.42578125" style="86"/>
    <col min="16119" max="16119" width="16.28515625" style="86" customWidth="1"/>
    <col min="16120" max="16120" width="46.5703125" style="86" customWidth="1"/>
    <col min="16121" max="16121" width="13.28515625" style="86" customWidth="1"/>
    <col min="16122" max="16122" width="13.5703125" style="86" customWidth="1"/>
    <col min="16123" max="16123" width="12.5703125" style="86" customWidth="1"/>
    <col min="16124" max="16124" width="13.5703125" style="86" customWidth="1"/>
    <col min="16125" max="16125" width="22.42578125" style="86" customWidth="1"/>
    <col min="16126" max="16384" width="11.42578125" style="86"/>
  </cols>
  <sheetData>
    <row r="1" spans="1:6" x14ac:dyDescent="0.25">
      <c r="A1" s="315"/>
      <c r="B1" s="315"/>
      <c r="C1" s="315"/>
    </row>
    <row r="2" spans="1:6" ht="15" customHeight="1" x14ac:dyDescent="0.25">
      <c r="A2" s="316" t="s">
        <v>463</v>
      </c>
      <c r="B2" s="316"/>
      <c r="C2" s="316"/>
    </row>
    <row r="3" spans="1:6" ht="15" customHeight="1" x14ac:dyDescent="0.25">
      <c r="A3" s="317" t="s">
        <v>464</v>
      </c>
      <c r="B3" s="317"/>
      <c r="C3" s="317"/>
    </row>
    <row r="4" spans="1:6" ht="15" customHeight="1" x14ac:dyDescent="0.25">
      <c r="A4" s="316" t="s">
        <v>579</v>
      </c>
      <c r="B4" s="316"/>
      <c r="C4" s="316"/>
    </row>
    <row r="5" spans="1:6" ht="15.75" thickBot="1" x14ac:dyDescent="0.3">
      <c r="A5" s="318" t="s">
        <v>465</v>
      </c>
      <c r="B5" s="318"/>
      <c r="C5" s="318"/>
      <c r="E5" s="280"/>
    </row>
    <row r="6" spans="1:6" ht="15.75" customHeight="1" thickBot="1" x14ac:dyDescent="0.3">
      <c r="A6" s="313" t="s">
        <v>466</v>
      </c>
      <c r="B6" s="314"/>
      <c r="C6" s="188">
        <f>SUM(COG!G82)</f>
        <v>702510718.47000003</v>
      </c>
      <c r="E6" s="281"/>
    </row>
    <row r="7" spans="1:6" ht="18" customHeight="1" thickBot="1" x14ac:dyDescent="0.3">
      <c r="A7" s="319"/>
      <c r="B7" s="319"/>
      <c r="C7" s="88"/>
      <c r="E7" s="280"/>
    </row>
    <row r="8" spans="1:6" ht="15.75" customHeight="1" thickBot="1" x14ac:dyDescent="0.3">
      <c r="A8" s="313" t="s">
        <v>467</v>
      </c>
      <c r="B8" s="314"/>
      <c r="C8" s="189">
        <f>SUM(C11:C29)</f>
        <v>25951209.829999998</v>
      </c>
      <c r="D8" s="100"/>
      <c r="E8" s="100"/>
      <c r="F8" s="100"/>
    </row>
    <row r="9" spans="1:6" ht="15.75" customHeight="1" x14ac:dyDescent="0.25">
      <c r="A9" s="89"/>
      <c r="B9" s="90" t="s">
        <v>555</v>
      </c>
      <c r="C9" s="182">
        <v>0</v>
      </c>
      <c r="D9" s="100"/>
      <c r="E9" s="100"/>
      <c r="F9" s="100"/>
    </row>
    <row r="10" spans="1:6" ht="15.75" customHeight="1" x14ac:dyDescent="0.25">
      <c r="A10" s="89"/>
      <c r="B10" s="90" t="s">
        <v>76</v>
      </c>
      <c r="C10" s="182">
        <v>0</v>
      </c>
      <c r="D10" s="100"/>
      <c r="E10" s="100"/>
      <c r="F10" s="100"/>
    </row>
    <row r="11" spans="1:6" ht="16.5" customHeight="1" x14ac:dyDescent="0.25">
      <c r="A11" s="89"/>
      <c r="B11" s="90" t="s">
        <v>449</v>
      </c>
      <c r="C11" s="182">
        <f>SUM(COG!G49)</f>
        <v>19293366.57</v>
      </c>
      <c r="D11" s="100"/>
      <c r="E11" s="100"/>
      <c r="F11" s="100"/>
    </row>
    <row r="12" spans="1:6" x14ac:dyDescent="0.25">
      <c r="A12" s="91"/>
      <c r="B12" s="92" t="s">
        <v>454</v>
      </c>
      <c r="C12" s="182">
        <f>SUM(COG!G50)</f>
        <v>34985.199999999997</v>
      </c>
      <c r="D12" s="100"/>
      <c r="E12" s="100"/>
      <c r="F12" s="100"/>
    </row>
    <row r="13" spans="1:6" ht="15.75" customHeight="1" x14ac:dyDescent="0.25">
      <c r="A13" s="91"/>
      <c r="B13" s="92" t="s">
        <v>468</v>
      </c>
      <c r="C13" s="182">
        <f>SUM(COG!G51)</f>
        <v>0</v>
      </c>
      <c r="D13" s="100"/>
      <c r="E13" s="100"/>
      <c r="F13" s="100"/>
    </row>
    <row r="14" spans="1:6" ht="15.75" customHeight="1" x14ac:dyDescent="0.25">
      <c r="A14" s="91"/>
      <c r="B14" s="92" t="s">
        <v>469</v>
      </c>
      <c r="C14" s="182">
        <f>SUM(COG!G52)</f>
        <v>0</v>
      </c>
      <c r="D14" s="100"/>
      <c r="E14" s="100"/>
      <c r="F14" s="100"/>
    </row>
    <row r="15" spans="1:6" ht="15.75" customHeight="1" x14ac:dyDescent="0.25">
      <c r="A15" s="91"/>
      <c r="B15" s="92" t="s">
        <v>470</v>
      </c>
      <c r="C15" s="182">
        <f>SUM(COG!G53)</f>
        <v>0</v>
      </c>
      <c r="D15" s="100"/>
      <c r="E15" s="100"/>
      <c r="F15" s="100"/>
    </row>
    <row r="16" spans="1:6" ht="15.75" customHeight="1" x14ac:dyDescent="0.25">
      <c r="A16" s="91"/>
      <c r="B16" s="92" t="s">
        <v>457</v>
      </c>
      <c r="C16" s="182">
        <f>SUM(COG!G54)</f>
        <v>1164753.3600000001</v>
      </c>
      <c r="D16" s="100"/>
      <c r="E16" s="100"/>
      <c r="F16" s="100"/>
    </row>
    <row r="17" spans="1:6" ht="15.75" customHeight="1" x14ac:dyDescent="0.25">
      <c r="A17" s="91"/>
      <c r="B17" s="92" t="s">
        <v>471</v>
      </c>
      <c r="C17" s="182">
        <f>SUM(COG!G55)</f>
        <v>0</v>
      </c>
      <c r="D17" s="100"/>
      <c r="E17" s="100"/>
      <c r="F17" s="100"/>
    </row>
    <row r="18" spans="1:6" x14ac:dyDescent="0.25">
      <c r="A18" s="91"/>
      <c r="B18" s="92" t="s">
        <v>472</v>
      </c>
      <c r="C18" s="182">
        <f>SUM(COG!G56)</f>
        <v>0</v>
      </c>
      <c r="D18" s="100"/>
      <c r="E18" s="100"/>
      <c r="F18" s="100"/>
    </row>
    <row r="19" spans="1:6" ht="15.75" customHeight="1" x14ac:dyDescent="0.25">
      <c r="A19" s="91"/>
      <c r="B19" s="92" t="s">
        <v>473</v>
      </c>
      <c r="C19" s="182">
        <f>SUM(COG!G57)</f>
        <v>0</v>
      </c>
      <c r="D19" s="100"/>
      <c r="E19" s="100"/>
      <c r="F19" s="100"/>
    </row>
    <row r="20" spans="1:6" ht="15.75" customHeight="1" x14ac:dyDescent="0.25">
      <c r="A20" s="91"/>
      <c r="B20" s="92" t="s">
        <v>172</v>
      </c>
      <c r="C20" s="182">
        <f>SUM(COG!G59)</f>
        <v>0</v>
      </c>
      <c r="D20" s="100"/>
      <c r="E20" s="100"/>
      <c r="F20" s="100"/>
    </row>
    <row r="21" spans="1:6" ht="15.75" customHeight="1" x14ac:dyDescent="0.25">
      <c r="A21" s="91"/>
      <c r="B21" s="92" t="s">
        <v>173</v>
      </c>
      <c r="C21" s="182">
        <f>SUM(COG!G60)</f>
        <v>438722.2</v>
      </c>
      <c r="D21" s="100"/>
      <c r="E21" s="100"/>
      <c r="F21" s="100"/>
    </row>
    <row r="22" spans="1:6" ht="15.75" customHeight="1" x14ac:dyDescent="0.25">
      <c r="A22" s="91"/>
      <c r="B22" s="92" t="s">
        <v>475</v>
      </c>
      <c r="C22" s="182">
        <v>0</v>
      </c>
      <c r="D22" s="100"/>
      <c r="E22" s="100"/>
      <c r="F22" s="100"/>
    </row>
    <row r="23" spans="1:6" ht="15.75" customHeight="1" x14ac:dyDescent="0.25">
      <c r="A23" s="91"/>
      <c r="B23" s="92" t="s">
        <v>476</v>
      </c>
      <c r="C23" s="182">
        <v>0</v>
      </c>
      <c r="D23" s="100"/>
      <c r="E23" s="100"/>
      <c r="F23" s="100"/>
    </row>
    <row r="24" spans="1:6" ht="15.75" customHeight="1" x14ac:dyDescent="0.25">
      <c r="A24" s="91"/>
      <c r="B24" s="92" t="s">
        <v>556</v>
      </c>
      <c r="C24" s="182">
        <v>0</v>
      </c>
      <c r="D24" s="100"/>
      <c r="E24" s="100"/>
      <c r="F24" s="100"/>
    </row>
    <row r="25" spans="1:6" ht="15.75" customHeight="1" x14ac:dyDescent="0.25">
      <c r="A25" s="91"/>
      <c r="B25" s="92" t="s">
        <v>477</v>
      </c>
      <c r="C25" s="182">
        <f>SUM(COG!G67)</f>
        <v>5000000</v>
      </c>
      <c r="D25" s="100"/>
      <c r="E25" s="100"/>
      <c r="F25" s="100"/>
    </row>
    <row r="26" spans="1:6" ht="15.75" customHeight="1" x14ac:dyDescent="0.25">
      <c r="A26" s="91"/>
      <c r="B26" s="92" t="s">
        <v>478</v>
      </c>
      <c r="C26" s="181">
        <v>0</v>
      </c>
      <c r="D26" s="100"/>
      <c r="E26" s="100"/>
      <c r="F26" s="100"/>
    </row>
    <row r="27" spans="1:6" ht="15.75" customHeight="1" x14ac:dyDescent="0.25">
      <c r="A27" s="91"/>
      <c r="B27" s="92" t="s">
        <v>479</v>
      </c>
      <c r="C27" s="181">
        <v>0</v>
      </c>
      <c r="D27" s="100"/>
      <c r="E27" s="100"/>
      <c r="F27" s="100"/>
    </row>
    <row r="28" spans="1:6" ht="15.75" customHeight="1" x14ac:dyDescent="0.25">
      <c r="A28" s="91"/>
      <c r="B28" s="92" t="s">
        <v>480</v>
      </c>
      <c r="C28" s="181">
        <v>0</v>
      </c>
      <c r="D28" s="100"/>
      <c r="E28" s="100"/>
      <c r="F28" s="100"/>
    </row>
    <row r="29" spans="1:6" ht="15.75" customHeight="1" thickBot="1" x14ac:dyDescent="0.3">
      <c r="A29" s="320" t="s">
        <v>481</v>
      </c>
      <c r="B29" s="321"/>
      <c r="C29" s="190">
        <v>19382.5</v>
      </c>
      <c r="D29" s="100"/>
      <c r="E29" s="100"/>
      <c r="F29" s="100"/>
    </row>
    <row r="30" spans="1:6" ht="15.75" customHeight="1" thickBot="1" x14ac:dyDescent="0.3">
      <c r="A30" s="319"/>
      <c r="B30" s="319"/>
      <c r="C30" s="88"/>
      <c r="D30" s="100"/>
      <c r="E30" s="100"/>
      <c r="F30" s="100"/>
    </row>
    <row r="31" spans="1:6" ht="15.75" customHeight="1" thickBot="1" x14ac:dyDescent="0.3">
      <c r="A31" s="313" t="s">
        <v>482</v>
      </c>
      <c r="B31" s="314"/>
      <c r="C31" s="188">
        <f>SUM(C32:C38)</f>
        <v>8957276.3800000008</v>
      </c>
      <c r="D31" s="100"/>
      <c r="E31" s="100"/>
      <c r="F31" s="100"/>
    </row>
    <row r="32" spans="1:6" ht="15.75" customHeight="1" x14ac:dyDescent="0.25">
      <c r="A32" s="89"/>
      <c r="B32" s="90" t="s">
        <v>483</v>
      </c>
      <c r="C32" s="182">
        <v>0</v>
      </c>
      <c r="D32" s="100"/>
      <c r="E32" s="100"/>
      <c r="F32" s="100"/>
    </row>
    <row r="33" spans="1:6" ht="15.75" customHeight="1" x14ac:dyDescent="0.25">
      <c r="A33" s="91"/>
      <c r="B33" s="92" t="s">
        <v>484</v>
      </c>
      <c r="C33" s="181">
        <v>0</v>
      </c>
      <c r="D33" s="100"/>
      <c r="E33" s="100"/>
      <c r="F33" s="100"/>
    </row>
    <row r="34" spans="1:6" ht="15.75" customHeight="1" x14ac:dyDescent="0.25">
      <c r="A34" s="91"/>
      <c r="B34" s="92" t="s">
        <v>485</v>
      </c>
      <c r="C34" s="181">
        <v>0</v>
      </c>
      <c r="D34" s="100"/>
      <c r="E34" s="100"/>
      <c r="F34" s="100"/>
    </row>
    <row r="35" spans="1:6" x14ac:dyDescent="0.25">
      <c r="A35" s="91"/>
      <c r="B35" s="92" t="s">
        <v>486</v>
      </c>
      <c r="C35" s="181">
        <v>0</v>
      </c>
      <c r="D35" s="100"/>
      <c r="E35" s="100"/>
      <c r="F35" s="100"/>
    </row>
    <row r="36" spans="1:6" ht="15.75" customHeight="1" x14ac:dyDescent="0.25">
      <c r="A36" s="91"/>
      <c r="B36" s="92" t="s">
        <v>487</v>
      </c>
      <c r="C36" s="181">
        <v>0</v>
      </c>
      <c r="D36" s="100"/>
      <c r="E36" s="100"/>
      <c r="F36" s="100"/>
    </row>
    <row r="37" spans="1:6" ht="15.75" customHeight="1" x14ac:dyDescent="0.25">
      <c r="A37" s="91"/>
      <c r="B37" s="92" t="s">
        <v>488</v>
      </c>
      <c r="C37" s="181">
        <v>8957276.3800000008</v>
      </c>
      <c r="D37" s="100"/>
      <c r="E37" s="100"/>
      <c r="F37" s="100"/>
    </row>
    <row r="38" spans="1:6" ht="15.75" customHeight="1" thickBot="1" x14ac:dyDescent="0.3">
      <c r="A38" s="320" t="s">
        <v>489</v>
      </c>
      <c r="B38" s="321"/>
      <c r="C38" s="190"/>
      <c r="D38" s="100"/>
      <c r="E38" s="100"/>
      <c r="F38" s="100"/>
    </row>
    <row r="39" spans="1:6" ht="15.75" customHeight="1" thickBot="1" x14ac:dyDescent="0.3">
      <c r="A39" s="319"/>
      <c r="B39" s="319"/>
      <c r="C39" s="88"/>
      <c r="D39" s="100"/>
      <c r="E39" s="100"/>
      <c r="F39" s="100"/>
    </row>
    <row r="40" spans="1:6" ht="15.75" customHeight="1" thickBot="1" x14ac:dyDescent="0.3">
      <c r="A40" s="93" t="s">
        <v>490</v>
      </c>
      <c r="B40" s="94"/>
      <c r="C40" s="188">
        <f>(C6-C8)+C31</f>
        <v>685516785.01999998</v>
      </c>
      <c r="D40" s="100"/>
      <c r="E40" s="100"/>
      <c r="F40" s="100"/>
    </row>
    <row r="41" spans="1:6" ht="15.75" customHeight="1" x14ac:dyDescent="0.25">
      <c r="A41" s="87"/>
      <c r="B41" s="87"/>
      <c r="C41" s="87"/>
      <c r="D41" s="100"/>
      <c r="E41" s="100"/>
      <c r="F41" s="100"/>
    </row>
    <row r="42" spans="1:6" ht="15.75" customHeight="1" x14ac:dyDescent="0.25">
      <c r="A42" s="95"/>
      <c r="B42" s="95"/>
      <c r="C42" s="258"/>
      <c r="D42" s="100"/>
      <c r="E42" s="100"/>
      <c r="F42" s="100"/>
    </row>
    <row r="43" spans="1:6" ht="15.75" customHeight="1" x14ac:dyDescent="0.25">
      <c r="A43" s="95"/>
      <c r="B43" s="95"/>
      <c r="C43" s="258"/>
      <c r="D43" s="100"/>
      <c r="E43" s="100"/>
      <c r="F43" s="100"/>
    </row>
    <row r="44" spans="1:6" ht="15.75" customHeight="1" x14ac:dyDescent="0.25">
      <c r="A44" s="96"/>
      <c r="B44" s="96"/>
      <c r="C44" s="97"/>
      <c r="D44" s="100"/>
      <c r="E44" s="100"/>
      <c r="F44" s="100"/>
    </row>
    <row r="45" spans="1:6" ht="15.75" customHeight="1" x14ac:dyDescent="0.25">
      <c r="A45" s="98"/>
      <c r="B45" s="98"/>
      <c r="C45" s="98"/>
      <c r="D45" s="100"/>
      <c r="E45" s="100"/>
      <c r="F45" s="100"/>
    </row>
    <row r="46" spans="1:6" ht="15.75" customHeight="1" x14ac:dyDescent="0.25">
      <c r="A46" s="98"/>
      <c r="B46" s="98"/>
      <c r="C46" s="98"/>
      <c r="D46" s="100"/>
      <c r="E46" s="100"/>
      <c r="F46" s="100"/>
    </row>
    <row r="47" spans="1:6" ht="15.75" customHeight="1" x14ac:dyDescent="0.25">
      <c r="A47" s="98"/>
      <c r="B47" s="98"/>
      <c r="C47" s="98"/>
      <c r="D47" s="100"/>
      <c r="E47" s="100"/>
      <c r="F47" s="100"/>
    </row>
    <row r="48" spans="1:6" x14ac:dyDescent="0.25">
      <c r="D48" s="100"/>
      <c r="E48" s="100"/>
      <c r="F48" s="100"/>
    </row>
    <row r="49" spans="3:3" x14ac:dyDescent="0.25">
      <c r="C49" s="99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>
      <selection activeCell="A6" sqref="A6:H6"/>
    </sheetView>
  </sheetViews>
  <sheetFormatPr baseColWidth="10" defaultRowHeight="15" x14ac:dyDescent="0.25"/>
  <cols>
    <col min="1" max="1" width="3.28515625" style="147" customWidth="1"/>
    <col min="2" max="2" width="52.5703125" style="147" customWidth="1"/>
    <col min="3" max="8" width="12.7109375" style="147" customWidth="1"/>
    <col min="9" max="29" width="11.42578125" style="7"/>
  </cols>
  <sheetData>
    <row r="1" spans="1:29" s="18" customFormat="1" x14ac:dyDescent="0.25">
      <c r="A1" s="147"/>
      <c r="B1" s="147"/>
      <c r="C1" s="147"/>
      <c r="D1" s="147"/>
      <c r="E1" s="147"/>
      <c r="F1" s="147"/>
      <c r="G1" s="147"/>
      <c r="H1" s="14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324"/>
      <c r="B2" s="324"/>
      <c r="C2" s="324"/>
      <c r="D2" s="324"/>
      <c r="E2" s="324"/>
      <c r="F2" s="324"/>
      <c r="G2" s="324"/>
      <c r="H2" s="324"/>
    </row>
    <row r="3" spans="1:29" ht="15.75" x14ac:dyDescent="0.25">
      <c r="A3" s="325" t="s">
        <v>463</v>
      </c>
      <c r="B3" s="325"/>
      <c r="C3" s="325"/>
      <c r="D3" s="325"/>
      <c r="E3" s="325"/>
      <c r="F3" s="325"/>
      <c r="G3" s="325"/>
      <c r="H3" s="325"/>
    </row>
    <row r="4" spans="1:29" x14ac:dyDescent="0.25">
      <c r="A4" s="326" t="s">
        <v>123</v>
      </c>
      <c r="B4" s="326"/>
      <c r="C4" s="326"/>
      <c r="D4" s="326"/>
      <c r="E4" s="326"/>
      <c r="F4" s="326"/>
      <c r="G4" s="326"/>
      <c r="H4" s="326"/>
    </row>
    <row r="5" spans="1:29" x14ac:dyDescent="0.25">
      <c r="A5" s="326" t="s">
        <v>124</v>
      </c>
      <c r="B5" s="326"/>
      <c r="C5" s="326"/>
      <c r="D5" s="326"/>
      <c r="E5" s="326"/>
      <c r="F5" s="326"/>
      <c r="G5" s="326"/>
      <c r="H5" s="326"/>
    </row>
    <row r="6" spans="1:29" x14ac:dyDescent="0.25">
      <c r="A6" s="326" t="s">
        <v>578</v>
      </c>
      <c r="B6" s="326"/>
      <c r="C6" s="326"/>
      <c r="D6" s="326"/>
      <c r="E6" s="326"/>
      <c r="F6" s="326"/>
      <c r="G6" s="326"/>
      <c r="H6" s="326"/>
    </row>
    <row r="7" spans="1:29" s="18" customFormat="1" x14ac:dyDescent="0.25">
      <c r="A7" s="147"/>
      <c r="B7" s="147"/>
      <c r="C7" s="147"/>
      <c r="D7" s="147"/>
      <c r="E7" s="147"/>
      <c r="F7" s="147"/>
      <c r="G7" s="147"/>
      <c r="H7" s="14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322" t="s">
        <v>73</v>
      </c>
      <c r="B8" s="322"/>
      <c r="C8" s="323" t="s">
        <v>125</v>
      </c>
      <c r="D8" s="323"/>
      <c r="E8" s="323"/>
      <c r="F8" s="323"/>
      <c r="G8" s="323"/>
      <c r="H8" s="323" t="s">
        <v>126</v>
      </c>
    </row>
    <row r="9" spans="1:29" ht="22.5" x14ac:dyDescent="0.25">
      <c r="A9" s="322"/>
      <c r="B9" s="322"/>
      <c r="C9" s="146" t="s">
        <v>127</v>
      </c>
      <c r="D9" s="146" t="s">
        <v>128</v>
      </c>
      <c r="E9" s="146" t="s">
        <v>107</v>
      </c>
      <c r="F9" s="146" t="s">
        <v>108</v>
      </c>
      <c r="G9" s="146" t="s">
        <v>129</v>
      </c>
      <c r="H9" s="323"/>
    </row>
    <row r="10" spans="1:29" x14ac:dyDescent="0.25">
      <c r="A10" s="322"/>
      <c r="B10" s="322"/>
      <c r="C10" s="146">
        <v>1</v>
      </c>
      <c r="D10" s="146">
        <v>2</v>
      </c>
      <c r="E10" s="146" t="s">
        <v>130</v>
      </c>
      <c r="F10" s="146">
        <v>4</v>
      </c>
      <c r="G10" s="146">
        <v>5</v>
      </c>
      <c r="H10" s="146" t="s">
        <v>131</v>
      </c>
    </row>
    <row r="11" spans="1:29" x14ac:dyDescent="0.25">
      <c r="A11" s="148"/>
      <c r="B11" s="149"/>
      <c r="C11" s="150"/>
      <c r="D11" s="150"/>
      <c r="E11" s="150"/>
      <c r="F11" s="150"/>
      <c r="G11" s="150"/>
      <c r="H11" s="150"/>
    </row>
    <row r="12" spans="1:29" x14ac:dyDescent="0.25">
      <c r="A12" s="151"/>
      <c r="B12" s="152" t="s">
        <v>290</v>
      </c>
      <c r="C12" s="191">
        <f>SUM(COG!D82)</f>
        <v>1029400000.0009998</v>
      </c>
      <c r="D12" s="191">
        <f>SUM(COG!E82)</f>
        <v>92352614.99000001</v>
      </c>
      <c r="E12" s="191">
        <f>+C12+D12</f>
        <v>1121752614.9909997</v>
      </c>
      <c r="F12" s="191">
        <f>SUM(COG!G82)</f>
        <v>702510718.47000003</v>
      </c>
      <c r="G12" s="191">
        <f>SUM(COG!H82)</f>
        <v>688716198.31000006</v>
      </c>
      <c r="H12" s="191">
        <f>+E12-F12</f>
        <v>419241896.52099967</v>
      </c>
    </row>
    <row r="13" spans="1:29" x14ac:dyDescent="0.25">
      <c r="A13" s="151"/>
      <c r="B13" s="152" t="s">
        <v>277</v>
      </c>
      <c r="C13" s="192">
        <v>0</v>
      </c>
      <c r="D13" s="192">
        <v>0</v>
      </c>
      <c r="E13" s="192">
        <f t="shared" ref="E13:E20" si="0">+C13+D13</f>
        <v>0</v>
      </c>
      <c r="F13" s="192">
        <v>0</v>
      </c>
      <c r="G13" s="192">
        <v>0</v>
      </c>
      <c r="H13" s="192">
        <f t="shared" ref="H13:H20" si="1">+E13-F13</f>
        <v>0</v>
      </c>
    </row>
    <row r="14" spans="1:29" x14ac:dyDescent="0.25">
      <c r="A14" s="151"/>
      <c r="B14" s="152" t="s">
        <v>278</v>
      </c>
      <c r="C14" s="192">
        <v>0</v>
      </c>
      <c r="D14" s="192">
        <v>0</v>
      </c>
      <c r="E14" s="192">
        <f t="shared" si="0"/>
        <v>0</v>
      </c>
      <c r="F14" s="192">
        <v>0</v>
      </c>
      <c r="G14" s="192">
        <v>0</v>
      </c>
      <c r="H14" s="192">
        <f t="shared" si="1"/>
        <v>0</v>
      </c>
    </row>
    <row r="15" spans="1:29" x14ac:dyDescent="0.25">
      <c r="A15" s="151"/>
      <c r="B15" s="152" t="s">
        <v>279</v>
      </c>
      <c r="C15" s="192">
        <v>0</v>
      </c>
      <c r="D15" s="192">
        <v>0</v>
      </c>
      <c r="E15" s="192">
        <f t="shared" si="0"/>
        <v>0</v>
      </c>
      <c r="F15" s="192">
        <v>0</v>
      </c>
      <c r="G15" s="192">
        <v>0</v>
      </c>
      <c r="H15" s="192">
        <f t="shared" si="1"/>
        <v>0</v>
      </c>
    </row>
    <row r="16" spans="1:29" x14ac:dyDescent="0.25">
      <c r="A16" s="151"/>
      <c r="B16" s="152" t="s">
        <v>280</v>
      </c>
      <c r="C16" s="192">
        <v>0</v>
      </c>
      <c r="D16" s="192">
        <v>0</v>
      </c>
      <c r="E16" s="192">
        <f t="shared" si="0"/>
        <v>0</v>
      </c>
      <c r="F16" s="192">
        <v>0</v>
      </c>
      <c r="G16" s="192">
        <v>0</v>
      </c>
      <c r="H16" s="192">
        <f t="shared" si="1"/>
        <v>0</v>
      </c>
    </row>
    <row r="17" spans="1:29" x14ac:dyDescent="0.25">
      <c r="A17" s="151"/>
      <c r="B17" s="152" t="s">
        <v>281</v>
      </c>
      <c r="C17" s="192">
        <v>0</v>
      </c>
      <c r="D17" s="192">
        <v>0</v>
      </c>
      <c r="E17" s="192">
        <f t="shared" si="0"/>
        <v>0</v>
      </c>
      <c r="F17" s="192">
        <v>0</v>
      </c>
      <c r="G17" s="192">
        <v>0</v>
      </c>
      <c r="H17" s="192">
        <f t="shared" si="1"/>
        <v>0</v>
      </c>
    </row>
    <row r="18" spans="1:29" x14ac:dyDescent="0.25">
      <c r="A18" s="151"/>
      <c r="B18" s="152" t="s">
        <v>282</v>
      </c>
      <c r="C18" s="192">
        <v>0</v>
      </c>
      <c r="D18" s="192">
        <v>0</v>
      </c>
      <c r="E18" s="192">
        <f t="shared" si="0"/>
        <v>0</v>
      </c>
      <c r="F18" s="192">
        <v>0</v>
      </c>
      <c r="G18" s="192">
        <v>0</v>
      </c>
      <c r="H18" s="192">
        <f t="shared" si="1"/>
        <v>0</v>
      </c>
    </row>
    <row r="19" spans="1:29" x14ac:dyDescent="0.25">
      <c r="A19" s="151"/>
      <c r="B19" s="152" t="s">
        <v>283</v>
      </c>
      <c r="C19" s="192">
        <v>0</v>
      </c>
      <c r="D19" s="192">
        <v>0</v>
      </c>
      <c r="E19" s="192">
        <f t="shared" si="0"/>
        <v>0</v>
      </c>
      <c r="F19" s="192">
        <v>0</v>
      </c>
      <c r="G19" s="192">
        <v>0</v>
      </c>
      <c r="H19" s="192">
        <f t="shared" si="1"/>
        <v>0</v>
      </c>
    </row>
    <row r="20" spans="1:29" x14ac:dyDescent="0.25">
      <c r="A20" s="151"/>
      <c r="B20" s="152" t="s">
        <v>284</v>
      </c>
      <c r="C20" s="192">
        <v>0</v>
      </c>
      <c r="D20" s="192">
        <v>0</v>
      </c>
      <c r="E20" s="192">
        <f t="shared" si="0"/>
        <v>0</v>
      </c>
      <c r="F20" s="192">
        <v>0</v>
      </c>
      <c r="G20" s="192">
        <v>0</v>
      </c>
      <c r="H20" s="192">
        <f t="shared" si="1"/>
        <v>0</v>
      </c>
    </row>
    <row r="21" spans="1:29" x14ac:dyDescent="0.25">
      <c r="A21" s="153"/>
      <c r="B21" s="154"/>
      <c r="C21" s="193"/>
      <c r="D21" s="193"/>
      <c r="E21" s="193"/>
      <c r="F21" s="193"/>
      <c r="G21" s="193"/>
      <c r="H21" s="193"/>
    </row>
    <row r="22" spans="1:29" s="22" customFormat="1" x14ac:dyDescent="0.25">
      <c r="A22" s="155"/>
      <c r="B22" s="156" t="s">
        <v>132</v>
      </c>
      <c r="C22" s="194">
        <f t="shared" ref="C22:H22" si="2">SUM(C12:C20)</f>
        <v>1029400000.0009998</v>
      </c>
      <c r="D22" s="194">
        <f t="shared" si="2"/>
        <v>92352614.99000001</v>
      </c>
      <c r="E22" s="194">
        <f t="shared" si="2"/>
        <v>1121752614.9909997</v>
      </c>
      <c r="F22" s="194">
        <f t="shared" si="2"/>
        <v>702510718.47000003</v>
      </c>
      <c r="G22" s="194">
        <f t="shared" si="2"/>
        <v>688716198.31000006</v>
      </c>
      <c r="H22" s="194">
        <f t="shared" si="2"/>
        <v>419241896.52099967</v>
      </c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2"/>
  <sheetViews>
    <sheetView topLeftCell="A13" workbookViewId="0">
      <selection activeCell="L28" sqref="L28"/>
    </sheetView>
  </sheetViews>
  <sheetFormatPr baseColWidth="10" defaultRowHeight="12" x14ac:dyDescent="0.2"/>
  <cols>
    <col min="1" max="1" width="1.140625" style="108" customWidth="1"/>
    <col min="2" max="3" width="3.7109375" style="109" customWidth="1"/>
    <col min="4" max="4" width="54.7109375" style="109" customWidth="1"/>
    <col min="5" max="10" width="15.7109375" style="109" customWidth="1"/>
    <col min="11" max="16384" width="11.42578125" style="109"/>
  </cols>
  <sheetData>
    <row r="1" spans="1:10" ht="15.75" x14ac:dyDescent="0.25">
      <c r="B1" s="325" t="s">
        <v>463</v>
      </c>
      <c r="C1" s="325"/>
      <c r="D1" s="325"/>
      <c r="E1" s="325"/>
      <c r="F1" s="325"/>
      <c r="G1" s="325"/>
      <c r="H1" s="325"/>
      <c r="I1" s="325"/>
      <c r="J1" s="325"/>
    </row>
    <row r="2" spans="1:10" ht="15" x14ac:dyDescent="0.25">
      <c r="B2" s="326" t="s">
        <v>101</v>
      </c>
      <c r="C2" s="326"/>
      <c r="D2" s="326"/>
      <c r="E2" s="326"/>
      <c r="F2" s="326"/>
      <c r="G2" s="326"/>
      <c r="H2" s="326"/>
      <c r="I2" s="326"/>
      <c r="J2" s="326"/>
    </row>
    <row r="3" spans="1:10" ht="15" x14ac:dyDescent="0.25">
      <c r="B3" s="326" t="str">
        <f>+CAdmon!A6</f>
        <v>Del 1 de enero al 30 de septiembre de 2021</v>
      </c>
      <c r="C3" s="326"/>
      <c r="D3" s="326"/>
      <c r="E3" s="326"/>
      <c r="F3" s="326"/>
      <c r="G3" s="326"/>
      <c r="H3" s="326"/>
      <c r="I3" s="326"/>
      <c r="J3" s="326"/>
    </row>
    <row r="4" spans="1:10" ht="15" x14ac:dyDescent="0.25"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5" x14ac:dyDescent="0.25">
      <c r="B5" s="157"/>
      <c r="C5" s="157"/>
      <c r="D5" s="157"/>
      <c r="E5" s="157"/>
      <c r="F5" s="157"/>
      <c r="G5" s="157"/>
      <c r="H5" s="157"/>
      <c r="I5" s="157"/>
      <c r="J5" s="157"/>
    </row>
    <row r="6" spans="1:10" s="108" customFormat="1" x14ac:dyDescent="0.2">
      <c r="A6" s="110"/>
      <c r="B6" s="110"/>
      <c r="C6" s="110"/>
      <c r="D6" s="110"/>
      <c r="F6" s="111"/>
      <c r="G6" s="111"/>
      <c r="H6" s="111"/>
      <c r="I6" s="111"/>
      <c r="J6" s="111"/>
    </row>
    <row r="7" spans="1:10" ht="12" customHeight="1" x14ac:dyDescent="0.2">
      <c r="A7" s="112"/>
      <c r="B7" s="342" t="s">
        <v>102</v>
      </c>
      <c r="C7" s="342"/>
      <c r="D7" s="342"/>
      <c r="E7" s="342" t="s">
        <v>103</v>
      </c>
      <c r="F7" s="342"/>
      <c r="G7" s="342"/>
      <c r="H7" s="342"/>
      <c r="I7" s="342"/>
      <c r="J7" s="341" t="s">
        <v>104</v>
      </c>
    </row>
    <row r="8" spans="1:10" ht="24" x14ac:dyDescent="0.2">
      <c r="A8" s="110"/>
      <c r="B8" s="342"/>
      <c r="C8" s="342"/>
      <c r="D8" s="342"/>
      <c r="E8" s="158" t="s">
        <v>105</v>
      </c>
      <c r="F8" s="159" t="s">
        <v>106</v>
      </c>
      <c r="G8" s="158" t="s">
        <v>107</v>
      </c>
      <c r="H8" s="158" t="s">
        <v>108</v>
      </c>
      <c r="I8" s="158" t="s">
        <v>109</v>
      </c>
      <c r="J8" s="341"/>
    </row>
    <row r="9" spans="1:10" ht="12" customHeight="1" x14ac:dyDescent="0.2">
      <c r="A9" s="110"/>
      <c r="B9" s="342"/>
      <c r="C9" s="342"/>
      <c r="D9" s="342"/>
      <c r="E9" s="158" t="s">
        <v>110</v>
      </c>
      <c r="F9" s="158" t="s">
        <v>111</v>
      </c>
      <c r="G9" s="158" t="s">
        <v>112</v>
      </c>
      <c r="H9" s="158" t="s">
        <v>113</v>
      </c>
      <c r="I9" s="158" t="s">
        <v>114</v>
      </c>
      <c r="J9" s="158" t="s">
        <v>122</v>
      </c>
    </row>
    <row r="10" spans="1:10" ht="12" customHeight="1" x14ac:dyDescent="0.2">
      <c r="A10" s="113"/>
      <c r="B10" s="114"/>
      <c r="C10" s="115"/>
      <c r="D10" s="116"/>
      <c r="E10" s="117"/>
      <c r="F10" s="118"/>
      <c r="G10" s="118"/>
      <c r="H10" s="118"/>
      <c r="I10" s="118"/>
      <c r="J10" s="118"/>
    </row>
    <row r="11" spans="1:10" ht="12" customHeight="1" x14ac:dyDescent="0.2">
      <c r="A11" s="113"/>
      <c r="B11" s="336" t="s">
        <v>75</v>
      </c>
      <c r="C11" s="334"/>
      <c r="D11" s="335"/>
      <c r="E11" s="240">
        <v>0</v>
      </c>
      <c r="F11" s="240">
        <v>0</v>
      </c>
      <c r="G11" s="240">
        <f>+E11+F11</f>
        <v>0</v>
      </c>
      <c r="H11" s="240">
        <v>0</v>
      </c>
      <c r="I11" s="240">
        <v>0</v>
      </c>
      <c r="J11" s="240">
        <f>+I11-E11</f>
        <v>0</v>
      </c>
    </row>
    <row r="12" spans="1:10" ht="12" customHeight="1" x14ac:dyDescent="0.2">
      <c r="A12" s="113"/>
      <c r="B12" s="336" t="s">
        <v>100</v>
      </c>
      <c r="C12" s="334"/>
      <c r="D12" s="335"/>
      <c r="E12" s="240">
        <v>0</v>
      </c>
      <c r="F12" s="240">
        <v>0</v>
      </c>
      <c r="G12" s="240">
        <f t="shared" ref="G12:G20" si="0">+E12+F12</f>
        <v>0</v>
      </c>
      <c r="H12" s="240">
        <v>0</v>
      </c>
      <c r="I12" s="240">
        <v>0</v>
      </c>
      <c r="J12" s="240">
        <f t="shared" ref="J12:J20" si="1">+I12-E12</f>
        <v>0</v>
      </c>
    </row>
    <row r="13" spans="1:10" ht="12" customHeight="1" x14ac:dyDescent="0.2">
      <c r="A13" s="113"/>
      <c r="B13" s="336" t="s">
        <v>77</v>
      </c>
      <c r="C13" s="334"/>
      <c r="D13" s="335"/>
      <c r="E13" s="240">
        <v>0</v>
      </c>
      <c r="F13" s="240">
        <v>0</v>
      </c>
      <c r="G13" s="240">
        <f t="shared" si="0"/>
        <v>0</v>
      </c>
      <c r="H13" s="240">
        <v>0</v>
      </c>
      <c r="I13" s="240">
        <v>0</v>
      </c>
      <c r="J13" s="240">
        <f t="shared" si="1"/>
        <v>0</v>
      </c>
    </row>
    <row r="14" spans="1:10" ht="12" customHeight="1" x14ac:dyDescent="0.2">
      <c r="A14" s="113"/>
      <c r="B14" s="336" t="s">
        <v>79</v>
      </c>
      <c r="C14" s="334"/>
      <c r="D14" s="335"/>
      <c r="E14" s="240">
        <v>779719</v>
      </c>
      <c r="F14" s="240">
        <v>0</v>
      </c>
      <c r="G14" s="240">
        <f t="shared" si="0"/>
        <v>779719</v>
      </c>
      <c r="H14" s="240">
        <v>2452534.65</v>
      </c>
      <c r="I14" s="240">
        <v>2452534.65</v>
      </c>
      <c r="J14" s="240">
        <f>+I14-E14</f>
        <v>1672815.65</v>
      </c>
    </row>
    <row r="15" spans="1:10" ht="12" customHeight="1" x14ac:dyDescent="0.2">
      <c r="A15" s="113"/>
      <c r="B15" s="336" t="s">
        <v>115</v>
      </c>
      <c r="C15" s="334"/>
      <c r="D15" s="335"/>
      <c r="E15" s="241">
        <v>46692</v>
      </c>
      <c r="F15" s="240">
        <v>0</v>
      </c>
      <c r="G15" s="240">
        <f t="shared" si="0"/>
        <v>46692</v>
      </c>
      <c r="H15" s="241">
        <v>2068033.29</v>
      </c>
      <c r="I15" s="241">
        <v>2068033.29</v>
      </c>
      <c r="J15" s="240">
        <f>+I15-E15</f>
        <v>2021341.29</v>
      </c>
    </row>
    <row r="16" spans="1:10" ht="12" customHeight="1" x14ac:dyDescent="0.2">
      <c r="A16" s="113"/>
      <c r="B16" s="336" t="s">
        <v>116</v>
      </c>
      <c r="C16" s="334"/>
      <c r="D16" s="335"/>
      <c r="E16" s="241">
        <v>0</v>
      </c>
      <c r="F16" s="240">
        <v>0</v>
      </c>
      <c r="G16" s="241">
        <f t="shared" si="0"/>
        <v>0</v>
      </c>
      <c r="H16" s="241"/>
      <c r="I16" s="241"/>
      <c r="J16" s="240">
        <f t="shared" ref="J16:J18" si="2">+I16-E16</f>
        <v>0</v>
      </c>
    </row>
    <row r="17" spans="1:10" s="108" customFormat="1" x14ac:dyDescent="0.2">
      <c r="A17" s="113"/>
      <c r="B17" s="336" t="s">
        <v>571</v>
      </c>
      <c r="C17" s="334"/>
      <c r="D17" s="335"/>
      <c r="E17" s="241"/>
      <c r="F17" s="240">
        <v>0</v>
      </c>
      <c r="G17" s="241">
        <f t="shared" si="0"/>
        <v>0</v>
      </c>
      <c r="H17" s="241">
        <v>9818.49</v>
      </c>
      <c r="I17" s="241">
        <v>9818.49</v>
      </c>
      <c r="J17" s="240">
        <f>+I17-E17</f>
        <v>9818.49</v>
      </c>
    </row>
    <row r="18" spans="1:10" ht="30" customHeight="1" x14ac:dyDescent="0.2">
      <c r="A18" s="113"/>
      <c r="B18" s="336" t="s">
        <v>567</v>
      </c>
      <c r="C18" s="334"/>
      <c r="D18" s="335"/>
      <c r="E18" s="241"/>
      <c r="F18" s="240">
        <f>31378636.88</f>
        <v>31378636.879999999</v>
      </c>
      <c r="G18" s="241">
        <f>+E18+F18</f>
        <v>31378636.879999999</v>
      </c>
      <c r="H18" s="241">
        <f>31873636.88</f>
        <v>31873636.879999999</v>
      </c>
      <c r="I18" s="241">
        <f>31873636.88</f>
        <v>31873636.879999999</v>
      </c>
      <c r="J18" s="240">
        <f t="shared" si="2"/>
        <v>31873636.879999999</v>
      </c>
    </row>
    <row r="19" spans="1:10" s="108" customFormat="1" ht="24" customHeight="1" x14ac:dyDescent="0.2">
      <c r="A19" s="113"/>
      <c r="B19" s="336" t="s">
        <v>547</v>
      </c>
      <c r="C19" s="334"/>
      <c r="D19" s="335"/>
      <c r="E19" s="241">
        <v>1029400000</v>
      </c>
      <c r="F19" s="240">
        <v>59136978.109999999</v>
      </c>
      <c r="G19" s="241">
        <f t="shared" si="0"/>
        <v>1088536978.1099999</v>
      </c>
      <c r="H19" s="241">
        <v>824411900.38999999</v>
      </c>
      <c r="I19" s="241">
        <v>824411900.38999999</v>
      </c>
      <c r="J19" s="241">
        <f t="shared" si="1"/>
        <v>-204988099.61000001</v>
      </c>
    </row>
    <row r="20" spans="1:10" s="108" customFormat="1" ht="12" customHeight="1" x14ac:dyDescent="0.2">
      <c r="A20" s="113"/>
      <c r="B20" s="336" t="s">
        <v>118</v>
      </c>
      <c r="C20" s="334"/>
      <c r="D20" s="335"/>
      <c r="E20" s="240">
        <v>0</v>
      </c>
      <c r="F20" s="240">
        <v>0</v>
      </c>
      <c r="G20" s="240">
        <f t="shared" si="0"/>
        <v>0</v>
      </c>
      <c r="H20" s="240">
        <v>0</v>
      </c>
      <c r="I20" s="240">
        <v>0</v>
      </c>
      <c r="J20" s="240">
        <f t="shared" si="1"/>
        <v>0</v>
      </c>
    </row>
    <row r="21" spans="1:10" ht="12" customHeight="1" x14ac:dyDescent="0.2">
      <c r="A21" s="113"/>
      <c r="B21" s="119"/>
      <c r="C21" s="120"/>
      <c r="D21" s="121"/>
      <c r="E21" s="196"/>
      <c r="F21" s="197"/>
      <c r="G21" s="197"/>
      <c r="H21" s="197"/>
      <c r="I21" s="197"/>
      <c r="J21" s="197"/>
    </row>
    <row r="22" spans="1:10" ht="12" customHeight="1" x14ac:dyDescent="0.2">
      <c r="A22" s="110"/>
      <c r="B22" s="122"/>
      <c r="C22" s="123"/>
      <c r="D22" s="124" t="s">
        <v>119</v>
      </c>
      <c r="E22" s="195">
        <f>SUM(E11+E12+E13+E14+E15+E16+E17+E18+E19+E20)</f>
        <v>1030226411</v>
      </c>
      <c r="F22" s="195">
        <f>SUM(F11+F12+F13+F14+F15+F16+F17+F18+F19+F20)</f>
        <v>90515614.989999995</v>
      </c>
      <c r="G22" s="195">
        <f>SUM(G11+G12+G13+G14+G15+G16+G17+G18+G19+G20)</f>
        <v>1120742025.99</v>
      </c>
      <c r="H22" s="195">
        <f>SUM(H11+H12+H13+H14+H15+H16+H17+H18+H19+H20)</f>
        <v>860815923.70000005</v>
      </c>
      <c r="I22" s="195">
        <f>SUM(I11+I12+I13+I14+I15+I16+I17+I18+I19+I20)</f>
        <v>860815923.70000005</v>
      </c>
      <c r="J22" s="337">
        <f>SUM(J19,J17,J18,J15,J14)</f>
        <v>-169410487.30000001</v>
      </c>
    </row>
    <row r="23" spans="1:10" ht="12" customHeight="1" x14ac:dyDescent="0.2">
      <c r="A23" s="113"/>
      <c r="B23" s="125"/>
      <c r="C23" s="125"/>
      <c r="D23" s="125"/>
      <c r="E23" s="125"/>
      <c r="F23" s="125"/>
      <c r="G23" s="125"/>
      <c r="H23" s="339" t="s">
        <v>289</v>
      </c>
      <c r="I23" s="340"/>
      <c r="J23" s="338"/>
    </row>
    <row r="24" spans="1:10" ht="12" customHeight="1" x14ac:dyDescent="0.2">
      <c r="A24" s="110"/>
      <c r="B24" s="110"/>
      <c r="C24" s="110"/>
      <c r="D24" s="110"/>
      <c r="E24" s="111"/>
      <c r="F24" s="111"/>
      <c r="G24" s="111"/>
      <c r="H24" s="111"/>
      <c r="I24" s="111"/>
      <c r="J24" s="111"/>
    </row>
    <row r="25" spans="1:10" ht="12" customHeight="1" x14ac:dyDescent="0.2">
      <c r="A25" s="110"/>
      <c r="B25" s="341" t="s">
        <v>120</v>
      </c>
      <c r="C25" s="341"/>
      <c r="D25" s="341"/>
      <c r="E25" s="342" t="s">
        <v>103</v>
      </c>
      <c r="F25" s="342"/>
      <c r="G25" s="342"/>
      <c r="H25" s="342"/>
      <c r="I25" s="342"/>
      <c r="J25" s="341" t="s">
        <v>104</v>
      </c>
    </row>
    <row r="26" spans="1:10" ht="24" x14ac:dyDescent="0.2">
      <c r="A26" s="110"/>
      <c r="B26" s="341"/>
      <c r="C26" s="341"/>
      <c r="D26" s="341"/>
      <c r="E26" s="158" t="s">
        <v>105</v>
      </c>
      <c r="F26" s="159" t="s">
        <v>106</v>
      </c>
      <c r="G26" s="158" t="s">
        <v>107</v>
      </c>
      <c r="H26" s="158" t="s">
        <v>108</v>
      </c>
      <c r="I26" s="158" t="s">
        <v>109</v>
      </c>
      <c r="J26" s="341"/>
    </row>
    <row r="27" spans="1:10" ht="12" customHeight="1" x14ac:dyDescent="0.2">
      <c r="A27" s="110"/>
      <c r="B27" s="341"/>
      <c r="C27" s="341"/>
      <c r="D27" s="341"/>
      <c r="E27" s="158" t="s">
        <v>110</v>
      </c>
      <c r="F27" s="158" t="s">
        <v>111</v>
      </c>
      <c r="G27" s="158" t="s">
        <v>112</v>
      </c>
      <c r="H27" s="158" t="s">
        <v>113</v>
      </c>
      <c r="I27" s="158" t="s">
        <v>114</v>
      </c>
      <c r="J27" s="158" t="s">
        <v>122</v>
      </c>
    </row>
    <row r="28" spans="1:10" ht="12" customHeight="1" x14ac:dyDescent="0.2">
      <c r="A28" s="113"/>
      <c r="B28" s="114"/>
      <c r="C28" s="115"/>
      <c r="D28" s="116"/>
      <c r="E28" s="118"/>
      <c r="F28" s="118"/>
      <c r="G28" s="118"/>
      <c r="H28" s="118"/>
      <c r="I28" s="118"/>
      <c r="J28" s="118"/>
    </row>
    <row r="29" spans="1:10" ht="12" customHeight="1" x14ac:dyDescent="0.2">
      <c r="A29" s="113"/>
      <c r="B29" s="235" t="s">
        <v>548</v>
      </c>
      <c r="C29" s="236"/>
      <c r="D29" s="237"/>
      <c r="E29" s="238">
        <f t="shared" ref="E29:J29" si="3">+E30+E32+E33+E34+E35+E36+E37</f>
        <v>826411</v>
      </c>
      <c r="F29" s="238">
        <f t="shared" si="3"/>
        <v>31873636.879999999</v>
      </c>
      <c r="G29" s="238">
        <f t="shared" si="3"/>
        <v>32700047.879999999</v>
      </c>
      <c r="H29" s="238">
        <f t="shared" si="3"/>
        <v>36394204.82</v>
      </c>
      <c r="I29" s="238">
        <f t="shared" si="3"/>
        <v>36394204.82</v>
      </c>
      <c r="J29" s="238">
        <f t="shared" si="3"/>
        <v>35567793.82</v>
      </c>
    </row>
    <row r="30" spans="1:10" ht="12" customHeight="1" x14ac:dyDescent="0.2">
      <c r="A30" s="113"/>
      <c r="B30" s="239"/>
      <c r="C30" s="334" t="s">
        <v>75</v>
      </c>
      <c r="D30" s="335"/>
      <c r="E30" s="240">
        <v>0</v>
      </c>
      <c r="F30" s="240">
        <v>0</v>
      </c>
      <c r="G30" s="240">
        <f>+E30+F30</f>
        <v>0</v>
      </c>
      <c r="H30" s="240">
        <v>0</v>
      </c>
      <c r="I30" s="240">
        <v>0</v>
      </c>
      <c r="J30" s="240">
        <f>+I30-E30</f>
        <v>0</v>
      </c>
    </row>
    <row r="31" spans="1:10" ht="12" customHeight="1" x14ac:dyDescent="0.2">
      <c r="A31" s="113"/>
      <c r="B31" s="239"/>
      <c r="C31" s="334" t="s">
        <v>549</v>
      </c>
      <c r="D31" s="335"/>
      <c r="E31" s="240"/>
      <c r="F31" s="240"/>
      <c r="G31" s="240"/>
      <c r="H31" s="240"/>
      <c r="I31" s="240"/>
      <c r="J31" s="240"/>
    </row>
    <row r="32" spans="1:10" ht="12" customHeight="1" x14ac:dyDescent="0.2">
      <c r="A32" s="113"/>
      <c r="B32" s="239"/>
      <c r="C32" s="334" t="s">
        <v>77</v>
      </c>
      <c r="D32" s="335"/>
      <c r="E32" s="240">
        <v>0</v>
      </c>
      <c r="F32" s="240">
        <v>0</v>
      </c>
      <c r="G32" s="240">
        <f t="shared" ref="G32:G43" si="4">+E32+F32</f>
        <v>0</v>
      </c>
      <c r="H32" s="240">
        <v>0</v>
      </c>
      <c r="I32" s="240">
        <v>0</v>
      </c>
      <c r="J32" s="240">
        <f t="shared" ref="J32:J46" si="5">+I32-E32</f>
        <v>0</v>
      </c>
    </row>
    <row r="33" spans="1:10" ht="12" customHeight="1" x14ac:dyDescent="0.2">
      <c r="A33" s="113"/>
      <c r="B33" s="239"/>
      <c r="C33" s="334" t="s">
        <v>79</v>
      </c>
      <c r="D33" s="335"/>
      <c r="E33" s="240">
        <f>E14</f>
        <v>779719</v>
      </c>
      <c r="F33" s="240">
        <f>F14</f>
        <v>0</v>
      </c>
      <c r="G33" s="240">
        <f t="shared" si="4"/>
        <v>779719</v>
      </c>
      <c r="H33" s="240">
        <f>H14</f>
        <v>2452534.65</v>
      </c>
      <c r="I33" s="240">
        <f>I14</f>
        <v>2452534.65</v>
      </c>
      <c r="J33" s="240">
        <f t="shared" si="5"/>
        <v>1672815.65</v>
      </c>
    </row>
    <row r="34" spans="1:10" ht="12" customHeight="1" x14ac:dyDescent="0.2">
      <c r="A34" s="113"/>
      <c r="B34" s="239"/>
      <c r="C34" s="334" t="s">
        <v>550</v>
      </c>
      <c r="D34" s="335"/>
      <c r="E34" s="240">
        <f>E15</f>
        <v>46692</v>
      </c>
      <c r="F34" s="240">
        <v>0</v>
      </c>
      <c r="G34" s="241">
        <f t="shared" si="4"/>
        <v>46692</v>
      </c>
      <c r="H34" s="240">
        <f t="shared" ref="H34:I34" si="6">H15</f>
        <v>2068033.29</v>
      </c>
      <c r="I34" s="240">
        <f t="shared" si="6"/>
        <v>2068033.29</v>
      </c>
      <c r="J34" s="241">
        <f t="shared" si="5"/>
        <v>2021341.29</v>
      </c>
    </row>
    <row r="35" spans="1:10" ht="12" customHeight="1" x14ac:dyDescent="0.2">
      <c r="A35" s="113"/>
      <c r="B35" s="239"/>
      <c r="C35" s="334" t="s">
        <v>551</v>
      </c>
      <c r="D35" s="335"/>
      <c r="E35" s="240">
        <v>0</v>
      </c>
      <c r="F35" s="240">
        <v>0</v>
      </c>
      <c r="G35" s="241">
        <f t="shared" si="4"/>
        <v>0</v>
      </c>
      <c r="H35" s="240">
        <f t="shared" ref="H35:I35" si="7">H16</f>
        <v>0</v>
      </c>
      <c r="I35" s="240">
        <f t="shared" si="7"/>
        <v>0</v>
      </c>
      <c r="J35" s="240">
        <f t="shared" si="5"/>
        <v>0</v>
      </c>
    </row>
    <row r="36" spans="1:10" s="108" customFormat="1" ht="30.75" customHeight="1" x14ac:dyDescent="0.2">
      <c r="A36" s="113"/>
      <c r="B36" s="239"/>
      <c r="C36" s="334" t="s">
        <v>567</v>
      </c>
      <c r="D36" s="335"/>
      <c r="E36" s="240">
        <v>0</v>
      </c>
      <c r="F36" s="240">
        <f>H18</f>
        <v>31873636.879999999</v>
      </c>
      <c r="G36" s="240">
        <f t="shared" si="4"/>
        <v>31873636.879999999</v>
      </c>
      <c r="H36" s="240">
        <f>H18</f>
        <v>31873636.879999999</v>
      </c>
      <c r="I36" s="240">
        <f>I18</f>
        <v>31873636.879999999</v>
      </c>
      <c r="J36" s="240">
        <f t="shared" si="5"/>
        <v>31873636.879999999</v>
      </c>
    </row>
    <row r="37" spans="1:10" s="108" customFormat="1" ht="12" customHeight="1" x14ac:dyDescent="0.2">
      <c r="A37" s="113"/>
      <c r="B37" s="239"/>
      <c r="C37" s="334" t="s">
        <v>117</v>
      </c>
      <c r="D37" s="335"/>
      <c r="E37" s="241">
        <v>0</v>
      </c>
      <c r="F37" s="241">
        <v>0</v>
      </c>
      <c r="G37" s="241">
        <f t="shared" si="4"/>
        <v>0</v>
      </c>
      <c r="H37" s="241">
        <v>0</v>
      </c>
      <c r="I37" s="241">
        <v>0</v>
      </c>
      <c r="J37" s="241">
        <f t="shared" si="5"/>
        <v>0</v>
      </c>
    </row>
    <row r="38" spans="1:10" ht="12" customHeight="1" x14ac:dyDescent="0.2">
      <c r="A38" s="113"/>
      <c r="B38" s="239"/>
      <c r="C38" s="242"/>
      <c r="D38" s="243"/>
      <c r="E38" s="240"/>
      <c r="F38" s="240"/>
      <c r="G38" s="244"/>
      <c r="H38" s="240"/>
      <c r="I38" s="240"/>
      <c r="J38" s="240"/>
    </row>
    <row r="39" spans="1:10" ht="40.5" customHeight="1" x14ac:dyDescent="0.2">
      <c r="A39" s="113"/>
      <c r="B39" s="331" t="s">
        <v>568</v>
      </c>
      <c r="C39" s="332"/>
      <c r="D39" s="333"/>
      <c r="E39" s="238">
        <f>+E40+E42+E43</f>
        <v>1029400000</v>
      </c>
      <c r="F39" s="238">
        <f>+F40+F42+F43</f>
        <v>59136978.109999999</v>
      </c>
      <c r="G39" s="238">
        <f>+G40+G42+G43</f>
        <v>1088536978.1099999</v>
      </c>
      <c r="H39" s="238">
        <f>+H40+H42+H43</f>
        <v>824421718.88</v>
      </c>
      <c r="I39" s="238">
        <f>+I40+I42+I43</f>
        <v>824421718.88</v>
      </c>
      <c r="J39" s="238">
        <f t="shared" si="5"/>
        <v>-204978281.12</v>
      </c>
    </row>
    <row r="40" spans="1:10" ht="12" customHeight="1" x14ac:dyDescent="0.2">
      <c r="A40" s="113"/>
      <c r="B40" s="235"/>
      <c r="C40" s="334" t="s">
        <v>100</v>
      </c>
      <c r="D40" s="335"/>
      <c r="E40" s="240">
        <v>0</v>
      </c>
      <c r="F40" s="240">
        <v>0</v>
      </c>
      <c r="G40" s="240">
        <f t="shared" si="4"/>
        <v>0</v>
      </c>
      <c r="H40" s="240">
        <v>0</v>
      </c>
      <c r="I40" s="240">
        <v>0</v>
      </c>
      <c r="J40" s="240">
        <f t="shared" si="5"/>
        <v>0</v>
      </c>
    </row>
    <row r="41" spans="1:10" ht="12" customHeight="1" x14ac:dyDescent="0.2">
      <c r="A41" s="113"/>
      <c r="B41" s="235"/>
      <c r="C41" s="334" t="s">
        <v>550</v>
      </c>
      <c r="D41" s="335"/>
      <c r="E41" s="240"/>
      <c r="F41" s="240"/>
      <c r="G41" s="240"/>
      <c r="H41" s="240"/>
      <c r="I41" s="240"/>
      <c r="J41" s="240"/>
    </row>
    <row r="42" spans="1:10" x14ac:dyDescent="0.2">
      <c r="A42" s="113"/>
      <c r="B42" s="239"/>
      <c r="C42" s="334" t="s">
        <v>569</v>
      </c>
      <c r="D42" s="335"/>
      <c r="E42" s="241">
        <f>E17</f>
        <v>0</v>
      </c>
      <c r="F42" s="241">
        <f t="shared" ref="F42:J42" si="8">F17</f>
        <v>0</v>
      </c>
      <c r="G42" s="241">
        <f t="shared" si="8"/>
        <v>0</v>
      </c>
      <c r="H42" s="241">
        <f t="shared" si="8"/>
        <v>9818.49</v>
      </c>
      <c r="I42" s="241">
        <f t="shared" si="8"/>
        <v>9818.49</v>
      </c>
      <c r="J42" s="241">
        <f t="shared" si="8"/>
        <v>9818.49</v>
      </c>
    </row>
    <row r="43" spans="1:10" ht="25.5" customHeight="1" x14ac:dyDescent="0.2">
      <c r="A43" s="113"/>
      <c r="B43" s="239"/>
      <c r="C43" s="334" t="s">
        <v>547</v>
      </c>
      <c r="D43" s="335"/>
      <c r="E43" s="241">
        <f>E19</f>
        <v>1029400000</v>
      </c>
      <c r="F43" s="241">
        <f>F19</f>
        <v>59136978.109999999</v>
      </c>
      <c r="G43" s="241">
        <f t="shared" si="4"/>
        <v>1088536978.1099999</v>
      </c>
      <c r="H43" s="241">
        <f t="shared" ref="H43:J43" si="9">H19</f>
        <v>824411900.38999999</v>
      </c>
      <c r="I43" s="241">
        <f t="shared" si="9"/>
        <v>824411900.38999999</v>
      </c>
      <c r="J43" s="241">
        <f t="shared" si="9"/>
        <v>-204988099.61000001</v>
      </c>
    </row>
    <row r="44" spans="1:10" s="126" customFormat="1" ht="12" customHeight="1" x14ac:dyDescent="0.2">
      <c r="A44" s="110"/>
      <c r="B44" s="245"/>
      <c r="C44" s="246"/>
      <c r="D44" s="247"/>
      <c r="E44" s="248"/>
      <c r="F44" s="248"/>
      <c r="G44" s="248"/>
      <c r="H44" s="248"/>
      <c r="I44" s="248"/>
      <c r="J44" s="248"/>
    </row>
    <row r="45" spans="1:10" ht="12" customHeight="1" x14ac:dyDescent="0.2">
      <c r="A45" s="113"/>
      <c r="B45" s="235" t="s">
        <v>121</v>
      </c>
      <c r="C45" s="249"/>
      <c r="D45" s="243"/>
      <c r="E45" s="250">
        <f>+E46</f>
        <v>0</v>
      </c>
      <c r="F45" s="250">
        <f>+F46</f>
        <v>0</v>
      </c>
      <c r="G45" s="250">
        <f>+G46</f>
        <v>0</v>
      </c>
      <c r="H45" s="250">
        <f>+H46</f>
        <v>0</v>
      </c>
      <c r="I45" s="250">
        <f>+I46</f>
        <v>0</v>
      </c>
      <c r="J45" s="250">
        <f t="shared" si="5"/>
        <v>0</v>
      </c>
    </row>
    <row r="46" spans="1:10" ht="12" customHeight="1" x14ac:dyDescent="0.2">
      <c r="A46" s="113"/>
      <c r="B46" s="239"/>
      <c r="C46" s="334" t="s">
        <v>118</v>
      </c>
      <c r="D46" s="335"/>
      <c r="E46" s="240">
        <v>0</v>
      </c>
      <c r="F46" s="240">
        <v>0</v>
      </c>
      <c r="G46" s="240">
        <f>+E46+F46</f>
        <v>0</v>
      </c>
      <c r="H46" s="240">
        <v>0</v>
      </c>
      <c r="I46" s="240">
        <v>0</v>
      </c>
      <c r="J46" s="240">
        <f t="shared" si="5"/>
        <v>0</v>
      </c>
    </row>
    <row r="47" spans="1:10" ht="12" customHeight="1" x14ac:dyDescent="0.2">
      <c r="A47" s="113"/>
      <c r="B47" s="119"/>
      <c r="C47" s="120"/>
      <c r="D47" s="121"/>
      <c r="E47" s="132"/>
      <c r="F47" s="132"/>
      <c r="G47" s="132"/>
      <c r="H47" s="132"/>
      <c r="I47" s="132"/>
      <c r="J47" s="132"/>
    </row>
    <row r="48" spans="1:10" ht="12" customHeight="1" x14ac:dyDescent="0.2">
      <c r="A48" s="110"/>
      <c r="B48" s="122"/>
      <c r="C48" s="123"/>
      <c r="D48" s="127" t="s">
        <v>119</v>
      </c>
      <c r="E48" s="198">
        <f>+E30+E32+E33+E34+E35+E36+E37+E39+E45</f>
        <v>1030226411</v>
      </c>
      <c r="F48" s="198">
        <f>+F30+F32+F33+F34+F35+F36+F37+F39+F45</f>
        <v>91010614.989999995</v>
      </c>
      <c r="G48" s="198">
        <f>+G30+G32+G33+G34+G35+G36+G37+G39+G45</f>
        <v>1121237025.99</v>
      </c>
      <c r="H48" s="198">
        <f>+H30+H32+H33+H34+H35+H36+H37+H39+H45</f>
        <v>860815923.70000005</v>
      </c>
      <c r="I48" s="198">
        <f>+I30+I32+I33+I34+I35+I36+I37+I39+I45</f>
        <v>860815923.70000005</v>
      </c>
      <c r="J48" s="327">
        <f>+J29+J39+J45</f>
        <v>-169410487.30000001</v>
      </c>
    </row>
    <row r="49" spans="1:10" ht="12" customHeight="1" x14ac:dyDescent="0.2">
      <c r="A49" s="113"/>
      <c r="B49" s="125"/>
      <c r="C49" s="125"/>
      <c r="D49" s="125"/>
      <c r="E49" s="133"/>
      <c r="F49" s="133"/>
      <c r="G49" s="133"/>
      <c r="H49" s="329" t="s">
        <v>289</v>
      </c>
      <c r="I49" s="330"/>
      <c r="J49" s="328"/>
    </row>
    <row r="50" spans="1:10" x14ac:dyDescent="0.2">
      <c r="B50" s="108" t="s">
        <v>552</v>
      </c>
      <c r="C50" s="108"/>
      <c r="D50" s="108"/>
      <c r="E50" s="108"/>
      <c r="F50" s="108"/>
      <c r="G50" s="108"/>
      <c r="H50" s="108"/>
      <c r="I50" s="108"/>
      <c r="J50" s="108"/>
    </row>
    <row r="51" spans="1:10" ht="13.5" x14ac:dyDescent="0.2">
      <c r="B51" s="108" t="s">
        <v>553</v>
      </c>
      <c r="C51" s="108"/>
      <c r="D51" s="108"/>
      <c r="E51" s="108"/>
      <c r="F51" s="108"/>
      <c r="G51" s="108"/>
      <c r="H51" s="108"/>
      <c r="I51" s="108"/>
      <c r="J51" s="108"/>
    </row>
    <row r="52" spans="1:10" ht="26.25" customHeight="1" x14ac:dyDescent="0.2">
      <c r="B52" s="343" t="s">
        <v>570</v>
      </c>
      <c r="C52" s="343"/>
      <c r="D52" s="343"/>
      <c r="E52" s="343"/>
      <c r="F52" s="343"/>
      <c r="G52" s="343"/>
      <c r="H52" s="343"/>
      <c r="I52" s="343"/>
      <c r="J52" s="343"/>
    </row>
  </sheetData>
  <mergeCells count="38"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  <mergeCell ref="B19:D19"/>
    <mergeCell ref="B20:D20"/>
    <mergeCell ref="J22:J23"/>
    <mergeCell ref="H23:I23"/>
    <mergeCell ref="B25:D27"/>
    <mergeCell ref="E25:I25"/>
    <mergeCell ref="J25:J26"/>
    <mergeCell ref="C30:D30"/>
    <mergeCell ref="C32:D32"/>
    <mergeCell ref="C33:D33"/>
    <mergeCell ref="C34:D34"/>
    <mergeCell ref="C35:D35"/>
    <mergeCell ref="C31:D31"/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B5" sqref="B5:I5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3.5703125" style="17" customWidth="1"/>
    <col min="5" max="5" width="12.7109375" style="17" customWidth="1"/>
    <col min="6" max="6" width="13.85546875" style="17" customWidth="1"/>
    <col min="7" max="7" width="13.7109375" style="17" customWidth="1"/>
    <col min="8" max="8" width="14.855468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344"/>
      <c r="C1" s="344"/>
      <c r="D1" s="344"/>
      <c r="E1" s="344"/>
      <c r="F1" s="344"/>
      <c r="G1" s="344"/>
      <c r="H1" s="344"/>
      <c r="I1" s="344"/>
    </row>
    <row r="2" spans="2:9" ht="15.75" x14ac:dyDescent="0.25">
      <c r="B2" s="325" t="s">
        <v>463</v>
      </c>
      <c r="C2" s="325"/>
      <c r="D2" s="325"/>
      <c r="E2" s="325"/>
      <c r="F2" s="325"/>
      <c r="G2" s="325"/>
      <c r="H2" s="325"/>
      <c r="I2" s="325"/>
    </row>
    <row r="3" spans="2:9" x14ac:dyDescent="0.25">
      <c r="B3" s="326" t="s">
        <v>123</v>
      </c>
      <c r="C3" s="326"/>
      <c r="D3" s="326"/>
      <c r="E3" s="326"/>
      <c r="F3" s="326"/>
      <c r="G3" s="326"/>
      <c r="H3" s="326"/>
      <c r="I3" s="326"/>
    </row>
    <row r="4" spans="2:9" x14ac:dyDescent="0.25">
      <c r="B4" s="326" t="s">
        <v>133</v>
      </c>
      <c r="C4" s="326"/>
      <c r="D4" s="326"/>
      <c r="E4" s="326"/>
      <c r="F4" s="326"/>
      <c r="G4" s="326"/>
      <c r="H4" s="326"/>
      <c r="I4" s="326"/>
    </row>
    <row r="5" spans="2:9" x14ac:dyDescent="0.25">
      <c r="B5" s="326" t="str">
        <f>+EAI!B3</f>
        <v>Del 1 de enero al 30 de septiembre de 2021</v>
      </c>
      <c r="C5" s="326"/>
      <c r="D5" s="326"/>
      <c r="E5" s="326"/>
      <c r="F5" s="326"/>
      <c r="G5" s="326"/>
      <c r="H5" s="326"/>
      <c r="I5" s="326"/>
    </row>
    <row r="6" spans="2:9" x14ac:dyDescent="0.25">
      <c r="B6" s="345"/>
      <c r="C6" s="345"/>
      <c r="D6" s="345"/>
      <c r="E6" s="345"/>
      <c r="F6" s="345"/>
      <c r="G6" s="345"/>
      <c r="H6" s="345"/>
      <c r="I6" s="345"/>
    </row>
    <row r="7" spans="2:9" x14ac:dyDescent="0.25">
      <c r="B7" s="346" t="s">
        <v>73</v>
      </c>
      <c r="C7" s="347"/>
      <c r="D7" s="323" t="s">
        <v>134</v>
      </c>
      <c r="E7" s="323"/>
      <c r="F7" s="323"/>
      <c r="G7" s="323"/>
      <c r="H7" s="323"/>
      <c r="I7" s="323" t="s">
        <v>126</v>
      </c>
    </row>
    <row r="8" spans="2:9" ht="22.5" x14ac:dyDescent="0.25">
      <c r="B8" s="348"/>
      <c r="C8" s="349"/>
      <c r="D8" s="146" t="s">
        <v>127</v>
      </c>
      <c r="E8" s="146" t="s">
        <v>128</v>
      </c>
      <c r="F8" s="146" t="s">
        <v>107</v>
      </c>
      <c r="G8" s="146" t="s">
        <v>108</v>
      </c>
      <c r="H8" s="146" t="s">
        <v>129</v>
      </c>
      <c r="I8" s="323"/>
    </row>
    <row r="9" spans="2:9" x14ac:dyDescent="0.25">
      <c r="B9" s="350"/>
      <c r="C9" s="351"/>
      <c r="D9" s="146">
        <v>1</v>
      </c>
      <c r="E9" s="146">
        <v>2</v>
      </c>
      <c r="F9" s="146" t="s">
        <v>130</v>
      </c>
      <c r="G9" s="146">
        <v>4</v>
      </c>
      <c r="H9" s="146">
        <v>5</v>
      </c>
      <c r="I9" s="146" t="s">
        <v>131</v>
      </c>
    </row>
    <row r="10" spans="2:9" x14ac:dyDescent="0.25">
      <c r="B10" s="23"/>
      <c r="C10" s="24"/>
      <c r="D10" s="142"/>
      <c r="E10" s="142"/>
      <c r="F10" s="142"/>
      <c r="G10" s="142"/>
      <c r="H10" s="142"/>
      <c r="I10" s="142"/>
    </row>
    <row r="11" spans="2:9" x14ac:dyDescent="0.25">
      <c r="B11" s="19"/>
      <c r="C11" s="26" t="s">
        <v>135</v>
      </c>
      <c r="D11" s="255">
        <f>SUM(COG!D10,COG!D18,COG!D28,COG!D38,COG!D62)-(COG_PARTIDA_ESPECIFICA!E37+COG_PARTIDA_ESPECIFICA!E47)</f>
        <v>957251623.36099982</v>
      </c>
      <c r="E11" s="180">
        <f>SUM(COG!E10,COG!E18,COG!E28,COG!E38,COG!E62)-(COG_PARTIDA_ESPECIFICA!F37+COG_PARTIDA_ESPECIFICA!F47)</f>
        <v>64637467.770000003</v>
      </c>
      <c r="F11" s="180">
        <f>+D11+E11</f>
        <v>1021889091.1309998</v>
      </c>
      <c r="G11" s="180">
        <f>SUM(COG!G10,COG!G18,COG!G28,COG!G38,COG!G62)-(COG_PARTIDA_ESPECIFICA!H37+COG_PARTIDA_ESPECIFICA!H47)</f>
        <v>644984250.11000001</v>
      </c>
      <c r="H11" s="180">
        <f>SUM(COG!H10,COG!H18,COG!H28,COG!H38,COG!H62)-(COG_PARTIDA_ESPECIFICA!I37+COG_PARTIDA_ESPECIFICA!I47)</f>
        <v>636940886.55000007</v>
      </c>
      <c r="I11" s="180">
        <f>+F11-G11</f>
        <v>376904841.02099979</v>
      </c>
    </row>
    <row r="12" spans="2:9" x14ac:dyDescent="0.25">
      <c r="B12" s="19"/>
      <c r="C12" s="59"/>
      <c r="D12" s="180"/>
      <c r="E12" s="180"/>
      <c r="F12" s="180"/>
      <c r="G12" s="180"/>
      <c r="H12" s="180"/>
      <c r="I12" s="180"/>
    </row>
    <row r="13" spans="2:9" x14ac:dyDescent="0.25">
      <c r="B13" s="27"/>
      <c r="C13" s="26" t="s">
        <v>136</v>
      </c>
      <c r="D13" s="180">
        <f>SUM(COG!D48,COG!D58)</f>
        <v>21590371.689999998</v>
      </c>
      <c r="E13" s="180">
        <f>SUM(COG!E48,COG!E58)</f>
        <v>26760480.219999999</v>
      </c>
      <c r="F13" s="180">
        <f>SUM(COG!F48,COG!F58)</f>
        <v>48350851.909999996</v>
      </c>
      <c r="G13" s="180">
        <f>SUM(COG!G48,COG!G58)</f>
        <v>20931827.329999998</v>
      </c>
      <c r="H13" s="180">
        <f>SUM(COG!H48,COG!H58)</f>
        <v>20911280.329999998</v>
      </c>
      <c r="I13" s="180">
        <f>+F13-G13</f>
        <v>27419024.579999998</v>
      </c>
    </row>
    <row r="14" spans="2:9" x14ac:dyDescent="0.25">
      <c r="B14" s="19"/>
      <c r="C14" s="59"/>
      <c r="D14" s="199"/>
      <c r="E14" s="199"/>
      <c r="F14" s="199"/>
      <c r="G14" s="199"/>
      <c r="H14" s="199"/>
      <c r="I14" s="199"/>
    </row>
    <row r="15" spans="2:9" x14ac:dyDescent="0.25">
      <c r="B15" s="27"/>
      <c r="C15" s="26" t="s">
        <v>137</v>
      </c>
      <c r="D15" s="199">
        <v>0</v>
      </c>
      <c r="E15" s="199">
        <v>0</v>
      </c>
      <c r="F15" s="199">
        <f>+D15+E15</f>
        <v>0</v>
      </c>
      <c r="G15" s="199">
        <v>0</v>
      </c>
      <c r="H15" s="199">
        <v>0</v>
      </c>
      <c r="I15" s="180">
        <f>+F15-G15</f>
        <v>0</v>
      </c>
    </row>
    <row r="16" spans="2:9" x14ac:dyDescent="0.25">
      <c r="B16" s="27"/>
      <c r="C16" s="26"/>
      <c r="D16" s="199"/>
      <c r="E16" s="199"/>
      <c r="F16" s="199"/>
      <c r="G16" s="199"/>
      <c r="H16" s="199"/>
      <c r="I16" s="180"/>
    </row>
    <row r="17" spans="2:9" x14ac:dyDescent="0.25">
      <c r="B17" s="27"/>
      <c r="C17" s="26" t="s">
        <v>84</v>
      </c>
      <c r="D17" s="199">
        <f>SUM(COG_PARTIDA_ESPECIFICA!E37,COG_PARTIDA_ESPECIFICA!E47)</f>
        <v>50558004.949999996</v>
      </c>
      <c r="E17" s="199">
        <f>SUM(COG_PARTIDA_ESPECIFICA!F37,COG_PARTIDA_ESPECIFICA!F47)</f>
        <v>954667</v>
      </c>
      <c r="F17" s="199">
        <f>+D17+E17</f>
        <v>51512671.949999996</v>
      </c>
      <c r="G17" s="199">
        <f>SUM(COG_PARTIDA_ESPECIFICA!H37,COG_PARTIDA_ESPECIFICA!H47)</f>
        <v>36594641.030000001</v>
      </c>
      <c r="H17" s="199">
        <f>SUM(COG_PARTIDA_ESPECIFICA!I37,COG_PARTIDA_ESPECIFICA!I47)</f>
        <v>30864031.43</v>
      </c>
      <c r="I17" s="180">
        <f>+F17-G17</f>
        <v>14918030.919999994</v>
      </c>
    </row>
    <row r="18" spans="2:9" x14ac:dyDescent="0.25">
      <c r="B18" s="27"/>
      <c r="C18" s="26"/>
      <c r="D18" s="199"/>
      <c r="E18" s="199"/>
      <c r="F18" s="199"/>
      <c r="G18" s="199"/>
      <c r="H18" s="199"/>
      <c r="I18" s="180"/>
    </row>
    <row r="19" spans="2:9" x14ac:dyDescent="0.25">
      <c r="B19" s="27"/>
      <c r="C19" s="26" t="s">
        <v>89</v>
      </c>
      <c r="D19" s="199">
        <f>SUM(COG!D70)</f>
        <v>0</v>
      </c>
      <c r="E19" s="199">
        <f>SUM(COG!E70)</f>
        <v>0</v>
      </c>
      <c r="F19" s="199">
        <f>+D19+E19</f>
        <v>0</v>
      </c>
      <c r="G19" s="199">
        <f>SUM(COG!G70)</f>
        <v>0</v>
      </c>
      <c r="H19" s="199">
        <f>SUM(COG!H70)</f>
        <v>0</v>
      </c>
      <c r="I19" s="199">
        <f>SUM(COG!I70)</f>
        <v>0</v>
      </c>
    </row>
    <row r="20" spans="2:9" x14ac:dyDescent="0.25">
      <c r="B20" s="28"/>
      <c r="C20" s="29"/>
      <c r="D20" s="200"/>
      <c r="E20" s="200"/>
      <c r="F20" s="200"/>
      <c r="G20" s="200"/>
      <c r="H20" s="200"/>
      <c r="I20" s="200"/>
    </row>
    <row r="21" spans="2:9" s="145" customFormat="1" x14ac:dyDescent="0.25">
      <c r="B21" s="28"/>
      <c r="C21" s="29" t="s">
        <v>132</v>
      </c>
      <c r="D21" s="201">
        <f>+D11+D13+D15+D17+D19</f>
        <v>1029400000.0009999</v>
      </c>
      <c r="E21" s="201">
        <f t="shared" ref="E21:I21" si="0">+E11+E13+E15+E17+E19</f>
        <v>92352614.99000001</v>
      </c>
      <c r="F21" s="201">
        <f t="shared" si="0"/>
        <v>1121752614.9909997</v>
      </c>
      <c r="G21" s="201">
        <f t="shared" si="0"/>
        <v>702510718.47000003</v>
      </c>
      <c r="H21" s="201">
        <f t="shared" si="0"/>
        <v>688716198.31000006</v>
      </c>
      <c r="I21" s="201">
        <f t="shared" si="0"/>
        <v>419241896.52099979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138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178"/>
      <c r="E25" s="138"/>
    </row>
    <row r="26" spans="2:9" x14ac:dyDescent="0.25">
      <c r="D26" s="178"/>
    </row>
    <row r="27" spans="2:9" x14ac:dyDescent="0.25">
      <c r="D27" s="178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zoomScaleNormal="100" workbookViewId="0">
      <selection activeCell="C14" sqref="C14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11" width="13.7109375" bestFit="1" customWidth="1"/>
    <col min="12" max="12" width="9.85546875" bestFit="1" customWidth="1"/>
    <col min="13" max="22" width="11.42578125" customWidth="1"/>
  </cols>
  <sheetData>
    <row r="1" spans="2:12" x14ac:dyDescent="0.25">
      <c r="B1" s="324"/>
      <c r="C1" s="324"/>
      <c r="D1" s="324"/>
      <c r="E1" s="324"/>
      <c r="F1" s="324"/>
      <c r="G1" s="324"/>
      <c r="H1" s="324"/>
      <c r="I1" s="324"/>
    </row>
    <row r="2" spans="2:12" ht="15.75" x14ac:dyDescent="0.25">
      <c r="B2" s="325" t="s">
        <v>463</v>
      </c>
      <c r="C2" s="325"/>
      <c r="D2" s="325"/>
      <c r="E2" s="325"/>
      <c r="F2" s="325"/>
      <c r="G2" s="325"/>
      <c r="H2" s="325"/>
      <c r="I2" s="325"/>
    </row>
    <row r="3" spans="2:12" x14ac:dyDescent="0.25">
      <c r="B3" s="326" t="s">
        <v>123</v>
      </c>
      <c r="C3" s="326"/>
      <c r="D3" s="326"/>
      <c r="E3" s="326"/>
      <c r="F3" s="326"/>
      <c r="G3" s="326"/>
      <c r="H3" s="326"/>
      <c r="I3" s="326"/>
    </row>
    <row r="4" spans="2:12" x14ac:dyDescent="0.25">
      <c r="B4" s="326" t="s">
        <v>504</v>
      </c>
      <c r="C4" s="326"/>
      <c r="D4" s="326"/>
      <c r="E4" s="326"/>
      <c r="F4" s="326"/>
      <c r="G4" s="326"/>
      <c r="H4" s="326"/>
      <c r="I4" s="326"/>
    </row>
    <row r="5" spans="2:12" x14ac:dyDescent="0.25">
      <c r="B5" s="326" t="str">
        <f>+CAdmon!$A$6</f>
        <v>Del 1 de enero al 30 de septiembre de 2021</v>
      </c>
      <c r="C5" s="326"/>
      <c r="D5" s="326"/>
      <c r="E5" s="326"/>
      <c r="F5" s="326"/>
      <c r="G5" s="326"/>
      <c r="H5" s="326"/>
      <c r="I5" s="326"/>
    </row>
    <row r="6" spans="2:12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12" x14ac:dyDescent="0.25">
      <c r="B7" s="322" t="s">
        <v>73</v>
      </c>
      <c r="C7" s="322"/>
      <c r="D7" s="323" t="s">
        <v>125</v>
      </c>
      <c r="E7" s="323"/>
      <c r="F7" s="323"/>
      <c r="G7" s="323"/>
      <c r="H7" s="323"/>
      <c r="I7" s="323" t="s">
        <v>126</v>
      </c>
    </row>
    <row r="8" spans="2:12" ht="22.5" x14ac:dyDescent="0.25">
      <c r="B8" s="322"/>
      <c r="C8" s="322"/>
      <c r="D8" s="146" t="s">
        <v>127</v>
      </c>
      <c r="E8" s="146" t="s">
        <v>128</v>
      </c>
      <c r="F8" s="146" t="s">
        <v>107</v>
      </c>
      <c r="G8" s="146" t="s">
        <v>108</v>
      </c>
      <c r="H8" s="146" t="s">
        <v>129</v>
      </c>
      <c r="I8" s="323"/>
    </row>
    <row r="9" spans="2:12" ht="11.25" customHeight="1" x14ac:dyDescent="0.25">
      <c r="B9" s="322"/>
      <c r="C9" s="322"/>
      <c r="D9" s="146">
        <v>1</v>
      </c>
      <c r="E9" s="146">
        <v>2</v>
      </c>
      <c r="F9" s="146" t="s">
        <v>130</v>
      </c>
      <c r="G9" s="146">
        <v>4</v>
      </c>
      <c r="H9" s="146">
        <v>5</v>
      </c>
      <c r="I9" s="146" t="s">
        <v>131</v>
      </c>
    </row>
    <row r="10" spans="2:12" x14ac:dyDescent="0.25">
      <c r="B10" s="352" t="s">
        <v>98</v>
      </c>
      <c r="C10" s="353"/>
      <c r="D10" s="202">
        <f>SUM(D11:D17)</f>
        <v>970798083.08999991</v>
      </c>
      <c r="E10" s="202">
        <f>SUM(E11:E17)</f>
        <v>29147863.109999999</v>
      </c>
      <c r="F10" s="202">
        <f>+D10+E10</f>
        <v>999945946.19999993</v>
      </c>
      <c r="G10" s="202">
        <f>SUM(G11:G17)</f>
        <v>646591917.91999996</v>
      </c>
      <c r="H10" s="202">
        <f>SUM(H11:H17)</f>
        <v>634383598.25999999</v>
      </c>
      <c r="I10" s="202">
        <f>+F10-G10</f>
        <v>353354028.27999997</v>
      </c>
      <c r="K10" s="259"/>
      <c r="L10" s="259"/>
    </row>
    <row r="11" spans="2:12" x14ac:dyDescent="0.25">
      <c r="B11" s="32"/>
      <c r="C11" s="33" t="s">
        <v>138</v>
      </c>
      <c r="D11" s="203">
        <f>SUM(COG_PARTIDA_ESPECIFICA!E13)</f>
        <v>380939334.19999999</v>
      </c>
      <c r="E11" s="203">
        <f>SUM(COG_PARTIDA_ESPECIFICA!F13)</f>
        <v>14768834.449999999</v>
      </c>
      <c r="F11" s="203">
        <f t="shared" ref="F11:F75" si="0">+D11+E11</f>
        <v>395708168.64999998</v>
      </c>
      <c r="G11" s="203">
        <f>SUM(COG_PARTIDA_ESPECIFICA!H13)</f>
        <v>277716378.64999998</v>
      </c>
      <c r="H11" s="203">
        <f>SUM(COG_PARTIDA_ESPECIFICA!I13)</f>
        <v>277778658.29000002</v>
      </c>
      <c r="I11" s="203">
        <f t="shared" ref="I11:I74" si="1">+F11-G11</f>
        <v>117991790</v>
      </c>
    </row>
    <row r="12" spans="2:12" x14ac:dyDescent="0.25">
      <c r="B12" s="32"/>
      <c r="C12" s="33" t="s">
        <v>139</v>
      </c>
      <c r="D12" s="203">
        <f>SUM(COG_PARTIDA_ESPECIFICA!E18)</f>
        <v>2248027.71</v>
      </c>
      <c r="E12" s="203">
        <f>SUM(COG_PARTIDA_ESPECIFICA!F18)</f>
        <v>0</v>
      </c>
      <c r="F12" s="203">
        <f t="shared" si="0"/>
        <v>2248027.71</v>
      </c>
      <c r="G12" s="203">
        <f>SUM(COG_PARTIDA_ESPECIFICA!H18)</f>
        <v>2244224.7000000002</v>
      </c>
      <c r="H12" s="203">
        <f>SUM(COG_PARTIDA_ESPECIFICA!I18)</f>
        <v>2155047.69</v>
      </c>
      <c r="I12" s="203">
        <f t="shared" si="1"/>
        <v>3803.0099999997765</v>
      </c>
    </row>
    <row r="13" spans="2:12" x14ac:dyDescent="0.25">
      <c r="B13" s="32"/>
      <c r="C13" s="33" t="s">
        <v>140</v>
      </c>
      <c r="D13" s="203">
        <f>SUM(COG_PARTIDA_ESPECIFICA!E23)</f>
        <v>295155647.72000003</v>
      </c>
      <c r="E13" s="203">
        <f>SUM(COG_PARTIDA_ESPECIFICA!F23)</f>
        <v>4433664.68</v>
      </c>
      <c r="F13" s="203">
        <f t="shared" si="0"/>
        <v>299589312.40000004</v>
      </c>
      <c r="G13" s="203">
        <f>SUM(COG_PARTIDA_ESPECIFICA!H23)</f>
        <v>161012191.89999998</v>
      </c>
      <c r="H13" s="203">
        <f>SUM(COG_PARTIDA_ESPECIFICA!I23)</f>
        <v>161012191.89999998</v>
      </c>
      <c r="I13" s="203">
        <f t="shared" si="1"/>
        <v>138577120.50000006</v>
      </c>
    </row>
    <row r="14" spans="2:12" x14ac:dyDescent="0.25">
      <c r="B14" s="32"/>
      <c r="C14" s="33" t="s">
        <v>141</v>
      </c>
      <c r="D14" s="203">
        <f>SUM(COG_PARTIDA_ESPECIFICA!E34)</f>
        <v>111274638.67999999</v>
      </c>
      <c r="E14" s="203">
        <f>SUM(COG_PARTIDA_ESPECIFICA!F34)</f>
        <v>3908702.84</v>
      </c>
      <c r="F14" s="203">
        <f t="shared" si="0"/>
        <v>115183341.52</v>
      </c>
      <c r="G14" s="203">
        <f>SUM(COG_PARTIDA_ESPECIFICA!H34)</f>
        <v>82879813.390000001</v>
      </c>
      <c r="H14" s="203">
        <f>SUM(COG_PARTIDA_ESPECIFICA!I34)</f>
        <v>70718132.100000009</v>
      </c>
      <c r="I14" s="203">
        <f t="shared" si="1"/>
        <v>32303528.129999995</v>
      </c>
    </row>
    <row r="15" spans="2:12" x14ac:dyDescent="0.25">
      <c r="B15" s="32"/>
      <c r="C15" s="33" t="s">
        <v>142</v>
      </c>
      <c r="D15" s="203">
        <f>SUM(COG_PARTIDA_ESPECIFICA!E43)</f>
        <v>167017148.78</v>
      </c>
      <c r="E15" s="203">
        <f>SUM(COG_PARTIDA_ESPECIFICA!F43)</f>
        <v>5994842.1400000006</v>
      </c>
      <c r="F15" s="203">
        <f t="shared" si="0"/>
        <v>173011990.92000002</v>
      </c>
      <c r="G15" s="203">
        <f>SUM(COG_PARTIDA_ESPECIFICA!H43)</f>
        <v>114610179.27999999</v>
      </c>
      <c r="H15" s="203">
        <f>SUM(COG_PARTIDA_ESPECIFICA!I43)</f>
        <v>114590438.27999999</v>
      </c>
      <c r="I15" s="203">
        <f t="shared" si="1"/>
        <v>58401811.64000003</v>
      </c>
    </row>
    <row r="16" spans="2:12" x14ac:dyDescent="0.25">
      <c r="B16" s="32"/>
      <c r="C16" s="33" t="s">
        <v>143</v>
      </c>
      <c r="D16" s="204">
        <v>0</v>
      </c>
      <c r="E16" s="204">
        <v>0</v>
      </c>
      <c r="F16" s="203">
        <f t="shared" si="0"/>
        <v>0</v>
      </c>
      <c r="G16" s="204">
        <v>0</v>
      </c>
      <c r="H16" s="204">
        <v>0</v>
      </c>
      <c r="I16" s="204">
        <f t="shared" si="1"/>
        <v>0</v>
      </c>
    </row>
    <row r="17" spans="2:12" x14ac:dyDescent="0.25">
      <c r="B17" s="32"/>
      <c r="C17" s="33" t="s">
        <v>144</v>
      </c>
      <c r="D17" s="203">
        <f>SUM(COG_PARTIDA_ESPECIFICA!E65)</f>
        <v>14163286</v>
      </c>
      <c r="E17" s="203">
        <f>SUM(COG_PARTIDA_ESPECIFICA!F65)</f>
        <v>41819</v>
      </c>
      <c r="F17" s="203">
        <f t="shared" si="0"/>
        <v>14205105</v>
      </c>
      <c r="G17" s="203">
        <f>SUM(COG_PARTIDA_ESPECIFICA!H65)</f>
        <v>8129130</v>
      </c>
      <c r="H17" s="203">
        <f>SUM(COG_PARTIDA_ESPECIFICA!I65)</f>
        <v>8129130</v>
      </c>
      <c r="I17" s="203">
        <f t="shared" si="1"/>
        <v>6075975</v>
      </c>
    </row>
    <row r="18" spans="2:12" x14ac:dyDescent="0.25">
      <c r="B18" s="352" t="s">
        <v>76</v>
      </c>
      <c r="C18" s="353"/>
      <c r="D18" s="202">
        <f>SUM(D19:D27)</f>
        <v>8188101.0810000002</v>
      </c>
      <c r="E18" s="202">
        <f>SUM(E19:E27)</f>
        <v>6799772.5299999993</v>
      </c>
      <c r="F18" s="202">
        <f t="shared" si="0"/>
        <v>14987873.611</v>
      </c>
      <c r="G18" s="202">
        <f>SUM(G19:G27)</f>
        <v>7843250.9500000002</v>
      </c>
      <c r="H18" s="202">
        <f>SUM(H19:H27)</f>
        <v>7723863.5899999999</v>
      </c>
      <c r="I18" s="202">
        <f t="shared" si="1"/>
        <v>7144622.6609999994</v>
      </c>
      <c r="K18" s="259"/>
      <c r="L18" s="259"/>
    </row>
    <row r="19" spans="2:12" x14ac:dyDescent="0.25">
      <c r="B19" s="32"/>
      <c r="C19" s="33" t="s">
        <v>145</v>
      </c>
      <c r="D19" s="203">
        <f>SUM(COG_PARTIDA_ESPECIFICA!E70)</f>
        <v>1549733.7349999999</v>
      </c>
      <c r="E19" s="203">
        <f>SUM(COG_PARTIDA_ESPECIFICA!F70)</f>
        <v>2379871</v>
      </c>
      <c r="F19" s="203">
        <f t="shared" si="0"/>
        <v>3929604.7349999999</v>
      </c>
      <c r="G19" s="203">
        <f>SUM(COG_PARTIDA_ESPECIFICA!H70)</f>
        <v>1300230.0899999999</v>
      </c>
      <c r="H19" s="203">
        <f>SUM(COG_PARTIDA_ESPECIFICA!I70)</f>
        <v>1236444.8</v>
      </c>
      <c r="I19" s="203">
        <f t="shared" si="1"/>
        <v>2629374.645</v>
      </c>
    </row>
    <row r="20" spans="2:12" x14ac:dyDescent="0.25">
      <c r="B20" s="32"/>
      <c r="C20" s="33" t="s">
        <v>146</v>
      </c>
      <c r="D20" s="203">
        <f>SUM(COG_PARTIDA_ESPECIFICA!E84)</f>
        <v>206000</v>
      </c>
      <c r="E20" s="203">
        <f>SUM(COG_PARTIDA_ESPECIFICA!F84)</f>
        <v>205540</v>
      </c>
      <c r="F20" s="203">
        <f t="shared" si="0"/>
        <v>411540</v>
      </c>
      <c r="G20" s="203">
        <f>SUM(COG_PARTIDA_ESPECIFICA!H84)</f>
        <v>185476.36</v>
      </c>
      <c r="H20" s="203">
        <f>SUM(COG_PARTIDA_ESPECIFICA!I84)</f>
        <v>182885.76000000001</v>
      </c>
      <c r="I20" s="203">
        <f t="shared" si="1"/>
        <v>226063.64</v>
      </c>
    </row>
    <row r="21" spans="2:12" x14ac:dyDescent="0.25">
      <c r="B21" s="32"/>
      <c r="C21" s="33" t="s">
        <v>147</v>
      </c>
      <c r="D21" s="204">
        <v>0</v>
      </c>
      <c r="E21" s="204">
        <v>0</v>
      </c>
      <c r="F21" s="203">
        <f t="shared" si="0"/>
        <v>0</v>
      </c>
      <c r="G21" s="204">
        <v>0</v>
      </c>
      <c r="H21" s="204">
        <v>0</v>
      </c>
      <c r="I21" s="204">
        <f t="shared" si="1"/>
        <v>0</v>
      </c>
    </row>
    <row r="22" spans="2:12" x14ac:dyDescent="0.25">
      <c r="B22" s="32"/>
      <c r="C22" s="33" t="s">
        <v>148</v>
      </c>
      <c r="D22" s="203">
        <f>SUM(COG_PARTIDA_ESPECIFICA!E91)</f>
        <v>708678.15599999996</v>
      </c>
      <c r="E22" s="203">
        <f>SUM(COG_PARTIDA_ESPECIFICA!F91)</f>
        <v>770169.6</v>
      </c>
      <c r="F22" s="203">
        <f t="shared" si="0"/>
        <v>1478847.7560000001</v>
      </c>
      <c r="G22" s="203">
        <f>SUM(COG_PARTIDA_ESPECIFICA!H91)</f>
        <v>817263.74</v>
      </c>
      <c r="H22" s="203">
        <f>SUM(COG_PARTIDA_ESPECIFICA!I91)</f>
        <v>817166.25</v>
      </c>
      <c r="I22" s="203">
        <f t="shared" si="1"/>
        <v>661584.01600000006</v>
      </c>
    </row>
    <row r="23" spans="2:12" x14ac:dyDescent="0.25">
      <c r="B23" s="32"/>
      <c r="C23" s="33" t="s">
        <v>149</v>
      </c>
      <c r="D23" s="203">
        <f>SUM(COG_PARTIDA_ESPECIFICA!E108)</f>
        <v>475000</v>
      </c>
      <c r="E23" s="203">
        <f>SUM(COG_PARTIDA_ESPECIFICA!F108)</f>
        <v>281900</v>
      </c>
      <c r="F23" s="203">
        <f t="shared" si="0"/>
        <v>756900</v>
      </c>
      <c r="G23" s="203">
        <f>SUM(COG_PARTIDA_ESPECIFICA!H108)</f>
        <v>337272.33999999997</v>
      </c>
      <c r="H23" s="203">
        <f>SUM(COG_PARTIDA_ESPECIFICA!I108)</f>
        <v>337272.33999999997</v>
      </c>
      <c r="I23" s="203">
        <f t="shared" si="1"/>
        <v>419627.66000000003</v>
      </c>
    </row>
    <row r="24" spans="2:12" x14ac:dyDescent="0.25">
      <c r="B24" s="32"/>
      <c r="C24" s="33" t="s">
        <v>150</v>
      </c>
      <c r="D24" s="203">
        <f>SUM(COG_PARTIDA_ESPECIFICA!E115)</f>
        <v>3915000</v>
      </c>
      <c r="E24" s="203">
        <f>SUM(COG_PARTIDA_ESPECIFICA!F115)</f>
        <v>1545000</v>
      </c>
      <c r="F24" s="203">
        <f t="shared" si="0"/>
        <v>5460000</v>
      </c>
      <c r="G24" s="203">
        <f>SUM(COG_PARTIDA_ESPECIFICA!H115)</f>
        <v>4158184.56</v>
      </c>
      <c r="H24" s="203">
        <f>SUM(COG_PARTIDA_ESPECIFICA!I115)</f>
        <v>4105748.3800000004</v>
      </c>
      <c r="I24" s="203">
        <f t="shared" si="1"/>
        <v>1301815.44</v>
      </c>
    </row>
    <row r="25" spans="2:12" x14ac:dyDescent="0.25">
      <c r="B25" s="32"/>
      <c r="C25" s="33" t="s">
        <v>151</v>
      </c>
      <c r="D25" s="203">
        <f>SUM(COG_PARTIDA_ESPECIFICA!E119)</f>
        <v>40000</v>
      </c>
      <c r="E25" s="203">
        <f>SUM(COG_PARTIDA_ESPECIFICA!F119)</f>
        <v>300000</v>
      </c>
      <c r="F25" s="203">
        <f t="shared" si="0"/>
        <v>340000</v>
      </c>
      <c r="G25" s="203">
        <f>SUM(COG_PARTIDA_ESPECIFICA!H119)</f>
        <v>0</v>
      </c>
      <c r="H25" s="203">
        <f>SUM(COG_PARTIDA_ESPECIFICA!I119)</f>
        <v>0</v>
      </c>
      <c r="I25" s="203">
        <f t="shared" si="1"/>
        <v>340000</v>
      </c>
    </row>
    <row r="26" spans="2:12" x14ac:dyDescent="0.25">
      <c r="B26" s="32"/>
      <c r="C26" s="33" t="s">
        <v>152</v>
      </c>
      <c r="D26" s="204">
        <v>0</v>
      </c>
      <c r="E26" s="204">
        <v>0</v>
      </c>
      <c r="F26" s="203">
        <f t="shared" si="0"/>
        <v>0</v>
      </c>
      <c r="G26" s="204">
        <v>0</v>
      </c>
      <c r="H26" s="204">
        <v>0</v>
      </c>
      <c r="I26" s="204">
        <f t="shared" si="1"/>
        <v>0</v>
      </c>
    </row>
    <row r="27" spans="2:12" x14ac:dyDescent="0.25">
      <c r="B27" s="32"/>
      <c r="C27" s="33" t="s">
        <v>153</v>
      </c>
      <c r="D27" s="203">
        <f>SUM(COG_PARTIDA_ESPECIFICA!E127)</f>
        <v>1293689.19</v>
      </c>
      <c r="E27" s="203">
        <f>SUM(COG_PARTIDA_ESPECIFICA!F127)</f>
        <v>1317291.93</v>
      </c>
      <c r="F27" s="203">
        <f t="shared" si="0"/>
        <v>2610981.12</v>
      </c>
      <c r="G27" s="203">
        <f>SUM(COG_PARTIDA_ESPECIFICA!H127)</f>
        <v>1044823.86</v>
      </c>
      <c r="H27" s="203">
        <f>SUM(COG_PARTIDA_ESPECIFICA!I127)</f>
        <v>1044346.06</v>
      </c>
      <c r="I27" s="203">
        <f t="shared" si="1"/>
        <v>1566157.2600000002</v>
      </c>
    </row>
    <row r="28" spans="2:12" x14ac:dyDescent="0.25">
      <c r="B28" s="352" t="s">
        <v>78</v>
      </c>
      <c r="C28" s="353"/>
      <c r="D28" s="202">
        <f>SUM(D29:D37)</f>
        <v>23768444.140000001</v>
      </c>
      <c r="E28" s="202">
        <f>SUM(E29:E37)</f>
        <v>29644499.130000003</v>
      </c>
      <c r="F28" s="202">
        <f t="shared" si="0"/>
        <v>53412943.270000003</v>
      </c>
      <c r="G28" s="202">
        <f>SUM(G29:G37)</f>
        <v>22143722.27</v>
      </c>
      <c r="H28" s="202">
        <f>SUM(H29:H37)</f>
        <v>20697456.129999999</v>
      </c>
      <c r="I28" s="202">
        <f t="shared" si="1"/>
        <v>31269221.000000004</v>
      </c>
      <c r="K28" s="259"/>
      <c r="L28" s="259"/>
    </row>
    <row r="29" spans="2:12" x14ac:dyDescent="0.25">
      <c r="B29" s="32"/>
      <c r="C29" s="33" t="s">
        <v>154</v>
      </c>
      <c r="D29" s="203">
        <f>SUM(COG_PARTIDA_ESPECIFICA!E144)</f>
        <v>6732027.6299999999</v>
      </c>
      <c r="E29" s="203">
        <f>SUM(COG_PARTIDA_ESPECIFICA!F144)</f>
        <v>5758469</v>
      </c>
      <c r="F29" s="203">
        <f t="shared" si="0"/>
        <v>12490496.629999999</v>
      </c>
      <c r="G29" s="203">
        <f>SUM(COG_PARTIDA_ESPECIFICA!H144)</f>
        <v>10189813.369999999</v>
      </c>
      <c r="H29" s="203">
        <f>SUM(COG_PARTIDA_ESPECIFICA!I144)</f>
        <v>9657817.5199999996</v>
      </c>
      <c r="I29" s="203">
        <f t="shared" si="1"/>
        <v>2300683.2599999998</v>
      </c>
    </row>
    <row r="30" spans="2:12" x14ac:dyDescent="0.25">
      <c r="B30" s="32"/>
      <c r="C30" s="33" t="s">
        <v>155</v>
      </c>
      <c r="D30" s="203">
        <f>SUM(COG_PARTIDA_ESPECIFICA!E159)</f>
        <v>5636485.3200000003</v>
      </c>
      <c r="E30" s="203">
        <f>SUM(COG_PARTIDA_ESPECIFICA!F159)</f>
        <v>9223574.5500000007</v>
      </c>
      <c r="F30" s="203">
        <f t="shared" si="0"/>
        <v>14860059.870000001</v>
      </c>
      <c r="G30" s="203">
        <f>SUM(COG_PARTIDA_ESPECIFICA!H159)</f>
        <v>5025558.76</v>
      </c>
      <c r="H30" s="203">
        <f>SUM(COG_PARTIDA_ESPECIFICA!I159)</f>
        <v>5003754.74</v>
      </c>
      <c r="I30" s="203">
        <f t="shared" si="1"/>
        <v>9834501.1100000013</v>
      </c>
    </row>
    <row r="31" spans="2:12" x14ac:dyDescent="0.25">
      <c r="B31" s="32"/>
      <c r="C31" s="33" t="s">
        <v>156</v>
      </c>
      <c r="D31" s="203">
        <f>SUM(COG_PARTIDA_ESPECIFICA!E168)</f>
        <v>3829645.65</v>
      </c>
      <c r="E31" s="203">
        <f>SUM(COG_PARTIDA_ESPECIFICA!F168)</f>
        <v>2477763.69</v>
      </c>
      <c r="F31" s="203">
        <f t="shared" si="0"/>
        <v>6307409.3399999999</v>
      </c>
      <c r="G31" s="203">
        <f>SUM(COG_PARTIDA_ESPECIFICA!H168)</f>
        <v>1747368.1800000002</v>
      </c>
      <c r="H31" s="203">
        <f>SUM(COG_PARTIDA_ESPECIFICA!I168)</f>
        <v>1541564.98</v>
      </c>
      <c r="I31" s="203">
        <f t="shared" si="1"/>
        <v>4560041.16</v>
      </c>
    </row>
    <row r="32" spans="2:12" x14ac:dyDescent="0.25">
      <c r="B32" s="32"/>
      <c r="C32" s="33" t="s">
        <v>157</v>
      </c>
      <c r="D32" s="203">
        <f>SUM(COG_PARTIDA_ESPECIFICA!E183)</f>
        <v>360000</v>
      </c>
      <c r="E32" s="203">
        <f>SUM(COG_PARTIDA_ESPECIFICA!F183)</f>
        <v>400000</v>
      </c>
      <c r="F32" s="203">
        <f t="shared" si="0"/>
        <v>760000</v>
      </c>
      <c r="G32" s="203">
        <f>SUM(COG_PARTIDA_ESPECIFICA!H183)</f>
        <v>426087.27</v>
      </c>
      <c r="H32" s="203">
        <f>SUM(COG_PARTIDA_ESPECIFICA!I183)</f>
        <v>408809.46</v>
      </c>
      <c r="I32" s="203">
        <f t="shared" si="1"/>
        <v>333912.73</v>
      </c>
    </row>
    <row r="33" spans="2:12" x14ac:dyDescent="0.25">
      <c r="B33" s="32"/>
      <c r="C33" s="33" t="s">
        <v>158</v>
      </c>
      <c r="D33" s="203">
        <f>SUM(COG_PARTIDA_ESPECIFICA!E193)</f>
        <v>6645285.54</v>
      </c>
      <c r="E33" s="203">
        <f>SUM(COG_PARTIDA_ESPECIFICA!F193)</f>
        <v>10862019.890000001</v>
      </c>
      <c r="F33" s="203">
        <f t="shared" si="0"/>
        <v>17507305.43</v>
      </c>
      <c r="G33" s="203">
        <f>SUM(COG_PARTIDA_ESPECIFICA!H193)</f>
        <v>3768599.0800000005</v>
      </c>
      <c r="H33" s="203">
        <f>SUM(COG_PARTIDA_ESPECIFICA!I193)</f>
        <v>3135788.14</v>
      </c>
      <c r="I33" s="203">
        <f t="shared" si="1"/>
        <v>13738706.35</v>
      </c>
    </row>
    <row r="34" spans="2:12" x14ac:dyDescent="0.25">
      <c r="B34" s="32"/>
      <c r="C34" s="33" t="s">
        <v>159</v>
      </c>
      <c r="D34" s="203">
        <f>SUM(COG_PARTIDA_ESPECIFICA!E216)</f>
        <v>0</v>
      </c>
      <c r="E34" s="203">
        <f>SUM(COG_PARTIDA_ESPECIFICA!F216)</f>
        <v>0</v>
      </c>
      <c r="F34" s="203">
        <f t="shared" si="0"/>
        <v>0</v>
      </c>
      <c r="G34" s="203">
        <f>SUM(COG_PARTIDA_ESPECIFICA!H216)</f>
        <v>0</v>
      </c>
      <c r="H34" s="203">
        <f>SUM(COG_PARTIDA_ESPECIFICA!I216)</f>
        <v>0</v>
      </c>
      <c r="I34" s="203">
        <f t="shared" si="1"/>
        <v>0</v>
      </c>
    </row>
    <row r="35" spans="2:12" x14ac:dyDescent="0.25">
      <c r="B35" s="32"/>
      <c r="C35" s="33" t="s">
        <v>160</v>
      </c>
      <c r="D35" s="203">
        <f>SUM(COG_PARTIDA_ESPECIFICA!E219)</f>
        <v>365000</v>
      </c>
      <c r="E35" s="203">
        <f>SUM(COG_PARTIDA_ESPECIFICA!F219)</f>
        <v>657672</v>
      </c>
      <c r="F35" s="203">
        <f t="shared" si="0"/>
        <v>1022672</v>
      </c>
      <c r="G35" s="203">
        <f>SUM(COG_PARTIDA_ESPECIFICA!H219)</f>
        <v>705270.18</v>
      </c>
      <c r="H35" s="203">
        <f>SUM(COG_PARTIDA_ESPECIFICA!I219)</f>
        <v>677536.18</v>
      </c>
      <c r="I35" s="203">
        <f t="shared" si="1"/>
        <v>317401.81999999995</v>
      </c>
    </row>
    <row r="36" spans="2:12" x14ac:dyDescent="0.25">
      <c r="B36" s="32"/>
      <c r="C36" s="33" t="s">
        <v>161</v>
      </c>
      <c r="D36" s="203">
        <f>SUM(COG_PARTIDA_ESPECIFICA!E234)</f>
        <v>200000</v>
      </c>
      <c r="E36" s="203">
        <f>SUM(COG_PARTIDA_ESPECIFICA!F234)</f>
        <v>250000</v>
      </c>
      <c r="F36" s="203">
        <f t="shared" si="0"/>
        <v>450000</v>
      </c>
      <c r="G36" s="203">
        <f>SUM(COG_PARTIDA_ESPECIFICA!H234)</f>
        <v>272185.11</v>
      </c>
      <c r="H36" s="203">
        <f>SUM(COG_PARTIDA_ESPECIFICA!I234)</f>
        <v>272185.11</v>
      </c>
      <c r="I36" s="203">
        <f t="shared" si="1"/>
        <v>177814.89</v>
      </c>
    </row>
    <row r="37" spans="2:12" x14ac:dyDescent="0.25">
      <c r="B37" s="32"/>
      <c r="C37" s="33" t="s">
        <v>162</v>
      </c>
      <c r="D37" s="203">
        <f>SUM(COG_PARTIDA_ESPECIFICA!E238)</f>
        <v>0</v>
      </c>
      <c r="E37" s="203">
        <f>SUM(COG_PARTIDA_ESPECIFICA!F238)</f>
        <v>15000</v>
      </c>
      <c r="F37" s="203">
        <f t="shared" si="0"/>
        <v>15000</v>
      </c>
      <c r="G37" s="203">
        <f>SUM(COG_PARTIDA_ESPECIFICA!H238)</f>
        <v>8840.32</v>
      </c>
      <c r="H37" s="203">
        <f>SUM(COG_PARTIDA_ESPECIFICA!I238)</f>
        <v>0</v>
      </c>
      <c r="I37" s="203">
        <f t="shared" si="1"/>
        <v>6159.68</v>
      </c>
    </row>
    <row r="38" spans="2:12" x14ac:dyDescent="0.25">
      <c r="B38" s="352" t="s">
        <v>117</v>
      </c>
      <c r="C38" s="353"/>
      <c r="D38" s="202">
        <f>SUM(D39:D47)</f>
        <v>55000</v>
      </c>
      <c r="E38" s="205">
        <f>SUM(E39:E47)</f>
        <v>0</v>
      </c>
      <c r="F38" s="202">
        <f t="shared" si="0"/>
        <v>55000</v>
      </c>
      <c r="G38" s="202">
        <f>SUM(G39:G47)</f>
        <v>0</v>
      </c>
      <c r="H38" s="202">
        <f>SUM(H39:H47)</f>
        <v>0</v>
      </c>
      <c r="I38" s="202">
        <f t="shared" si="1"/>
        <v>55000</v>
      </c>
      <c r="K38" s="259"/>
      <c r="L38" s="259"/>
    </row>
    <row r="39" spans="2:12" x14ac:dyDescent="0.25">
      <c r="B39" s="32"/>
      <c r="C39" s="33" t="s">
        <v>80</v>
      </c>
      <c r="D39" s="204">
        <v>0</v>
      </c>
      <c r="E39" s="204">
        <v>0</v>
      </c>
      <c r="F39" s="203">
        <f t="shared" si="0"/>
        <v>0</v>
      </c>
      <c r="G39" s="204">
        <v>0</v>
      </c>
      <c r="H39" s="204">
        <v>0</v>
      </c>
      <c r="I39" s="204">
        <f t="shared" si="1"/>
        <v>0</v>
      </c>
    </row>
    <row r="40" spans="2:12" x14ac:dyDescent="0.25">
      <c r="B40" s="32"/>
      <c r="C40" s="33" t="s">
        <v>81</v>
      </c>
      <c r="D40" s="204">
        <v>0</v>
      </c>
      <c r="E40" s="204">
        <v>0</v>
      </c>
      <c r="F40" s="203">
        <f t="shared" si="0"/>
        <v>0</v>
      </c>
      <c r="G40" s="204">
        <v>0</v>
      </c>
      <c r="H40" s="204">
        <v>0</v>
      </c>
      <c r="I40" s="204">
        <f t="shared" si="1"/>
        <v>0</v>
      </c>
    </row>
    <row r="41" spans="2:12" x14ac:dyDescent="0.25">
      <c r="B41" s="32"/>
      <c r="C41" s="33" t="s">
        <v>82</v>
      </c>
      <c r="D41" s="204">
        <v>0</v>
      </c>
      <c r="E41" s="204">
        <v>0</v>
      </c>
      <c r="F41" s="203">
        <f t="shared" si="0"/>
        <v>0</v>
      </c>
      <c r="G41" s="204">
        <v>0</v>
      </c>
      <c r="H41" s="204">
        <v>0</v>
      </c>
      <c r="I41" s="204">
        <f t="shared" si="1"/>
        <v>0</v>
      </c>
    </row>
    <row r="42" spans="2:12" x14ac:dyDescent="0.25">
      <c r="B42" s="32"/>
      <c r="C42" s="33" t="s">
        <v>83</v>
      </c>
      <c r="D42" s="203">
        <f>SUM(COG_PARTIDA_ESPECIFICA!E245)</f>
        <v>55000</v>
      </c>
      <c r="E42" s="203">
        <f>SUM(COG_PARTIDA_ESPECIFICA!F245)</f>
        <v>0</v>
      </c>
      <c r="F42" s="203">
        <f t="shared" si="0"/>
        <v>55000</v>
      </c>
      <c r="G42" s="203">
        <f>SUM(COG_PARTIDA_ESPECIFICA!H245)</f>
        <v>0</v>
      </c>
      <c r="H42" s="203">
        <f>SUM(COG_PARTIDA_ESPECIFICA!I245)</f>
        <v>0</v>
      </c>
      <c r="I42" s="204">
        <f t="shared" si="1"/>
        <v>55000</v>
      </c>
    </row>
    <row r="43" spans="2:12" x14ac:dyDescent="0.25">
      <c r="B43" s="32"/>
      <c r="C43" s="33" t="s">
        <v>84</v>
      </c>
      <c r="D43" s="204">
        <v>0</v>
      </c>
      <c r="E43" s="204">
        <v>0</v>
      </c>
      <c r="F43" s="203">
        <f t="shared" si="0"/>
        <v>0</v>
      </c>
      <c r="G43" s="204">
        <v>0</v>
      </c>
      <c r="H43" s="204">
        <v>0</v>
      </c>
      <c r="I43" s="204">
        <f t="shared" si="1"/>
        <v>0</v>
      </c>
    </row>
    <row r="44" spans="2:12" x14ac:dyDescent="0.25">
      <c r="B44" s="32"/>
      <c r="C44" s="33" t="s">
        <v>163</v>
      </c>
      <c r="D44" s="204">
        <f>SUM(COG_PARTIDA_ESPECIFICA!E248)</f>
        <v>0</v>
      </c>
      <c r="E44" s="204">
        <f>SUM(COG_PARTIDA_ESPECIFICA!F248)</f>
        <v>0</v>
      </c>
      <c r="F44" s="203">
        <f t="shared" si="0"/>
        <v>0</v>
      </c>
      <c r="G44" s="204">
        <f>SUM(COG_PARTIDA_ESPECIFICA!H248)</f>
        <v>0</v>
      </c>
      <c r="H44" s="204">
        <f>SUM(COG_PARTIDA_ESPECIFICA!I248)</f>
        <v>0</v>
      </c>
      <c r="I44" s="204">
        <f t="shared" si="1"/>
        <v>0</v>
      </c>
    </row>
    <row r="45" spans="2:12" x14ac:dyDescent="0.25">
      <c r="B45" s="32"/>
      <c r="C45" s="33" t="s">
        <v>86</v>
      </c>
      <c r="D45" s="204">
        <v>0</v>
      </c>
      <c r="E45" s="204">
        <v>0</v>
      </c>
      <c r="F45" s="203">
        <f t="shared" si="0"/>
        <v>0</v>
      </c>
      <c r="G45" s="204">
        <v>0</v>
      </c>
      <c r="H45" s="204">
        <v>0</v>
      </c>
      <c r="I45" s="204">
        <f t="shared" si="1"/>
        <v>0</v>
      </c>
    </row>
    <row r="46" spans="2:12" x14ac:dyDescent="0.25">
      <c r="B46" s="32"/>
      <c r="C46" s="33" t="s">
        <v>87</v>
      </c>
      <c r="D46" s="204">
        <v>0</v>
      </c>
      <c r="E46" s="204">
        <v>0</v>
      </c>
      <c r="F46" s="203">
        <f t="shared" si="0"/>
        <v>0</v>
      </c>
      <c r="G46" s="204">
        <v>0</v>
      </c>
      <c r="H46" s="204">
        <v>0</v>
      </c>
      <c r="I46" s="204">
        <f t="shared" si="1"/>
        <v>0</v>
      </c>
    </row>
    <row r="47" spans="2:12" x14ac:dyDescent="0.25">
      <c r="B47" s="32"/>
      <c r="C47" s="33" t="s">
        <v>88</v>
      </c>
      <c r="D47" s="204">
        <v>0</v>
      </c>
      <c r="E47" s="204">
        <v>0</v>
      </c>
      <c r="F47" s="203">
        <f t="shared" si="0"/>
        <v>0</v>
      </c>
      <c r="G47" s="204">
        <v>0</v>
      </c>
      <c r="H47" s="204">
        <v>0</v>
      </c>
      <c r="I47" s="204">
        <f t="shared" si="1"/>
        <v>0</v>
      </c>
    </row>
    <row r="48" spans="2:12" x14ac:dyDescent="0.25">
      <c r="B48" s="352" t="s">
        <v>164</v>
      </c>
      <c r="C48" s="353"/>
      <c r="D48" s="202">
        <f>SUM(D49:D57)</f>
        <v>21025223.014999997</v>
      </c>
      <c r="E48" s="202">
        <f>SUM(E49:E57)</f>
        <v>15153087.939999999</v>
      </c>
      <c r="F48" s="202">
        <f t="shared" si="0"/>
        <v>36178310.954999998</v>
      </c>
      <c r="G48" s="202">
        <f>SUM(G49:G57)</f>
        <v>20493105.129999999</v>
      </c>
      <c r="H48" s="202">
        <f>SUM(H49:H57)</f>
        <v>20472558.129999999</v>
      </c>
      <c r="I48" s="202">
        <f t="shared" si="1"/>
        <v>15685205.824999999</v>
      </c>
      <c r="K48" s="259"/>
      <c r="L48" s="259"/>
    </row>
    <row r="49" spans="2:12" x14ac:dyDescent="0.25">
      <c r="B49" s="32"/>
      <c r="C49" s="33" t="s">
        <v>165</v>
      </c>
      <c r="D49" s="203">
        <f>SUM(COG_PARTIDA_ESPECIFICA!E253)</f>
        <v>19639957.399999999</v>
      </c>
      <c r="E49" s="203">
        <f>SUM(COG_PARTIDA_ESPECIFICA!F253)</f>
        <v>11308208.109999999</v>
      </c>
      <c r="F49" s="203">
        <f t="shared" si="0"/>
        <v>30948165.509999998</v>
      </c>
      <c r="G49" s="203">
        <f>SUM(COG_PARTIDA_ESPECIFICA!H253)</f>
        <v>19293366.57</v>
      </c>
      <c r="H49" s="203">
        <f>SUM(COG_PARTIDA_ESPECIFICA!I253)</f>
        <v>19293366.57</v>
      </c>
      <c r="I49" s="203">
        <f t="shared" si="1"/>
        <v>11654798.939999998</v>
      </c>
    </row>
    <row r="50" spans="2:12" x14ac:dyDescent="0.25">
      <c r="B50" s="32"/>
      <c r="C50" s="33" t="s">
        <v>166</v>
      </c>
      <c r="D50" s="204">
        <f>SUM(COG_PARTIDA_ESPECIFICA!E262)</f>
        <v>63500</v>
      </c>
      <c r="E50" s="204">
        <f>SUM(COG_PARTIDA_ESPECIFICA!F262)</f>
        <v>2072685.6</v>
      </c>
      <c r="F50" s="203">
        <f t="shared" si="0"/>
        <v>2136185.6</v>
      </c>
      <c r="G50" s="204">
        <f>SUM(COG_PARTIDA_ESPECIFICA!H262)</f>
        <v>34985.199999999997</v>
      </c>
      <c r="H50" s="204">
        <f>SUM(COG_PARTIDA_ESPECIFICA!I262)</f>
        <v>34985.199999999997</v>
      </c>
      <c r="I50" s="203">
        <f t="shared" si="1"/>
        <v>2101200.4</v>
      </c>
    </row>
    <row r="51" spans="2:12" x14ac:dyDescent="0.25">
      <c r="B51" s="32"/>
      <c r="C51" s="33" t="s">
        <v>167</v>
      </c>
      <c r="D51" s="203">
        <f>SUM(COG_PARTIDA_ESPECIFICA!E267)</f>
        <v>115884</v>
      </c>
      <c r="E51" s="203">
        <f>SUM(COG_PARTIDA_ESPECIFICA!F267)</f>
        <v>-115884</v>
      </c>
      <c r="F51" s="203">
        <f t="shared" si="0"/>
        <v>0</v>
      </c>
      <c r="G51" s="203">
        <f>SUM(COG_PARTIDA_ESPECIFICA!H267)</f>
        <v>0</v>
      </c>
      <c r="H51" s="203">
        <f>SUM(COG_PARTIDA_ESPECIFICA!I267)</f>
        <v>0</v>
      </c>
      <c r="I51" s="204">
        <f t="shared" si="1"/>
        <v>0</v>
      </c>
    </row>
    <row r="52" spans="2:12" x14ac:dyDescent="0.25">
      <c r="B52" s="32"/>
      <c r="C52" s="33" t="s">
        <v>540</v>
      </c>
      <c r="D52" s="204">
        <f>SUM(COG_PARTIDA_ESPECIFICA!E271)</f>
        <v>0</v>
      </c>
      <c r="E52" s="204">
        <f>SUM(COG_PARTIDA_ESPECIFICA!F271)</f>
        <v>0</v>
      </c>
      <c r="F52" s="203">
        <f t="shared" si="0"/>
        <v>0</v>
      </c>
      <c r="G52" s="204">
        <f>SUM(COG_PARTIDA_ESPECIFICA!H271)</f>
        <v>0</v>
      </c>
      <c r="H52" s="204">
        <f>SUM(COG_PARTIDA_ESPECIFICA!I271)</f>
        <v>0</v>
      </c>
      <c r="I52" s="203">
        <f t="shared" si="1"/>
        <v>0</v>
      </c>
    </row>
    <row r="53" spans="2:12" x14ac:dyDescent="0.25">
      <c r="B53" s="32"/>
      <c r="C53" s="33" t="s">
        <v>168</v>
      </c>
      <c r="D53" s="204">
        <v>0</v>
      </c>
      <c r="E53" s="204">
        <v>0</v>
      </c>
      <c r="F53" s="203">
        <f t="shared" si="0"/>
        <v>0</v>
      </c>
      <c r="G53" s="204">
        <v>0</v>
      </c>
      <c r="H53" s="204">
        <v>0</v>
      </c>
      <c r="I53" s="204">
        <f t="shared" si="1"/>
        <v>0</v>
      </c>
    </row>
    <row r="54" spans="2:12" x14ac:dyDescent="0.25">
      <c r="B54" s="32"/>
      <c r="C54" s="33" t="s">
        <v>169</v>
      </c>
      <c r="D54" s="203">
        <f>SUM(COG_PARTIDA_ESPECIFICA!E274)</f>
        <v>1205881.615</v>
      </c>
      <c r="E54" s="203">
        <f>SUM(COG_PARTIDA_ESPECIFICA!F274)</f>
        <v>1888078.23</v>
      </c>
      <c r="F54" s="203">
        <f t="shared" si="0"/>
        <v>3093959.8449999997</v>
      </c>
      <c r="G54" s="203">
        <f>SUM(COG_PARTIDA_ESPECIFICA!H274)</f>
        <v>1164753.3600000001</v>
      </c>
      <c r="H54" s="203">
        <f>SUM(COG_PARTIDA_ESPECIFICA!I274)</f>
        <v>1144206.3600000001</v>
      </c>
      <c r="I54" s="203">
        <f t="shared" si="1"/>
        <v>1929206.4849999996</v>
      </c>
    </row>
    <row r="55" spans="2:12" x14ac:dyDescent="0.25">
      <c r="B55" s="32"/>
      <c r="C55" s="33" t="s">
        <v>170</v>
      </c>
      <c r="D55" s="204">
        <v>0</v>
      </c>
      <c r="E55" s="204">
        <v>0</v>
      </c>
      <c r="F55" s="203">
        <f t="shared" si="0"/>
        <v>0</v>
      </c>
      <c r="G55" s="204">
        <v>0</v>
      </c>
      <c r="H55" s="204">
        <v>0</v>
      </c>
      <c r="I55" s="204">
        <f t="shared" si="1"/>
        <v>0</v>
      </c>
    </row>
    <row r="56" spans="2:12" x14ac:dyDescent="0.25">
      <c r="B56" s="32"/>
      <c r="C56" s="33" t="s">
        <v>171</v>
      </c>
      <c r="D56" s="204">
        <v>0</v>
      </c>
      <c r="E56" s="204">
        <v>0</v>
      </c>
      <c r="F56" s="203">
        <f t="shared" si="0"/>
        <v>0</v>
      </c>
      <c r="G56" s="204">
        <v>0</v>
      </c>
      <c r="H56" s="204">
        <v>0</v>
      </c>
      <c r="I56" s="204">
        <f t="shared" si="1"/>
        <v>0</v>
      </c>
    </row>
    <row r="57" spans="2:12" x14ac:dyDescent="0.25">
      <c r="B57" s="32"/>
      <c r="C57" s="33" t="s">
        <v>35</v>
      </c>
      <c r="D57" s="204">
        <v>0</v>
      </c>
      <c r="E57" s="204">
        <v>0</v>
      </c>
      <c r="F57" s="203">
        <f t="shared" si="0"/>
        <v>0</v>
      </c>
      <c r="G57" s="204">
        <v>0</v>
      </c>
      <c r="H57" s="204">
        <v>0</v>
      </c>
      <c r="I57" s="204">
        <f t="shared" si="1"/>
        <v>0</v>
      </c>
    </row>
    <row r="58" spans="2:12" x14ac:dyDescent="0.25">
      <c r="B58" s="352" t="s">
        <v>96</v>
      </c>
      <c r="C58" s="353"/>
      <c r="D58" s="202">
        <f>SUM(D59:D61)</f>
        <v>565148.67500000005</v>
      </c>
      <c r="E58" s="202">
        <f>SUM(E59:E61)</f>
        <v>11607392.279999999</v>
      </c>
      <c r="F58" s="202">
        <f t="shared" si="0"/>
        <v>12172540.955</v>
      </c>
      <c r="G58" s="202">
        <f>SUM(G59:G61)</f>
        <v>438722.2</v>
      </c>
      <c r="H58" s="202">
        <f>SUM(H59:H61)</f>
        <v>438722.2</v>
      </c>
      <c r="I58" s="202">
        <f t="shared" si="1"/>
        <v>11733818.755000001</v>
      </c>
      <c r="K58" s="259"/>
      <c r="L58" s="259"/>
    </row>
    <row r="59" spans="2:12" x14ac:dyDescent="0.25">
      <c r="B59" s="32"/>
      <c r="C59" s="33" t="s">
        <v>172</v>
      </c>
      <c r="D59" s="204">
        <f>SUM(COG_PARTIDA_ESPECIFICA!E286)</f>
        <v>0</v>
      </c>
      <c r="E59" s="204">
        <f>SUM(COG_PARTIDA_ESPECIFICA!F286)</f>
        <v>2971400</v>
      </c>
      <c r="F59" s="203">
        <f t="shared" ref="F59" si="2">+D59+E59</f>
        <v>2971400</v>
      </c>
      <c r="G59" s="204">
        <f>SUM(COG_PARTIDA_ESPECIFICA!H286)</f>
        <v>0</v>
      </c>
      <c r="H59" s="204">
        <f>SUM(COG_PARTIDA_ESPECIFICA!I286)</f>
        <v>0</v>
      </c>
      <c r="I59" s="203">
        <f t="shared" si="1"/>
        <v>2971400</v>
      </c>
    </row>
    <row r="60" spans="2:12" x14ac:dyDescent="0.25">
      <c r="B60" s="32"/>
      <c r="C60" s="33" t="s">
        <v>173</v>
      </c>
      <c r="D60" s="204">
        <f>SUM(COG_PARTIDA_ESPECIFICA!E288)</f>
        <v>565148.67500000005</v>
      </c>
      <c r="E60" s="204">
        <f>SUM(COG_PARTIDA_ESPECIFICA!F288)</f>
        <v>8635992.2799999993</v>
      </c>
      <c r="F60" s="203">
        <f t="shared" si="0"/>
        <v>9201140.9550000001</v>
      </c>
      <c r="G60" s="204">
        <f>SUM(COG_PARTIDA_ESPECIFICA!H288)</f>
        <v>438722.2</v>
      </c>
      <c r="H60" s="204">
        <f>SUM(COG_PARTIDA_ESPECIFICA!I288)</f>
        <v>438722.2</v>
      </c>
      <c r="I60" s="203">
        <f t="shared" si="1"/>
        <v>8762418.7550000008</v>
      </c>
    </row>
    <row r="61" spans="2:12" x14ac:dyDescent="0.25">
      <c r="B61" s="32"/>
      <c r="C61" s="33" t="s">
        <v>174</v>
      </c>
      <c r="D61" s="204">
        <v>0</v>
      </c>
      <c r="E61" s="204">
        <v>0</v>
      </c>
      <c r="F61" s="203">
        <f t="shared" si="0"/>
        <v>0</v>
      </c>
      <c r="G61" s="204">
        <v>0</v>
      </c>
      <c r="H61" s="204">
        <v>0</v>
      </c>
      <c r="I61" s="204">
        <f t="shared" si="1"/>
        <v>0</v>
      </c>
    </row>
    <row r="62" spans="2:12" x14ac:dyDescent="0.25">
      <c r="B62" s="352" t="s">
        <v>175</v>
      </c>
      <c r="C62" s="353"/>
      <c r="D62" s="202">
        <f>SUM(D63:D69)</f>
        <v>5000000</v>
      </c>
      <c r="E62" s="202">
        <f>SUM(E63:E69)</f>
        <v>0</v>
      </c>
      <c r="F62" s="202">
        <f t="shared" si="0"/>
        <v>5000000</v>
      </c>
      <c r="G62" s="202">
        <f>SUM(G63:G69)</f>
        <v>5000000</v>
      </c>
      <c r="H62" s="202">
        <f>SUM(H63:H69)</f>
        <v>5000000</v>
      </c>
      <c r="I62" s="202">
        <f t="shared" si="1"/>
        <v>0</v>
      </c>
      <c r="K62" s="259"/>
      <c r="L62" s="259"/>
    </row>
    <row r="63" spans="2:12" x14ac:dyDescent="0.25">
      <c r="B63" s="32"/>
      <c r="C63" s="33" t="s">
        <v>176</v>
      </c>
      <c r="D63" s="204">
        <v>0</v>
      </c>
      <c r="E63" s="204">
        <v>0</v>
      </c>
      <c r="F63" s="203">
        <f t="shared" si="0"/>
        <v>0</v>
      </c>
      <c r="G63" s="204">
        <v>0</v>
      </c>
      <c r="H63" s="204">
        <v>0</v>
      </c>
      <c r="I63" s="204">
        <f t="shared" si="1"/>
        <v>0</v>
      </c>
    </row>
    <row r="64" spans="2:12" x14ac:dyDescent="0.25">
      <c r="B64" s="32"/>
      <c r="C64" s="33" t="s">
        <v>177</v>
      </c>
      <c r="D64" s="204">
        <v>0</v>
      </c>
      <c r="E64" s="204">
        <v>0</v>
      </c>
      <c r="F64" s="203">
        <f t="shared" si="0"/>
        <v>0</v>
      </c>
      <c r="G64" s="204">
        <v>0</v>
      </c>
      <c r="H64" s="204">
        <v>0</v>
      </c>
      <c r="I64" s="204">
        <f t="shared" si="1"/>
        <v>0</v>
      </c>
    </row>
    <row r="65" spans="2:9" x14ac:dyDescent="0.25">
      <c r="B65" s="32"/>
      <c r="C65" s="33" t="s">
        <v>178</v>
      </c>
      <c r="D65" s="204">
        <v>0</v>
      </c>
      <c r="E65" s="204">
        <v>0</v>
      </c>
      <c r="F65" s="203">
        <f t="shared" si="0"/>
        <v>0</v>
      </c>
      <c r="G65" s="204">
        <v>0</v>
      </c>
      <c r="H65" s="204">
        <v>0</v>
      </c>
      <c r="I65" s="204">
        <f t="shared" si="1"/>
        <v>0</v>
      </c>
    </row>
    <row r="66" spans="2:9" x14ac:dyDescent="0.25">
      <c r="B66" s="32"/>
      <c r="C66" s="33" t="s">
        <v>179</v>
      </c>
      <c r="D66" s="204">
        <v>0</v>
      </c>
      <c r="E66" s="204">
        <v>0</v>
      </c>
      <c r="F66" s="203">
        <f t="shared" si="0"/>
        <v>0</v>
      </c>
      <c r="G66" s="204">
        <v>0</v>
      </c>
      <c r="H66" s="204">
        <v>0</v>
      </c>
      <c r="I66" s="204">
        <f t="shared" si="1"/>
        <v>0</v>
      </c>
    </row>
    <row r="67" spans="2:9" x14ac:dyDescent="0.25">
      <c r="B67" s="32"/>
      <c r="C67" s="33" t="s">
        <v>180</v>
      </c>
      <c r="D67" s="204">
        <f>SUM(COG_PARTIDA_ESPECIFICA!E295)</f>
        <v>5000000</v>
      </c>
      <c r="E67" s="204">
        <f>SUM(COG_PARTIDA_ESPECIFICA!F297)</f>
        <v>0</v>
      </c>
      <c r="F67" s="203">
        <f t="shared" si="0"/>
        <v>5000000</v>
      </c>
      <c r="G67" s="204">
        <f>SUM(COG_PARTIDA_ESPECIFICA!H295)</f>
        <v>5000000</v>
      </c>
      <c r="H67" s="204">
        <f>SUM(COG_PARTIDA_ESPECIFICA!I295)</f>
        <v>5000000</v>
      </c>
      <c r="I67" s="204">
        <f t="shared" si="1"/>
        <v>0</v>
      </c>
    </row>
    <row r="68" spans="2:9" x14ac:dyDescent="0.25">
      <c r="B68" s="32"/>
      <c r="C68" s="33" t="s">
        <v>181</v>
      </c>
      <c r="D68" s="204">
        <v>0</v>
      </c>
      <c r="E68" s="204">
        <v>0</v>
      </c>
      <c r="F68" s="203">
        <f t="shared" si="0"/>
        <v>0</v>
      </c>
      <c r="G68" s="204">
        <v>0</v>
      </c>
      <c r="H68" s="204">
        <v>0</v>
      </c>
      <c r="I68" s="204">
        <f t="shared" si="1"/>
        <v>0</v>
      </c>
    </row>
    <row r="69" spans="2:9" x14ac:dyDescent="0.25">
      <c r="B69" s="32"/>
      <c r="C69" s="33" t="s">
        <v>182</v>
      </c>
      <c r="D69" s="203">
        <v>0</v>
      </c>
      <c r="E69" s="203">
        <v>0</v>
      </c>
      <c r="F69" s="203">
        <f t="shared" si="0"/>
        <v>0</v>
      </c>
      <c r="G69" s="203">
        <v>0</v>
      </c>
      <c r="H69" s="203">
        <v>0</v>
      </c>
      <c r="I69" s="203">
        <f t="shared" si="1"/>
        <v>0</v>
      </c>
    </row>
    <row r="70" spans="2:9" x14ac:dyDescent="0.25">
      <c r="B70" s="354" t="s">
        <v>85</v>
      </c>
      <c r="C70" s="355"/>
      <c r="D70" s="205">
        <f>SUM(D71:D73)</f>
        <v>0</v>
      </c>
      <c r="E70" s="205">
        <f>SUM(E71:E73)</f>
        <v>0</v>
      </c>
      <c r="F70" s="203">
        <f t="shared" si="0"/>
        <v>0</v>
      </c>
      <c r="G70" s="205">
        <f>SUM(G71:G73)</f>
        <v>0</v>
      </c>
      <c r="H70" s="205">
        <f>SUM(H71:H73)</f>
        <v>0</v>
      </c>
      <c r="I70" s="205">
        <f t="shared" si="1"/>
        <v>0</v>
      </c>
    </row>
    <row r="71" spans="2:9" x14ac:dyDescent="0.25">
      <c r="B71" s="32"/>
      <c r="C71" s="33" t="s">
        <v>89</v>
      </c>
      <c r="D71" s="204">
        <v>0</v>
      </c>
      <c r="E71" s="204">
        <v>0</v>
      </c>
      <c r="F71" s="203">
        <f t="shared" si="0"/>
        <v>0</v>
      </c>
      <c r="G71" s="204">
        <v>0</v>
      </c>
      <c r="H71" s="204">
        <v>0</v>
      </c>
      <c r="I71" s="204">
        <f t="shared" si="1"/>
        <v>0</v>
      </c>
    </row>
    <row r="72" spans="2:9" x14ac:dyDescent="0.25">
      <c r="B72" s="32"/>
      <c r="C72" s="33" t="s">
        <v>48</v>
      </c>
      <c r="D72" s="204">
        <v>0</v>
      </c>
      <c r="E72" s="204">
        <v>0</v>
      </c>
      <c r="F72" s="203">
        <f t="shared" si="0"/>
        <v>0</v>
      </c>
      <c r="G72" s="204">
        <v>0</v>
      </c>
      <c r="H72" s="204">
        <v>0</v>
      </c>
      <c r="I72" s="204">
        <f t="shared" si="1"/>
        <v>0</v>
      </c>
    </row>
    <row r="73" spans="2:9" x14ac:dyDescent="0.25">
      <c r="B73" s="32"/>
      <c r="C73" s="33" t="s">
        <v>90</v>
      </c>
      <c r="D73" s="204">
        <v>0</v>
      </c>
      <c r="E73" s="204">
        <v>0</v>
      </c>
      <c r="F73" s="203">
        <v>0</v>
      </c>
      <c r="G73" s="204">
        <v>0</v>
      </c>
      <c r="H73" s="204">
        <v>0</v>
      </c>
      <c r="I73" s="204">
        <f t="shared" si="1"/>
        <v>0</v>
      </c>
    </row>
    <row r="74" spans="2:9" x14ac:dyDescent="0.25">
      <c r="B74" s="352" t="s">
        <v>183</v>
      </c>
      <c r="C74" s="353"/>
      <c r="D74" s="205">
        <f>SUM(D75:D81)</f>
        <v>0</v>
      </c>
      <c r="E74" s="205">
        <f>SUM(E75:E81)</f>
        <v>0</v>
      </c>
      <c r="F74" s="205">
        <f t="shared" si="0"/>
        <v>0</v>
      </c>
      <c r="G74" s="205">
        <f>SUM(G75:G81)</f>
        <v>0</v>
      </c>
      <c r="H74" s="205">
        <f>SUM(H75:H81)</f>
        <v>0</v>
      </c>
      <c r="I74" s="205">
        <f t="shared" si="1"/>
        <v>0</v>
      </c>
    </row>
    <row r="75" spans="2:9" x14ac:dyDescent="0.25">
      <c r="B75" s="32"/>
      <c r="C75" s="33" t="s">
        <v>184</v>
      </c>
      <c r="D75" s="204">
        <v>0</v>
      </c>
      <c r="E75" s="204">
        <v>0</v>
      </c>
      <c r="F75" s="203">
        <f t="shared" si="0"/>
        <v>0</v>
      </c>
      <c r="G75" s="204">
        <v>0</v>
      </c>
      <c r="H75" s="204">
        <v>0</v>
      </c>
      <c r="I75" s="204">
        <f t="shared" ref="I75:I81" si="3">+F75-G75</f>
        <v>0</v>
      </c>
    </row>
    <row r="76" spans="2:9" x14ac:dyDescent="0.25">
      <c r="B76" s="32"/>
      <c r="C76" s="33" t="s">
        <v>91</v>
      </c>
      <c r="D76" s="204">
        <v>0</v>
      </c>
      <c r="E76" s="204">
        <v>0</v>
      </c>
      <c r="F76" s="203">
        <f t="shared" ref="F76:F81" si="4">+D76+E76</f>
        <v>0</v>
      </c>
      <c r="G76" s="204">
        <v>0</v>
      </c>
      <c r="H76" s="204">
        <v>0</v>
      </c>
      <c r="I76" s="204">
        <f t="shared" si="3"/>
        <v>0</v>
      </c>
    </row>
    <row r="77" spans="2:9" x14ac:dyDescent="0.25">
      <c r="B77" s="32"/>
      <c r="C77" s="33" t="s">
        <v>92</v>
      </c>
      <c r="D77" s="204">
        <v>0</v>
      </c>
      <c r="E77" s="204">
        <v>0</v>
      </c>
      <c r="F77" s="203">
        <f t="shared" si="4"/>
        <v>0</v>
      </c>
      <c r="G77" s="204">
        <v>0</v>
      </c>
      <c r="H77" s="204">
        <v>0</v>
      </c>
      <c r="I77" s="204">
        <f t="shared" si="3"/>
        <v>0</v>
      </c>
    </row>
    <row r="78" spans="2:9" x14ac:dyDescent="0.25">
      <c r="B78" s="32"/>
      <c r="C78" s="33" t="s">
        <v>93</v>
      </c>
      <c r="D78" s="204">
        <v>0</v>
      </c>
      <c r="E78" s="204">
        <v>0</v>
      </c>
      <c r="F78" s="203">
        <f t="shared" si="4"/>
        <v>0</v>
      </c>
      <c r="G78" s="204">
        <v>0</v>
      </c>
      <c r="H78" s="204">
        <v>0</v>
      </c>
      <c r="I78" s="204">
        <f t="shared" si="3"/>
        <v>0</v>
      </c>
    </row>
    <row r="79" spans="2:9" x14ac:dyDescent="0.25">
      <c r="B79" s="32"/>
      <c r="C79" s="33" t="s">
        <v>94</v>
      </c>
      <c r="D79" s="204">
        <v>0</v>
      </c>
      <c r="E79" s="204">
        <v>0</v>
      </c>
      <c r="F79" s="203">
        <f t="shared" si="4"/>
        <v>0</v>
      </c>
      <c r="G79" s="204">
        <v>0</v>
      </c>
      <c r="H79" s="204">
        <v>0</v>
      </c>
      <c r="I79" s="204">
        <f t="shared" si="3"/>
        <v>0</v>
      </c>
    </row>
    <row r="80" spans="2:9" x14ac:dyDescent="0.25">
      <c r="B80" s="32"/>
      <c r="C80" s="33" t="s">
        <v>95</v>
      </c>
      <c r="D80" s="204">
        <v>0</v>
      </c>
      <c r="E80" s="204">
        <v>0</v>
      </c>
      <c r="F80" s="203">
        <f t="shared" si="4"/>
        <v>0</v>
      </c>
      <c r="G80" s="204">
        <v>0</v>
      </c>
      <c r="H80" s="204">
        <v>0</v>
      </c>
      <c r="I80" s="204">
        <f t="shared" si="3"/>
        <v>0</v>
      </c>
    </row>
    <row r="81" spans="1:12" x14ac:dyDescent="0.25">
      <c r="B81" s="32"/>
      <c r="C81" s="33" t="s">
        <v>185</v>
      </c>
      <c r="D81" s="204">
        <v>0</v>
      </c>
      <c r="E81" s="204">
        <v>0</v>
      </c>
      <c r="F81" s="203">
        <f t="shared" si="4"/>
        <v>0</v>
      </c>
      <c r="G81" s="204">
        <v>0</v>
      </c>
      <c r="H81" s="204">
        <v>0</v>
      </c>
      <c r="I81" s="204">
        <f t="shared" si="3"/>
        <v>0</v>
      </c>
    </row>
    <row r="82" spans="1:12" s="22" customFormat="1" x14ac:dyDescent="0.25">
      <c r="A82" s="21"/>
      <c r="B82" s="34"/>
      <c r="C82" s="35" t="s">
        <v>132</v>
      </c>
      <c r="D82" s="206">
        <f t="shared" ref="D82:I82" si="5">+D10+D18+D28+D38+D48+D58+D62+D70+D74</f>
        <v>1029400000.0009998</v>
      </c>
      <c r="E82" s="206">
        <f t="shared" si="5"/>
        <v>92352614.99000001</v>
      </c>
      <c r="F82" s="206">
        <f t="shared" si="5"/>
        <v>1121752614.9909997</v>
      </c>
      <c r="G82" s="206">
        <f t="shared" si="5"/>
        <v>702510718.47000003</v>
      </c>
      <c r="H82" s="206">
        <f t="shared" si="5"/>
        <v>688716198.31000006</v>
      </c>
      <c r="I82" s="206">
        <f t="shared" si="5"/>
        <v>419241896.52099997</v>
      </c>
      <c r="J82" s="21"/>
      <c r="K82" s="284"/>
      <c r="L82" s="284"/>
    </row>
    <row r="83" spans="1:12" x14ac:dyDescent="0.25">
      <c r="D83" s="140"/>
      <c r="E83" s="140"/>
      <c r="F83" s="140"/>
      <c r="G83" s="140"/>
      <c r="H83" s="140"/>
      <c r="I83" s="140"/>
    </row>
    <row r="84" spans="1:12" ht="15.75" x14ac:dyDescent="0.25">
      <c r="D84" s="141"/>
      <c r="E84" s="141"/>
      <c r="F84" s="141"/>
      <c r="G84" s="287"/>
      <c r="H84" s="141"/>
      <c r="I84" s="141"/>
    </row>
    <row r="85" spans="1:12" x14ac:dyDescent="0.25">
      <c r="G85" s="138"/>
    </row>
    <row r="87" spans="1:12" x14ac:dyDescent="0.25">
      <c r="C87" s="101"/>
    </row>
    <row r="88" spans="1:12" x14ac:dyDescent="0.25">
      <c r="C88" s="101"/>
      <c r="H88" s="58"/>
      <c r="I88" s="58"/>
    </row>
    <row r="89" spans="1:12" x14ac:dyDescent="0.25">
      <c r="C89" s="101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ignoredErrors>
    <ignoredError sqref="F3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G14" sqref="G14"/>
    </sheetView>
  </sheetViews>
  <sheetFormatPr baseColWidth="10" defaultRowHeight="15" x14ac:dyDescent="0.25"/>
  <cols>
    <col min="1" max="1" width="1.5703125" style="18" customWidth="1"/>
    <col min="2" max="2" width="4.5703125" style="45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0"/>
      <c r="B2" s="324"/>
      <c r="C2" s="324"/>
      <c r="D2" s="324"/>
      <c r="E2" s="324"/>
      <c r="F2" s="324"/>
      <c r="G2" s="324"/>
      <c r="H2" s="324"/>
      <c r="I2" s="324"/>
    </row>
    <row r="3" spans="1:9" ht="15.75" x14ac:dyDescent="0.25">
      <c r="A3" s="160"/>
      <c r="B3" s="325" t="s">
        <v>463</v>
      </c>
      <c r="C3" s="325"/>
      <c r="D3" s="325"/>
      <c r="E3" s="325"/>
      <c r="F3" s="325"/>
      <c r="G3" s="325"/>
      <c r="H3" s="325"/>
      <c r="I3" s="325"/>
    </row>
    <row r="4" spans="1:9" x14ac:dyDescent="0.25">
      <c r="A4" s="160"/>
      <c r="B4" s="326" t="s">
        <v>123</v>
      </c>
      <c r="C4" s="326"/>
      <c r="D4" s="326"/>
      <c r="E4" s="326"/>
      <c r="F4" s="326"/>
      <c r="G4" s="326"/>
      <c r="H4" s="326"/>
      <c r="I4" s="326"/>
    </row>
    <row r="5" spans="1:9" x14ac:dyDescent="0.25">
      <c r="A5" s="160"/>
      <c r="B5" s="326" t="s">
        <v>186</v>
      </c>
      <c r="C5" s="326"/>
      <c r="D5" s="326"/>
      <c r="E5" s="326"/>
      <c r="F5" s="326"/>
      <c r="G5" s="326"/>
      <c r="H5" s="326"/>
      <c r="I5" s="326"/>
    </row>
    <row r="6" spans="1:9" x14ac:dyDescent="0.25">
      <c r="A6" s="160"/>
      <c r="B6" s="326" t="str">
        <f>+CAdmon!$A$6</f>
        <v>Del 1 de enero al 30 de septiembre de 2021</v>
      </c>
      <c r="C6" s="326"/>
      <c r="D6" s="326"/>
      <c r="E6" s="326"/>
      <c r="F6" s="326"/>
      <c r="G6" s="326"/>
      <c r="H6" s="326"/>
      <c r="I6" s="326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322" t="s">
        <v>73</v>
      </c>
      <c r="C8" s="322"/>
      <c r="D8" s="323" t="s">
        <v>125</v>
      </c>
      <c r="E8" s="323"/>
      <c r="F8" s="323"/>
      <c r="G8" s="323"/>
      <c r="H8" s="323"/>
      <c r="I8" s="323" t="s">
        <v>126</v>
      </c>
    </row>
    <row r="9" spans="1:9" ht="22.5" x14ac:dyDescent="0.25">
      <c r="B9" s="322"/>
      <c r="C9" s="322"/>
      <c r="D9" s="146" t="s">
        <v>127</v>
      </c>
      <c r="E9" s="146" t="s">
        <v>128</v>
      </c>
      <c r="F9" s="146" t="s">
        <v>107</v>
      </c>
      <c r="G9" s="146" t="s">
        <v>108</v>
      </c>
      <c r="H9" s="146" t="s">
        <v>129</v>
      </c>
      <c r="I9" s="323"/>
    </row>
    <row r="10" spans="1:9" x14ac:dyDescent="0.25">
      <c r="B10" s="322"/>
      <c r="C10" s="322"/>
      <c r="D10" s="146">
        <v>1</v>
      </c>
      <c r="E10" s="146">
        <v>2</v>
      </c>
      <c r="F10" s="146" t="s">
        <v>130</v>
      </c>
      <c r="G10" s="146">
        <v>4</v>
      </c>
      <c r="H10" s="146">
        <v>5</v>
      </c>
      <c r="I10" s="146" t="s">
        <v>131</v>
      </c>
    </row>
    <row r="11" spans="1:9" ht="3" customHeight="1" x14ac:dyDescent="0.25">
      <c r="B11" s="36"/>
      <c r="C11" s="24"/>
      <c r="D11" s="25"/>
      <c r="E11" s="25"/>
      <c r="F11" s="25"/>
      <c r="G11" s="25"/>
      <c r="H11" s="25"/>
      <c r="I11" s="25"/>
    </row>
    <row r="12" spans="1:9" s="161" customFormat="1" x14ac:dyDescent="0.25">
      <c r="A12" s="37"/>
      <c r="B12" s="356" t="s">
        <v>187</v>
      </c>
      <c r="C12" s="357"/>
      <c r="D12" s="207">
        <f t="shared" ref="D12:I12" si="0">SUM(D13:D20)</f>
        <v>1029400000.0009998</v>
      </c>
      <c r="E12" s="207">
        <f t="shared" si="0"/>
        <v>92352614.99000001</v>
      </c>
      <c r="F12" s="207">
        <f t="shared" si="0"/>
        <v>1121752614.9909997</v>
      </c>
      <c r="G12" s="207">
        <f t="shared" si="0"/>
        <v>702510718.47000003</v>
      </c>
      <c r="H12" s="207">
        <f t="shared" si="0"/>
        <v>688716198.31000006</v>
      </c>
      <c r="I12" s="207">
        <f t="shared" si="0"/>
        <v>419241896.52099967</v>
      </c>
    </row>
    <row r="13" spans="1:9" s="161" customFormat="1" x14ac:dyDescent="0.25">
      <c r="A13" s="37"/>
      <c r="B13" s="38"/>
      <c r="C13" s="39" t="s">
        <v>188</v>
      </c>
      <c r="D13" s="208">
        <v>0</v>
      </c>
      <c r="E13" s="208">
        <v>0</v>
      </c>
      <c r="F13" s="208">
        <f>+D13+E13</f>
        <v>0</v>
      </c>
      <c r="G13" s="208">
        <v>0</v>
      </c>
      <c r="H13" s="208">
        <v>0</v>
      </c>
      <c r="I13" s="208">
        <f>+F13-G13</f>
        <v>0</v>
      </c>
    </row>
    <row r="14" spans="1:9" s="161" customFormat="1" x14ac:dyDescent="0.25">
      <c r="A14" s="37"/>
      <c r="B14" s="38"/>
      <c r="C14" s="39" t="s">
        <v>189</v>
      </c>
      <c r="D14" s="208">
        <f>SUM(COG!D82)</f>
        <v>1029400000.0009998</v>
      </c>
      <c r="E14" s="208">
        <f>SUM(COG!E82)</f>
        <v>92352614.99000001</v>
      </c>
      <c r="F14" s="208">
        <f t="shared" ref="F14:F20" si="1">+D14+E14</f>
        <v>1121752614.9909997</v>
      </c>
      <c r="G14" s="208">
        <f>SUM(COG!G82)</f>
        <v>702510718.47000003</v>
      </c>
      <c r="H14" s="208">
        <f>SUM(COG!H82)</f>
        <v>688716198.31000006</v>
      </c>
      <c r="I14" s="208">
        <f t="shared" ref="I14:I20" si="2">+F14-G14</f>
        <v>419241896.52099967</v>
      </c>
    </row>
    <row r="15" spans="1:9" s="161" customFormat="1" x14ac:dyDescent="0.25">
      <c r="A15" s="37"/>
      <c r="B15" s="38"/>
      <c r="C15" s="39" t="s">
        <v>190</v>
      </c>
      <c r="D15" s="209">
        <v>0</v>
      </c>
      <c r="E15" s="209">
        <v>0</v>
      </c>
      <c r="F15" s="209">
        <f t="shared" si="1"/>
        <v>0</v>
      </c>
      <c r="G15" s="209">
        <v>0</v>
      </c>
      <c r="H15" s="209">
        <v>0</v>
      </c>
      <c r="I15" s="209">
        <f t="shared" si="2"/>
        <v>0</v>
      </c>
    </row>
    <row r="16" spans="1:9" s="161" customFormat="1" x14ac:dyDescent="0.25">
      <c r="A16" s="37"/>
      <c r="B16" s="38"/>
      <c r="C16" s="39" t="s">
        <v>191</v>
      </c>
      <c r="D16" s="209">
        <v>0</v>
      </c>
      <c r="E16" s="209">
        <v>0</v>
      </c>
      <c r="F16" s="209">
        <f t="shared" si="1"/>
        <v>0</v>
      </c>
      <c r="G16" s="209">
        <v>0</v>
      </c>
      <c r="H16" s="209">
        <v>0</v>
      </c>
      <c r="I16" s="209">
        <f t="shared" si="2"/>
        <v>0</v>
      </c>
    </row>
    <row r="17" spans="1:9" s="161" customFormat="1" x14ac:dyDescent="0.25">
      <c r="A17" s="37"/>
      <c r="B17" s="38"/>
      <c r="C17" s="39" t="s">
        <v>192</v>
      </c>
      <c r="D17" s="209">
        <v>0</v>
      </c>
      <c r="E17" s="209">
        <v>0</v>
      </c>
      <c r="F17" s="209">
        <f t="shared" si="1"/>
        <v>0</v>
      </c>
      <c r="G17" s="209">
        <v>0</v>
      </c>
      <c r="H17" s="209">
        <v>0</v>
      </c>
      <c r="I17" s="209">
        <f t="shared" si="2"/>
        <v>0</v>
      </c>
    </row>
    <row r="18" spans="1:9" s="161" customFormat="1" x14ac:dyDescent="0.25">
      <c r="A18" s="37"/>
      <c r="B18" s="38"/>
      <c r="C18" s="39" t="s">
        <v>193</v>
      </c>
      <c r="D18" s="209">
        <v>0</v>
      </c>
      <c r="E18" s="209">
        <v>0</v>
      </c>
      <c r="F18" s="209">
        <f t="shared" si="1"/>
        <v>0</v>
      </c>
      <c r="G18" s="209">
        <v>0</v>
      </c>
      <c r="H18" s="209">
        <v>0</v>
      </c>
      <c r="I18" s="209">
        <f t="shared" si="2"/>
        <v>0</v>
      </c>
    </row>
    <row r="19" spans="1:9" s="161" customFormat="1" x14ac:dyDescent="0.25">
      <c r="A19" s="37"/>
      <c r="B19" s="38"/>
      <c r="C19" s="39" t="s">
        <v>194</v>
      </c>
      <c r="D19" s="209">
        <v>0</v>
      </c>
      <c r="E19" s="209">
        <v>0</v>
      </c>
      <c r="F19" s="209">
        <f t="shared" si="1"/>
        <v>0</v>
      </c>
      <c r="G19" s="209">
        <v>0</v>
      </c>
      <c r="H19" s="209">
        <v>0</v>
      </c>
      <c r="I19" s="209">
        <f t="shared" si="2"/>
        <v>0</v>
      </c>
    </row>
    <row r="20" spans="1:9" s="161" customFormat="1" x14ac:dyDescent="0.25">
      <c r="A20" s="37"/>
      <c r="B20" s="38"/>
      <c r="C20" s="39" t="s">
        <v>162</v>
      </c>
      <c r="D20" s="209">
        <v>0</v>
      </c>
      <c r="E20" s="209">
        <v>0</v>
      </c>
      <c r="F20" s="209">
        <f t="shared" si="1"/>
        <v>0</v>
      </c>
      <c r="G20" s="209">
        <v>0</v>
      </c>
      <c r="H20" s="209">
        <v>0</v>
      </c>
      <c r="I20" s="209">
        <f t="shared" si="2"/>
        <v>0</v>
      </c>
    </row>
    <row r="21" spans="1:9" s="161" customFormat="1" x14ac:dyDescent="0.25">
      <c r="A21" s="37"/>
      <c r="B21" s="38"/>
      <c r="C21" s="39"/>
      <c r="D21" s="209"/>
      <c r="E21" s="209"/>
      <c r="F21" s="209"/>
      <c r="G21" s="209"/>
      <c r="H21" s="209"/>
      <c r="I21" s="209"/>
    </row>
    <row r="22" spans="1:9" s="162" customFormat="1" x14ac:dyDescent="0.25">
      <c r="A22" s="40"/>
      <c r="B22" s="356" t="s">
        <v>195</v>
      </c>
      <c r="C22" s="357"/>
      <c r="D22" s="210">
        <f>SUM(D23:D29)</f>
        <v>0</v>
      </c>
      <c r="E22" s="210">
        <f>SUM(E23:E29)</f>
        <v>0</v>
      </c>
      <c r="F22" s="210">
        <f>+D22+E22</f>
        <v>0</v>
      </c>
      <c r="G22" s="210">
        <f>SUM(G23:G29)</f>
        <v>0</v>
      </c>
      <c r="H22" s="210">
        <f>SUM(H23:H29)</f>
        <v>0</v>
      </c>
      <c r="I22" s="210">
        <f>+F22-G22</f>
        <v>0</v>
      </c>
    </row>
    <row r="23" spans="1:9" s="161" customFormat="1" x14ac:dyDescent="0.25">
      <c r="A23" s="37"/>
      <c r="B23" s="38"/>
      <c r="C23" s="39" t="s">
        <v>196</v>
      </c>
      <c r="D23" s="211">
        <v>0</v>
      </c>
      <c r="E23" s="211">
        <v>0</v>
      </c>
      <c r="F23" s="209">
        <f t="shared" ref="F23:F29" si="3">+D23+E23</f>
        <v>0</v>
      </c>
      <c r="G23" s="211">
        <v>0</v>
      </c>
      <c r="H23" s="211">
        <v>0</v>
      </c>
      <c r="I23" s="209">
        <f t="shared" ref="I23:I29" si="4">+F23-G23</f>
        <v>0</v>
      </c>
    </row>
    <row r="24" spans="1:9" s="161" customFormat="1" x14ac:dyDescent="0.25">
      <c r="A24" s="37"/>
      <c r="B24" s="38"/>
      <c r="C24" s="39" t="s">
        <v>197</v>
      </c>
      <c r="D24" s="211">
        <v>0</v>
      </c>
      <c r="E24" s="211">
        <v>0</v>
      </c>
      <c r="F24" s="209">
        <f t="shared" si="3"/>
        <v>0</v>
      </c>
      <c r="G24" s="211">
        <v>0</v>
      </c>
      <c r="H24" s="211">
        <v>0</v>
      </c>
      <c r="I24" s="209">
        <f t="shared" si="4"/>
        <v>0</v>
      </c>
    </row>
    <row r="25" spans="1:9" s="161" customFormat="1" x14ac:dyDescent="0.25">
      <c r="A25" s="37"/>
      <c r="B25" s="38"/>
      <c r="C25" s="39" t="s">
        <v>198</v>
      </c>
      <c r="D25" s="211">
        <v>0</v>
      </c>
      <c r="E25" s="211">
        <v>0</v>
      </c>
      <c r="F25" s="209">
        <f t="shared" si="3"/>
        <v>0</v>
      </c>
      <c r="G25" s="211">
        <v>0</v>
      </c>
      <c r="H25" s="211">
        <v>0</v>
      </c>
      <c r="I25" s="209">
        <f t="shared" si="4"/>
        <v>0</v>
      </c>
    </row>
    <row r="26" spans="1:9" s="161" customFormat="1" x14ac:dyDescent="0.25">
      <c r="A26" s="37"/>
      <c r="B26" s="38"/>
      <c r="C26" s="39" t="s">
        <v>199</v>
      </c>
      <c r="D26" s="211">
        <v>0</v>
      </c>
      <c r="E26" s="211">
        <v>0</v>
      </c>
      <c r="F26" s="209">
        <f t="shared" si="3"/>
        <v>0</v>
      </c>
      <c r="G26" s="211">
        <v>0</v>
      </c>
      <c r="H26" s="211">
        <v>0</v>
      </c>
      <c r="I26" s="209">
        <f t="shared" si="4"/>
        <v>0</v>
      </c>
    </row>
    <row r="27" spans="1:9" s="161" customFormat="1" x14ac:dyDescent="0.25">
      <c r="A27" s="37"/>
      <c r="B27" s="38"/>
      <c r="C27" s="39" t="s">
        <v>200</v>
      </c>
      <c r="D27" s="211">
        <v>0</v>
      </c>
      <c r="E27" s="211">
        <v>0</v>
      </c>
      <c r="F27" s="209">
        <f t="shared" si="3"/>
        <v>0</v>
      </c>
      <c r="G27" s="211">
        <v>0</v>
      </c>
      <c r="H27" s="211">
        <v>0</v>
      </c>
      <c r="I27" s="209">
        <f t="shared" si="4"/>
        <v>0</v>
      </c>
    </row>
    <row r="28" spans="1:9" s="161" customFormat="1" x14ac:dyDescent="0.25">
      <c r="A28" s="37"/>
      <c r="B28" s="38"/>
      <c r="C28" s="39" t="s">
        <v>201</v>
      </c>
      <c r="D28" s="211">
        <v>0</v>
      </c>
      <c r="E28" s="211">
        <v>0</v>
      </c>
      <c r="F28" s="209">
        <f t="shared" si="3"/>
        <v>0</v>
      </c>
      <c r="G28" s="211">
        <v>0</v>
      </c>
      <c r="H28" s="211">
        <v>0</v>
      </c>
      <c r="I28" s="209">
        <f t="shared" si="4"/>
        <v>0</v>
      </c>
    </row>
    <row r="29" spans="1:9" s="161" customFormat="1" x14ac:dyDescent="0.25">
      <c r="A29" s="37"/>
      <c r="B29" s="38"/>
      <c r="C29" s="39" t="s">
        <v>202</v>
      </c>
      <c r="D29" s="211">
        <v>0</v>
      </c>
      <c r="E29" s="211">
        <v>0</v>
      </c>
      <c r="F29" s="209">
        <f t="shared" si="3"/>
        <v>0</v>
      </c>
      <c r="G29" s="211">
        <v>0</v>
      </c>
      <c r="H29" s="211">
        <v>0</v>
      </c>
      <c r="I29" s="209">
        <f t="shared" si="4"/>
        <v>0</v>
      </c>
    </row>
    <row r="30" spans="1:9" s="161" customFormat="1" x14ac:dyDescent="0.25">
      <c r="A30" s="37"/>
      <c r="B30" s="38"/>
      <c r="C30" s="39"/>
      <c r="D30" s="211"/>
      <c r="E30" s="211"/>
      <c r="F30" s="211"/>
      <c r="G30" s="211"/>
      <c r="H30" s="211"/>
      <c r="I30" s="211"/>
    </row>
    <row r="31" spans="1:9" s="162" customFormat="1" x14ac:dyDescent="0.25">
      <c r="A31" s="40"/>
      <c r="B31" s="356" t="s">
        <v>203</v>
      </c>
      <c r="C31" s="357"/>
      <c r="D31" s="212">
        <f>SUM(D32:D40)</f>
        <v>0</v>
      </c>
      <c r="E31" s="212">
        <f>SUM(E32:E40)</f>
        <v>0</v>
      </c>
      <c r="F31" s="212">
        <f>+D31+E31</f>
        <v>0</v>
      </c>
      <c r="G31" s="212">
        <f>SUM(G32:G40)</f>
        <v>0</v>
      </c>
      <c r="H31" s="212">
        <f>SUM(H32:H40)</f>
        <v>0</v>
      </c>
      <c r="I31" s="212">
        <f>+F31-G31</f>
        <v>0</v>
      </c>
    </row>
    <row r="32" spans="1:9" s="161" customFormat="1" x14ac:dyDescent="0.25">
      <c r="A32" s="37"/>
      <c r="B32" s="38"/>
      <c r="C32" s="39" t="s">
        <v>204</v>
      </c>
      <c r="D32" s="211">
        <v>0</v>
      </c>
      <c r="E32" s="211">
        <v>0</v>
      </c>
      <c r="F32" s="211">
        <f t="shared" ref="F32:F40" si="5">+D32+E32</f>
        <v>0</v>
      </c>
      <c r="G32" s="211">
        <v>0</v>
      </c>
      <c r="H32" s="211">
        <v>0</v>
      </c>
      <c r="I32" s="211">
        <f t="shared" ref="I32:I40" si="6">+F32-G32</f>
        <v>0</v>
      </c>
    </row>
    <row r="33" spans="1:9" s="161" customFormat="1" x14ac:dyDescent="0.25">
      <c r="A33" s="37"/>
      <c r="B33" s="38"/>
      <c r="C33" s="39" t="s">
        <v>205</v>
      </c>
      <c r="D33" s="211">
        <v>0</v>
      </c>
      <c r="E33" s="211">
        <v>0</v>
      </c>
      <c r="F33" s="211">
        <f t="shared" si="5"/>
        <v>0</v>
      </c>
      <c r="G33" s="211">
        <v>0</v>
      </c>
      <c r="H33" s="211">
        <v>0</v>
      </c>
      <c r="I33" s="211">
        <f t="shared" si="6"/>
        <v>0</v>
      </c>
    </row>
    <row r="34" spans="1:9" s="161" customFormat="1" x14ac:dyDescent="0.25">
      <c r="A34" s="37"/>
      <c r="B34" s="38"/>
      <c r="C34" s="39" t="s">
        <v>206</v>
      </c>
      <c r="D34" s="211">
        <v>0</v>
      </c>
      <c r="E34" s="211">
        <v>0</v>
      </c>
      <c r="F34" s="211">
        <f t="shared" si="5"/>
        <v>0</v>
      </c>
      <c r="G34" s="211">
        <v>0</v>
      </c>
      <c r="H34" s="211">
        <v>0</v>
      </c>
      <c r="I34" s="211">
        <f t="shared" si="6"/>
        <v>0</v>
      </c>
    </row>
    <row r="35" spans="1:9" s="161" customFormat="1" x14ac:dyDescent="0.25">
      <c r="A35" s="37"/>
      <c r="B35" s="38"/>
      <c r="C35" s="39" t="s">
        <v>207</v>
      </c>
      <c r="D35" s="211">
        <v>0</v>
      </c>
      <c r="E35" s="211">
        <v>0</v>
      </c>
      <c r="F35" s="211">
        <f t="shared" si="5"/>
        <v>0</v>
      </c>
      <c r="G35" s="211">
        <v>0</v>
      </c>
      <c r="H35" s="211">
        <v>0</v>
      </c>
      <c r="I35" s="211">
        <f t="shared" si="6"/>
        <v>0</v>
      </c>
    </row>
    <row r="36" spans="1:9" s="161" customFormat="1" x14ac:dyDescent="0.25">
      <c r="A36" s="37"/>
      <c r="B36" s="38"/>
      <c r="C36" s="39" t="s">
        <v>208</v>
      </c>
      <c r="D36" s="211">
        <v>0</v>
      </c>
      <c r="E36" s="211">
        <v>0</v>
      </c>
      <c r="F36" s="211">
        <f t="shared" si="5"/>
        <v>0</v>
      </c>
      <c r="G36" s="211">
        <v>0</v>
      </c>
      <c r="H36" s="211">
        <v>0</v>
      </c>
      <c r="I36" s="211">
        <f t="shared" si="6"/>
        <v>0</v>
      </c>
    </row>
    <row r="37" spans="1:9" s="161" customFormat="1" x14ac:dyDescent="0.25">
      <c r="A37" s="37"/>
      <c r="B37" s="38"/>
      <c r="C37" s="39" t="s">
        <v>209</v>
      </c>
      <c r="D37" s="211">
        <v>0</v>
      </c>
      <c r="E37" s="211">
        <v>0</v>
      </c>
      <c r="F37" s="211">
        <f t="shared" si="5"/>
        <v>0</v>
      </c>
      <c r="G37" s="211">
        <v>0</v>
      </c>
      <c r="H37" s="211">
        <v>0</v>
      </c>
      <c r="I37" s="211">
        <f t="shared" si="6"/>
        <v>0</v>
      </c>
    </row>
    <row r="38" spans="1:9" s="161" customFormat="1" x14ac:dyDescent="0.25">
      <c r="A38" s="37"/>
      <c r="B38" s="38"/>
      <c r="C38" s="39" t="s">
        <v>210</v>
      </c>
      <c r="D38" s="211">
        <v>0</v>
      </c>
      <c r="E38" s="211">
        <v>0</v>
      </c>
      <c r="F38" s="211">
        <f t="shared" si="5"/>
        <v>0</v>
      </c>
      <c r="G38" s="211">
        <v>0</v>
      </c>
      <c r="H38" s="211">
        <v>0</v>
      </c>
      <c r="I38" s="211">
        <f t="shared" si="6"/>
        <v>0</v>
      </c>
    </row>
    <row r="39" spans="1:9" s="161" customFormat="1" x14ac:dyDescent="0.25">
      <c r="A39" s="37"/>
      <c r="B39" s="38"/>
      <c r="C39" s="39" t="s">
        <v>211</v>
      </c>
      <c r="D39" s="211">
        <v>0</v>
      </c>
      <c r="E39" s="211">
        <v>0</v>
      </c>
      <c r="F39" s="211">
        <f t="shared" si="5"/>
        <v>0</v>
      </c>
      <c r="G39" s="211">
        <v>0</v>
      </c>
      <c r="H39" s="211">
        <v>0</v>
      </c>
      <c r="I39" s="211">
        <f t="shared" si="6"/>
        <v>0</v>
      </c>
    </row>
    <row r="40" spans="1:9" s="161" customFormat="1" x14ac:dyDescent="0.25">
      <c r="A40" s="37"/>
      <c r="B40" s="38"/>
      <c r="C40" s="39" t="s">
        <v>212</v>
      </c>
      <c r="D40" s="211">
        <v>0</v>
      </c>
      <c r="E40" s="211">
        <v>0</v>
      </c>
      <c r="F40" s="211">
        <f t="shared" si="5"/>
        <v>0</v>
      </c>
      <c r="G40" s="211">
        <v>0</v>
      </c>
      <c r="H40" s="211">
        <v>0</v>
      </c>
      <c r="I40" s="211">
        <f t="shared" si="6"/>
        <v>0</v>
      </c>
    </row>
    <row r="41" spans="1:9" s="161" customFormat="1" x14ac:dyDescent="0.25">
      <c r="A41" s="37"/>
      <c r="B41" s="38"/>
      <c r="C41" s="39"/>
      <c r="D41" s="211"/>
      <c r="E41" s="211"/>
      <c r="F41" s="211"/>
      <c r="G41" s="211"/>
      <c r="H41" s="211"/>
      <c r="I41" s="211"/>
    </row>
    <row r="42" spans="1:9" s="162" customFormat="1" x14ac:dyDescent="0.25">
      <c r="A42" s="40"/>
      <c r="B42" s="356" t="s">
        <v>213</v>
      </c>
      <c r="C42" s="357"/>
      <c r="D42" s="212">
        <f>SUM(D43:D46)</f>
        <v>0</v>
      </c>
      <c r="E42" s="212">
        <f>SUM(E43:E46)</f>
        <v>0</v>
      </c>
      <c r="F42" s="212">
        <f>+D42+E42</f>
        <v>0</v>
      </c>
      <c r="G42" s="212">
        <f>SUM(G43:G46)</f>
        <v>0</v>
      </c>
      <c r="H42" s="212">
        <f>SUM(H43:H46)</f>
        <v>0</v>
      </c>
      <c r="I42" s="212">
        <f>+F42-G42</f>
        <v>0</v>
      </c>
    </row>
    <row r="43" spans="1:9" s="161" customFormat="1" x14ac:dyDescent="0.25">
      <c r="A43" s="37"/>
      <c r="B43" s="38"/>
      <c r="C43" s="39" t="s">
        <v>214</v>
      </c>
      <c r="D43" s="211">
        <v>0</v>
      </c>
      <c r="E43" s="211">
        <v>0</v>
      </c>
      <c r="F43" s="211">
        <f>+D43+E43</f>
        <v>0</v>
      </c>
      <c r="G43" s="211">
        <v>0</v>
      </c>
      <c r="H43" s="211">
        <v>0</v>
      </c>
      <c r="I43" s="211">
        <f>+F43-G43</f>
        <v>0</v>
      </c>
    </row>
    <row r="44" spans="1:9" s="161" customFormat="1" ht="22.5" x14ac:dyDescent="0.25">
      <c r="A44" s="37"/>
      <c r="B44" s="38"/>
      <c r="C44" s="39" t="s">
        <v>215</v>
      </c>
      <c r="D44" s="211">
        <v>0</v>
      </c>
      <c r="E44" s="211">
        <v>0</v>
      </c>
      <c r="F44" s="211">
        <f>+D44+E44</f>
        <v>0</v>
      </c>
      <c r="G44" s="211">
        <v>0</v>
      </c>
      <c r="H44" s="211">
        <v>0</v>
      </c>
      <c r="I44" s="211">
        <f>+F44-G44</f>
        <v>0</v>
      </c>
    </row>
    <row r="45" spans="1:9" s="161" customFormat="1" x14ac:dyDescent="0.25">
      <c r="A45" s="37"/>
      <c r="B45" s="38"/>
      <c r="C45" s="39" t="s">
        <v>216</v>
      </c>
      <c r="D45" s="211">
        <v>0</v>
      </c>
      <c r="E45" s="211">
        <v>0</v>
      </c>
      <c r="F45" s="211">
        <f>+D45+E45</f>
        <v>0</v>
      </c>
      <c r="G45" s="211">
        <v>0</v>
      </c>
      <c r="H45" s="211">
        <v>0</v>
      </c>
      <c r="I45" s="211">
        <f>+F45-G45</f>
        <v>0</v>
      </c>
    </row>
    <row r="46" spans="1:9" s="161" customFormat="1" x14ac:dyDescent="0.25">
      <c r="A46" s="37"/>
      <c r="B46" s="38"/>
      <c r="C46" s="39" t="s">
        <v>217</v>
      </c>
      <c r="D46" s="211">
        <v>0</v>
      </c>
      <c r="E46" s="211">
        <v>0</v>
      </c>
      <c r="F46" s="211">
        <f>+D46+E46</f>
        <v>0</v>
      </c>
      <c r="G46" s="211">
        <v>0</v>
      </c>
      <c r="H46" s="211">
        <v>0</v>
      </c>
      <c r="I46" s="211">
        <f>+F46-G46</f>
        <v>0</v>
      </c>
    </row>
    <row r="47" spans="1:9" s="161" customFormat="1" x14ac:dyDescent="0.25">
      <c r="A47" s="37"/>
      <c r="B47" s="41"/>
      <c r="C47" s="42"/>
      <c r="D47" s="213"/>
      <c r="E47" s="213"/>
      <c r="F47" s="213"/>
      <c r="G47" s="213"/>
      <c r="H47" s="213"/>
      <c r="I47" s="213"/>
    </row>
    <row r="48" spans="1:9" s="162" customFormat="1" ht="24" customHeight="1" x14ac:dyDescent="0.25">
      <c r="A48" s="40"/>
      <c r="B48" s="43"/>
      <c r="C48" s="44" t="s">
        <v>132</v>
      </c>
      <c r="D48" s="214">
        <f t="shared" ref="D48:I48" si="7">+D12+D22+D31+D42</f>
        <v>1029400000.0009998</v>
      </c>
      <c r="E48" s="214">
        <f t="shared" si="7"/>
        <v>92352614.99000001</v>
      </c>
      <c r="F48" s="214">
        <f t="shared" si="7"/>
        <v>1121752614.9909997</v>
      </c>
      <c r="G48" s="214">
        <f t="shared" si="7"/>
        <v>702510718.47000003</v>
      </c>
      <c r="H48" s="214">
        <f t="shared" si="7"/>
        <v>688716198.31000006</v>
      </c>
      <c r="I48" s="214">
        <f t="shared" si="7"/>
        <v>419241896.52099967</v>
      </c>
    </row>
    <row r="50" spans="4:9" ht="15.75" x14ac:dyDescent="0.25">
      <c r="D50" s="46"/>
      <c r="E50" s="46"/>
      <c r="F50" s="46"/>
      <c r="G50" s="46"/>
      <c r="H50" s="46"/>
      <c r="I50" s="46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90" zoomScaleNormal="90" workbookViewId="0">
      <selection activeCell="B5" sqref="B5:I5"/>
    </sheetView>
  </sheetViews>
  <sheetFormatPr baseColWidth="10" defaultRowHeight="14.25" x14ac:dyDescent="0.2"/>
  <cols>
    <col min="1" max="1" width="3" style="163" customWidth="1"/>
    <col min="2" max="2" width="18.5703125" style="55" customWidth="1"/>
    <col min="3" max="3" width="19" style="55" customWidth="1"/>
    <col min="4" max="7" width="11.42578125" style="55"/>
    <col min="8" max="8" width="13.42578125" style="55" customWidth="1"/>
    <col min="9" max="9" width="10" style="55" customWidth="1"/>
    <col min="10" max="10" width="3" style="163" customWidth="1"/>
    <col min="11" max="16384" width="11.42578125" style="55"/>
  </cols>
  <sheetData>
    <row r="1" spans="2:9" s="163" customFormat="1" x14ac:dyDescent="0.2"/>
    <row r="2" spans="2:9" s="163" customFormat="1" ht="15.75" x14ac:dyDescent="0.25">
      <c r="B2" s="325"/>
      <c r="C2" s="325"/>
      <c r="D2" s="325"/>
      <c r="E2" s="325"/>
      <c r="F2" s="325"/>
      <c r="G2" s="325"/>
      <c r="H2" s="325"/>
      <c r="I2" s="325"/>
    </row>
    <row r="3" spans="2:9" ht="15.75" x14ac:dyDescent="0.25">
      <c r="B3" s="325" t="s">
        <v>463</v>
      </c>
      <c r="C3" s="325"/>
      <c r="D3" s="325"/>
      <c r="E3" s="325"/>
      <c r="F3" s="325"/>
      <c r="G3" s="325"/>
      <c r="H3" s="325"/>
      <c r="I3" s="325"/>
    </row>
    <row r="4" spans="2:9" ht="15.75" x14ac:dyDescent="0.25">
      <c r="B4" s="325" t="s">
        <v>99</v>
      </c>
      <c r="C4" s="325"/>
      <c r="D4" s="325"/>
      <c r="E4" s="325"/>
      <c r="F4" s="325"/>
      <c r="G4" s="325"/>
      <c r="H4" s="325"/>
      <c r="I4" s="325"/>
    </row>
    <row r="5" spans="2:9" ht="15.75" x14ac:dyDescent="0.25">
      <c r="B5" s="325" t="str">
        <f>+CAdmon!$A$6</f>
        <v>Del 1 de enero al 30 de septiembre de 2021</v>
      </c>
      <c r="C5" s="325"/>
      <c r="D5" s="325"/>
      <c r="E5" s="325"/>
      <c r="F5" s="325"/>
      <c r="G5" s="325"/>
      <c r="H5" s="325"/>
      <c r="I5" s="325"/>
    </row>
    <row r="6" spans="2:9" x14ac:dyDescent="0.2">
      <c r="B6" s="163"/>
      <c r="C6" s="163"/>
      <c r="D6" s="163"/>
      <c r="E6" s="163"/>
      <c r="F6" s="163"/>
      <c r="G6" s="163"/>
      <c r="H6" s="163"/>
      <c r="I6" s="163"/>
    </row>
    <row r="7" spans="2:9" x14ac:dyDescent="0.2">
      <c r="B7" s="358" t="s">
        <v>218</v>
      </c>
      <c r="C7" s="358"/>
      <c r="D7" s="358" t="s">
        <v>219</v>
      </c>
      <c r="E7" s="358"/>
      <c r="F7" s="358" t="s">
        <v>220</v>
      </c>
      <c r="G7" s="358"/>
      <c r="H7" s="358" t="s">
        <v>221</v>
      </c>
      <c r="I7" s="358"/>
    </row>
    <row r="8" spans="2:9" x14ac:dyDescent="0.2">
      <c r="B8" s="358"/>
      <c r="C8" s="358"/>
      <c r="D8" s="358" t="s">
        <v>222</v>
      </c>
      <c r="E8" s="358"/>
      <c r="F8" s="358" t="s">
        <v>223</v>
      </c>
      <c r="G8" s="358"/>
      <c r="H8" s="358" t="s">
        <v>224</v>
      </c>
      <c r="I8" s="358"/>
    </row>
    <row r="9" spans="2:9" x14ac:dyDescent="0.2">
      <c r="B9" s="363" t="s">
        <v>225</v>
      </c>
      <c r="C9" s="364"/>
      <c r="D9" s="364"/>
      <c r="E9" s="364"/>
      <c r="F9" s="364"/>
      <c r="G9" s="364"/>
      <c r="H9" s="364"/>
      <c r="I9" s="365"/>
    </row>
    <row r="10" spans="2:9" x14ac:dyDescent="0.2">
      <c r="B10" s="359"/>
      <c r="C10" s="359"/>
      <c r="D10" s="360">
        <v>0</v>
      </c>
      <c r="E10" s="360"/>
      <c r="F10" s="360">
        <v>0</v>
      </c>
      <c r="G10" s="360"/>
      <c r="H10" s="361">
        <f>+D10-F10</f>
        <v>0</v>
      </c>
      <c r="I10" s="362"/>
    </row>
    <row r="11" spans="2:9" x14ac:dyDescent="0.2">
      <c r="B11" s="359"/>
      <c r="C11" s="359"/>
      <c r="D11" s="360">
        <v>0</v>
      </c>
      <c r="E11" s="360"/>
      <c r="F11" s="360">
        <v>0</v>
      </c>
      <c r="G11" s="360"/>
      <c r="H11" s="361">
        <f t="shared" ref="H11:H19" si="0">+D11-F11</f>
        <v>0</v>
      </c>
      <c r="I11" s="362"/>
    </row>
    <row r="12" spans="2:9" x14ac:dyDescent="0.2">
      <c r="B12" s="359"/>
      <c r="C12" s="359"/>
      <c r="D12" s="360">
        <v>0</v>
      </c>
      <c r="E12" s="360"/>
      <c r="F12" s="360">
        <v>0</v>
      </c>
      <c r="G12" s="360"/>
      <c r="H12" s="361">
        <f t="shared" si="0"/>
        <v>0</v>
      </c>
      <c r="I12" s="362"/>
    </row>
    <row r="13" spans="2:9" x14ac:dyDescent="0.2">
      <c r="B13" s="359"/>
      <c r="C13" s="359"/>
      <c r="D13" s="360">
        <v>0</v>
      </c>
      <c r="E13" s="360"/>
      <c r="F13" s="360">
        <v>0</v>
      </c>
      <c r="G13" s="360"/>
      <c r="H13" s="361">
        <f t="shared" si="0"/>
        <v>0</v>
      </c>
      <c r="I13" s="362"/>
    </row>
    <row r="14" spans="2:9" x14ac:dyDescent="0.2">
      <c r="B14" s="359"/>
      <c r="C14" s="359"/>
      <c r="D14" s="360">
        <v>0</v>
      </c>
      <c r="E14" s="360"/>
      <c r="F14" s="360">
        <v>0</v>
      </c>
      <c r="G14" s="360"/>
      <c r="H14" s="361">
        <f t="shared" si="0"/>
        <v>0</v>
      </c>
      <c r="I14" s="362"/>
    </row>
    <row r="15" spans="2:9" x14ac:dyDescent="0.2">
      <c r="B15" s="359"/>
      <c r="C15" s="359"/>
      <c r="D15" s="360">
        <v>0</v>
      </c>
      <c r="E15" s="360"/>
      <c r="F15" s="360">
        <v>0</v>
      </c>
      <c r="G15" s="360"/>
      <c r="H15" s="361">
        <f t="shared" si="0"/>
        <v>0</v>
      </c>
      <c r="I15" s="362"/>
    </row>
    <row r="16" spans="2:9" x14ac:dyDescent="0.2">
      <c r="B16" s="359"/>
      <c r="C16" s="359"/>
      <c r="D16" s="360">
        <v>0</v>
      </c>
      <c r="E16" s="360"/>
      <c r="F16" s="360">
        <v>0</v>
      </c>
      <c r="G16" s="360"/>
      <c r="H16" s="361">
        <f t="shared" si="0"/>
        <v>0</v>
      </c>
      <c r="I16" s="362"/>
    </row>
    <row r="17" spans="2:9" x14ac:dyDescent="0.2">
      <c r="B17" s="359"/>
      <c r="C17" s="359"/>
      <c r="D17" s="360">
        <v>0</v>
      </c>
      <c r="E17" s="360"/>
      <c r="F17" s="360">
        <v>0</v>
      </c>
      <c r="G17" s="360"/>
      <c r="H17" s="361">
        <f t="shared" si="0"/>
        <v>0</v>
      </c>
      <c r="I17" s="362"/>
    </row>
    <row r="18" spans="2:9" x14ac:dyDescent="0.2">
      <c r="B18" s="359"/>
      <c r="C18" s="359"/>
      <c r="D18" s="360">
        <v>0</v>
      </c>
      <c r="E18" s="360"/>
      <c r="F18" s="360">
        <v>0</v>
      </c>
      <c r="G18" s="360"/>
      <c r="H18" s="361">
        <f t="shared" si="0"/>
        <v>0</v>
      </c>
      <c r="I18" s="362"/>
    </row>
    <row r="19" spans="2:9" x14ac:dyDescent="0.2">
      <c r="B19" s="359" t="s">
        <v>226</v>
      </c>
      <c r="C19" s="359"/>
      <c r="D19" s="360">
        <f>SUM(D10:E18)</f>
        <v>0</v>
      </c>
      <c r="E19" s="360"/>
      <c r="F19" s="360">
        <f>SUM(F10:G18)</f>
        <v>0</v>
      </c>
      <c r="G19" s="360"/>
      <c r="H19" s="361">
        <f t="shared" si="0"/>
        <v>0</v>
      </c>
      <c r="I19" s="362"/>
    </row>
    <row r="20" spans="2:9" x14ac:dyDescent="0.2">
      <c r="B20" s="359"/>
      <c r="C20" s="359"/>
      <c r="D20" s="359"/>
      <c r="E20" s="359"/>
      <c r="F20" s="359"/>
      <c r="G20" s="359"/>
      <c r="H20" s="359"/>
      <c r="I20" s="359"/>
    </row>
    <row r="21" spans="2:9" x14ac:dyDescent="0.2">
      <c r="B21" s="363" t="s">
        <v>227</v>
      </c>
      <c r="C21" s="364"/>
      <c r="D21" s="364"/>
      <c r="E21" s="364"/>
      <c r="F21" s="364"/>
      <c r="G21" s="364"/>
      <c r="H21" s="364"/>
      <c r="I21" s="365"/>
    </row>
    <row r="22" spans="2:9" x14ac:dyDescent="0.2">
      <c r="B22" s="359"/>
      <c r="C22" s="359"/>
      <c r="D22" s="359"/>
      <c r="E22" s="359"/>
      <c r="F22" s="359"/>
      <c r="G22" s="359"/>
      <c r="H22" s="359"/>
      <c r="I22" s="359"/>
    </row>
    <row r="23" spans="2:9" x14ac:dyDescent="0.2">
      <c r="B23" s="359"/>
      <c r="C23" s="359"/>
      <c r="D23" s="360">
        <v>0</v>
      </c>
      <c r="E23" s="360"/>
      <c r="F23" s="360">
        <v>0</v>
      </c>
      <c r="G23" s="360"/>
      <c r="H23" s="361">
        <f>+D23-F23</f>
        <v>0</v>
      </c>
      <c r="I23" s="362"/>
    </row>
    <row r="24" spans="2:9" x14ac:dyDescent="0.2">
      <c r="B24" s="359"/>
      <c r="C24" s="359"/>
      <c r="D24" s="360">
        <v>0</v>
      </c>
      <c r="E24" s="360"/>
      <c r="F24" s="360">
        <v>0</v>
      </c>
      <c r="G24" s="360"/>
      <c r="H24" s="361">
        <f>+D24-F24</f>
        <v>0</v>
      </c>
      <c r="I24" s="362"/>
    </row>
    <row r="25" spans="2:9" x14ac:dyDescent="0.2">
      <c r="B25" s="359"/>
      <c r="C25" s="359"/>
      <c r="D25" s="360">
        <v>0</v>
      </c>
      <c r="E25" s="360"/>
      <c r="F25" s="360">
        <v>0</v>
      </c>
      <c r="G25" s="360"/>
      <c r="H25" s="361">
        <f t="shared" ref="H25:H30" si="1">+D25-F25</f>
        <v>0</v>
      </c>
      <c r="I25" s="362"/>
    </row>
    <row r="26" spans="2:9" x14ac:dyDescent="0.2">
      <c r="B26" s="359"/>
      <c r="C26" s="359"/>
      <c r="D26" s="360">
        <v>0</v>
      </c>
      <c r="E26" s="360"/>
      <c r="F26" s="360">
        <v>0</v>
      </c>
      <c r="G26" s="360"/>
      <c r="H26" s="361">
        <f t="shared" si="1"/>
        <v>0</v>
      </c>
      <c r="I26" s="362"/>
    </row>
    <row r="27" spans="2:9" x14ac:dyDescent="0.2">
      <c r="B27" s="359"/>
      <c r="C27" s="359"/>
      <c r="D27" s="360">
        <v>0</v>
      </c>
      <c r="E27" s="360"/>
      <c r="F27" s="360">
        <v>0</v>
      </c>
      <c r="G27" s="360"/>
      <c r="H27" s="361">
        <f t="shared" si="1"/>
        <v>0</v>
      </c>
      <c r="I27" s="362"/>
    </row>
    <row r="28" spans="2:9" x14ac:dyDescent="0.2">
      <c r="B28" s="359"/>
      <c r="C28" s="359"/>
      <c r="D28" s="360">
        <v>0</v>
      </c>
      <c r="E28" s="360"/>
      <c r="F28" s="360">
        <v>0</v>
      </c>
      <c r="G28" s="360"/>
      <c r="H28" s="361">
        <f t="shared" si="1"/>
        <v>0</v>
      </c>
      <c r="I28" s="362"/>
    </row>
    <row r="29" spans="2:9" x14ac:dyDescent="0.2">
      <c r="B29" s="359"/>
      <c r="C29" s="359"/>
      <c r="D29" s="360">
        <v>0</v>
      </c>
      <c r="E29" s="360"/>
      <c r="F29" s="360">
        <v>0</v>
      </c>
      <c r="G29" s="360"/>
      <c r="H29" s="361">
        <f t="shared" si="1"/>
        <v>0</v>
      </c>
      <c r="I29" s="362"/>
    </row>
    <row r="30" spans="2:9" x14ac:dyDescent="0.2">
      <c r="B30" s="359"/>
      <c r="C30" s="359"/>
      <c r="D30" s="360">
        <v>0</v>
      </c>
      <c r="E30" s="360"/>
      <c r="F30" s="360">
        <v>0</v>
      </c>
      <c r="G30" s="360"/>
      <c r="H30" s="361">
        <f t="shared" si="1"/>
        <v>0</v>
      </c>
      <c r="I30" s="362"/>
    </row>
    <row r="31" spans="2:9" x14ac:dyDescent="0.2">
      <c r="B31" s="359" t="s">
        <v>228</v>
      </c>
      <c r="C31" s="359"/>
      <c r="D31" s="360">
        <f>SUM(D22:E30)</f>
        <v>0</v>
      </c>
      <c r="E31" s="360"/>
      <c r="F31" s="360">
        <f>SUM(F22:G30)</f>
        <v>0</v>
      </c>
      <c r="G31" s="360"/>
      <c r="H31" s="360">
        <f>+D31-F31</f>
        <v>0</v>
      </c>
      <c r="I31" s="360"/>
    </row>
    <row r="32" spans="2:9" x14ac:dyDescent="0.2">
      <c r="B32" s="359"/>
      <c r="C32" s="359"/>
      <c r="D32" s="360"/>
      <c r="E32" s="360"/>
      <c r="F32" s="360"/>
      <c r="G32" s="360"/>
      <c r="H32" s="360"/>
      <c r="I32" s="360"/>
    </row>
    <row r="33" spans="2:9" x14ac:dyDescent="0.2">
      <c r="B33" s="366" t="s">
        <v>97</v>
      </c>
      <c r="C33" s="367"/>
      <c r="D33" s="361">
        <f>+D19+D31</f>
        <v>0</v>
      </c>
      <c r="E33" s="362"/>
      <c r="F33" s="361">
        <f>+F19+F31</f>
        <v>0</v>
      </c>
      <c r="G33" s="362"/>
      <c r="H33" s="361">
        <f>+H19+H31</f>
        <v>0</v>
      </c>
      <c r="I33" s="362"/>
    </row>
    <row r="34" spans="2:9" x14ac:dyDescent="0.2">
      <c r="B34" s="163"/>
      <c r="C34" s="163"/>
      <c r="D34" s="163"/>
      <c r="E34" s="163"/>
      <c r="F34" s="163"/>
      <c r="G34" s="163"/>
      <c r="H34" s="163"/>
      <c r="I34" s="163"/>
    </row>
    <row r="35" spans="2:9" x14ac:dyDescent="0.2">
      <c r="B35" s="163"/>
      <c r="C35" s="163"/>
      <c r="D35" s="163"/>
      <c r="E35" s="163"/>
      <c r="F35" s="163"/>
      <c r="G35" s="163"/>
      <c r="H35" s="163"/>
      <c r="I35" s="163"/>
    </row>
    <row r="36" spans="2:9" x14ac:dyDescent="0.2">
      <c r="B36" s="163"/>
      <c r="C36" s="163"/>
      <c r="D36" s="163"/>
      <c r="E36" s="163"/>
      <c r="F36" s="163"/>
      <c r="G36" s="163"/>
      <c r="H36" s="163"/>
      <c r="I36" s="163"/>
    </row>
    <row r="37" spans="2:9" x14ac:dyDescent="0.2">
      <c r="B37" s="163"/>
      <c r="C37" s="163"/>
      <c r="D37" s="163"/>
      <c r="E37" s="163"/>
      <c r="F37" s="163"/>
      <c r="G37" s="163"/>
      <c r="H37" s="163"/>
      <c r="I37" s="163"/>
    </row>
    <row r="38" spans="2:9" x14ac:dyDescent="0.2">
      <c r="B38" s="163"/>
      <c r="C38" s="163"/>
      <c r="D38" s="163"/>
      <c r="E38" s="163"/>
      <c r="F38" s="163"/>
      <c r="G38" s="163"/>
      <c r="H38" s="163"/>
      <c r="I38" s="163"/>
    </row>
    <row r="39" spans="2:9" x14ac:dyDescent="0.2">
      <c r="B39" s="163"/>
      <c r="C39" s="163"/>
      <c r="D39" s="163"/>
      <c r="E39" s="163"/>
      <c r="F39" s="163"/>
      <c r="G39" s="163"/>
      <c r="H39" s="163"/>
      <c r="I39" s="163"/>
    </row>
    <row r="40" spans="2:9" x14ac:dyDescent="0.2">
      <c r="B40" s="163"/>
      <c r="C40" s="163"/>
      <c r="D40" s="163"/>
      <c r="E40" s="163"/>
      <c r="F40" s="163"/>
      <c r="G40" s="163"/>
      <c r="H40" s="163"/>
      <c r="I40" s="163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PT_ESF_ECSF</vt:lpstr>
      <vt:lpstr>INGRESOS_CONCILIACION</vt:lpstr>
      <vt:lpstr>CONCILIACION_EGRESOS</vt:lpstr>
      <vt:lpstr>CAdmon</vt:lpstr>
      <vt:lpstr>EAI</vt:lpstr>
      <vt:lpstr>CTG</vt:lpstr>
      <vt:lpstr>COG</vt:lpstr>
      <vt:lpstr>CFG</vt:lpstr>
      <vt:lpstr>End Neto</vt:lpstr>
      <vt:lpstr>Int</vt:lpstr>
      <vt:lpstr>CProg</vt:lpstr>
      <vt:lpstr>Post Fiscal</vt:lpstr>
      <vt:lpstr>COG_PARTIDA_ESPECIFICA</vt:lpstr>
      <vt:lpstr>CAdmon!Área_de_impresión</vt:lpstr>
      <vt:lpstr>CFG!Área_de_impresión</vt:lpstr>
      <vt:lpstr>COG!Área_de_impresión</vt:lpstr>
      <vt:lpstr>COG_PARTIDA_ESPECIFICA!Área_de_impresión</vt:lpstr>
      <vt:lpstr>CProg!Área_de_impresión</vt:lpstr>
      <vt:lpstr>CTG!Área_de_impresión</vt:lpstr>
      <vt:lpstr>EAI!Área_de_impresión</vt:lpstr>
      <vt:lpstr>'End Neto'!Área_de_impresión</vt:lpstr>
      <vt:lpstr>Int!Área_de_impresión</vt:lpstr>
      <vt:lpstr>'Post Fiscal'!Área_de_impresión</vt:lpstr>
      <vt:lpstr>COG_PARTIDA_ESPECIFICA!Print_Titles</vt:lpstr>
      <vt:lpstr>COG!Títulos_a_imprimir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2021-10-26T17:00:16Z</cp:lastPrinted>
  <dcterms:created xsi:type="dcterms:W3CDTF">2014-01-27T16:27:43Z</dcterms:created>
  <dcterms:modified xsi:type="dcterms:W3CDTF">2021-10-29T17:59:32Z</dcterms:modified>
</cp:coreProperties>
</file>