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1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COG_PARTIDA_ESPECIFICA" sheetId="37" r:id="rId12"/>
  </sheet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1">COG_PARTIDA_ESPECIFICA!$A$10:$K$304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Print_Area" localSheetId="11">COG_PARTIDA_ESPECIFICA!#REF!</definedName>
    <definedName name="Print_Titles" localSheetId="11">COG_PARTIDA_ESPECIFICA!$9:$18</definedName>
    <definedName name="_xlnm.Print_Titles" localSheetId="6">COG!$1:$9</definedName>
    <definedName name="_xlnm.Print_Titles" localSheetId="11">COG_PARTIDA_ESPECIFICA!$1:$9</definedName>
  </definedNames>
  <calcPr calcId="145621"/>
</workbook>
</file>

<file path=xl/calcChain.xml><?xml version="1.0" encoding="utf-8"?>
<calcChain xmlns="http://schemas.openxmlformats.org/spreadsheetml/2006/main">
  <c r="J20" i="37" l="1"/>
  <c r="I20" i="37"/>
  <c r="I17" i="37"/>
  <c r="J17" i="37"/>
  <c r="J17" i="29" l="1"/>
  <c r="J18" i="29"/>
  <c r="J16" i="29"/>
  <c r="J15" i="29"/>
  <c r="H285" i="37" l="1"/>
  <c r="K285" i="37"/>
  <c r="H284" i="37"/>
  <c r="I284" i="37"/>
  <c r="J284" i="37"/>
  <c r="K284" i="37"/>
  <c r="F284" i="37"/>
  <c r="G284" i="37"/>
  <c r="J78" i="37" l="1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H146" i="37" l="1"/>
  <c r="G89" i="37" l="1"/>
  <c r="F94" i="37"/>
  <c r="G94" i="37"/>
  <c r="F92" i="37"/>
  <c r="F269" i="37"/>
  <c r="F273" i="37"/>
  <c r="H287" i="37"/>
  <c r="F291" i="37"/>
  <c r="F290" i="37" s="1"/>
  <c r="F289" i="37" s="1"/>
  <c r="F286" i="37"/>
  <c r="F275" i="37"/>
  <c r="F272" i="37" s="1"/>
  <c r="F266" i="37"/>
  <c r="F265" i="37" s="1"/>
  <c r="F261" i="37"/>
  <c r="F260" i="37" s="1"/>
  <c r="F258" i="37"/>
  <c r="F254" i="37"/>
  <c r="F252" i="37"/>
  <c r="F244" i="37"/>
  <c r="F243" i="37" s="1"/>
  <c r="F242" i="37" s="1"/>
  <c r="F233" i="37"/>
  <c r="F232" i="37" s="1"/>
  <c r="F229" i="37"/>
  <c r="F223" i="37"/>
  <c r="F218" i="37"/>
  <c r="F211" i="37"/>
  <c r="F207" i="37"/>
  <c r="F202" i="37"/>
  <c r="F200" i="37"/>
  <c r="F198" i="37"/>
  <c r="F196" i="37"/>
  <c r="F194" i="37"/>
  <c r="F192" i="37"/>
  <c r="F189" i="37"/>
  <c r="F181" i="37" s="1"/>
  <c r="F179" i="37"/>
  <c r="F175" i="37"/>
  <c r="F171" i="37"/>
  <c r="F169" i="37"/>
  <c r="F166" i="37"/>
  <c r="F164" i="37"/>
  <c r="F162" i="37"/>
  <c r="F160" i="37"/>
  <c r="F157" i="37"/>
  <c r="F155" i="37"/>
  <c r="F151" i="37"/>
  <c r="F149" i="37"/>
  <c r="F147" i="37"/>
  <c r="F145" i="37"/>
  <c r="F139" i="37"/>
  <c r="F137" i="37"/>
  <c r="F135" i="37"/>
  <c r="F132" i="37"/>
  <c r="F130" i="37"/>
  <c r="F128" i="37"/>
  <c r="F123" i="37"/>
  <c r="F119" i="37" s="1"/>
  <c r="F116" i="37"/>
  <c r="F115" i="37" s="1"/>
  <c r="F113" i="37"/>
  <c r="F111" i="37"/>
  <c r="F109" i="37"/>
  <c r="F106" i="37"/>
  <c r="F102" i="37"/>
  <c r="F100" i="37"/>
  <c r="F89" i="37"/>
  <c r="F85" i="37"/>
  <c r="F82" i="37"/>
  <c r="F80" i="37"/>
  <c r="F78" i="37"/>
  <c r="F76" i="37"/>
  <c r="F74" i="37"/>
  <c r="F71" i="37"/>
  <c r="F66" i="37"/>
  <c r="F65" i="37" s="1"/>
  <c r="F58" i="37"/>
  <c r="F48" i="37"/>
  <c r="F46" i="37"/>
  <c r="F38" i="37"/>
  <c r="F35" i="37"/>
  <c r="F33" i="37"/>
  <c r="F32" i="37" s="1"/>
  <c r="F30" i="37"/>
  <c r="F27" i="37"/>
  <c r="F24" i="37"/>
  <c r="F19" i="37"/>
  <c r="F18" i="37"/>
  <c r="F16" i="37"/>
  <c r="F283" i="37" l="1"/>
  <c r="F282" i="37" s="1"/>
  <c r="F84" i="37"/>
  <c r="F91" i="37"/>
  <c r="F70" i="37"/>
  <c r="F34" i="37"/>
  <c r="F108" i="37"/>
  <c r="F217" i="37"/>
  <c r="F168" i="37"/>
  <c r="F251" i="37"/>
  <c r="F250" i="37" s="1"/>
  <c r="F144" i="37"/>
  <c r="F191" i="37"/>
  <c r="F23" i="37"/>
  <c r="F127" i="37"/>
  <c r="F159" i="37"/>
  <c r="F43" i="37"/>
  <c r="F69" i="37" l="1"/>
  <c r="F143" i="37"/>
  <c r="J125" i="37" l="1"/>
  <c r="I125" i="37"/>
  <c r="G125" i="37"/>
  <c r="J123" i="37"/>
  <c r="I123" i="37"/>
  <c r="G123" i="37"/>
  <c r="H124" i="37"/>
  <c r="K124" i="37" s="1"/>
  <c r="K123" i="37" s="1"/>
  <c r="H123" i="37" l="1"/>
  <c r="J200" i="37" l="1"/>
  <c r="J80" i="37"/>
  <c r="J66" i="37" l="1"/>
  <c r="J65" i="37" s="1"/>
  <c r="J58" i="37"/>
  <c r="J48" i="37"/>
  <c r="J46" i="37"/>
  <c r="J38" i="37"/>
  <c r="I35" i="29" l="1"/>
  <c r="H35" i="29"/>
  <c r="I34" i="29"/>
  <c r="H34" i="29"/>
  <c r="J194" i="37" l="1"/>
  <c r="J71" i="37"/>
  <c r="H292" i="37"/>
  <c r="H276" i="37"/>
  <c r="H274" i="37"/>
  <c r="H268" i="37"/>
  <c r="H267" i="37"/>
  <c r="H264" i="37"/>
  <c r="H262" i="37"/>
  <c r="H259" i="37"/>
  <c r="H257" i="37"/>
  <c r="H256" i="37"/>
  <c r="H255" i="37"/>
  <c r="H253" i="37"/>
  <c r="H245" i="37"/>
  <c r="H234" i="37"/>
  <c r="H231" i="37"/>
  <c r="H230" i="37"/>
  <c r="H225" i="37"/>
  <c r="H224" i="37"/>
  <c r="H222" i="37"/>
  <c r="H221" i="37"/>
  <c r="H219" i="37"/>
  <c r="H216" i="37"/>
  <c r="H213" i="37"/>
  <c r="H212" i="37"/>
  <c r="H210" i="37"/>
  <c r="H209" i="37"/>
  <c r="H208" i="37"/>
  <c r="H206" i="37"/>
  <c r="H205" i="37"/>
  <c r="H204" i="37"/>
  <c r="H203" i="37"/>
  <c r="H201" i="37"/>
  <c r="H199" i="37"/>
  <c r="H197" i="37"/>
  <c r="H195" i="37"/>
  <c r="H193" i="37"/>
  <c r="H190" i="37"/>
  <c r="H188" i="37"/>
  <c r="H184" i="37"/>
  <c r="H183" i="37"/>
  <c r="H180" i="37"/>
  <c r="H178" i="37"/>
  <c r="H177" i="37"/>
  <c r="H176" i="37"/>
  <c r="H172" i="37"/>
  <c r="H170" i="37"/>
  <c r="H167" i="37"/>
  <c r="H165" i="37"/>
  <c r="H163" i="37"/>
  <c r="H161" i="37"/>
  <c r="H158" i="37"/>
  <c r="H156" i="37"/>
  <c r="H154" i="37"/>
  <c r="H152" i="37"/>
  <c r="H150" i="37"/>
  <c r="H148" i="37"/>
  <c r="H141" i="37"/>
  <c r="H140" i="37"/>
  <c r="H138" i="37"/>
  <c r="H136" i="37"/>
  <c r="H134" i="37"/>
  <c r="H133" i="37"/>
  <c r="H131" i="37"/>
  <c r="H129" i="37"/>
  <c r="H122" i="37"/>
  <c r="H121" i="37"/>
  <c r="H118" i="37"/>
  <c r="H117" i="37"/>
  <c r="H114" i="37"/>
  <c r="H112" i="37"/>
  <c r="H110" i="37"/>
  <c r="H107" i="37"/>
  <c r="H105" i="37"/>
  <c r="H103" i="37"/>
  <c r="H101" i="37"/>
  <c r="H90" i="37"/>
  <c r="H88" i="37"/>
  <c r="H87" i="37"/>
  <c r="H86" i="37"/>
  <c r="H83" i="37"/>
  <c r="H81" i="37"/>
  <c r="H79" i="37"/>
  <c r="H77" i="37"/>
  <c r="H75" i="37"/>
  <c r="H73" i="37"/>
  <c r="H72" i="37"/>
  <c r="H67" i="37"/>
  <c r="K67" i="37" s="1"/>
  <c r="H60" i="37"/>
  <c r="H55" i="37"/>
  <c r="K55" i="37" s="1"/>
  <c r="H54" i="37"/>
  <c r="K54" i="37" s="1"/>
  <c r="H53" i="37"/>
  <c r="K53" i="37" s="1"/>
  <c r="H52" i="37"/>
  <c r="K52" i="37" s="1"/>
  <c r="H51" i="37"/>
  <c r="K51" i="37" s="1"/>
  <c r="H50" i="37"/>
  <c r="K50" i="37" s="1"/>
  <c r="H49" i="37"/>
  <c r="K49" i="37" s="1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35" i="37"/>
  <c r="J233" i="37"/>
  <c r="J232" i="37" s="1"/>
  <c r="J229" i="37"/>
  <c r="J223" i="37"/>
  <c r="J220" i="37"/>
  <c r="J218" i="37"/>
  <c r="J215" i="37"/>
  <c r="J214" i="37" s="1"/>
  <c r="J211" i="37"/>
  <c r="J207" i="37"/>
  <c r="J202" i="37"/>
  <c r="J198" i="37"/>
  <c r="J196" i="37"/>
  <c r="J192" i="37"/>
  <c r="J189" i="37"/>
  <c r="J187" i="37"/>
  <c r="J182" i="37"/>
  <c r="J179" i="37"/>
  <c r="J175" i="37"/>
  <c r="J171" i="37"/>
  <c r="J169" i="37"/>
  <c r="J166" i="37"/>
  <c r="J164" i="37"/>
  <c r="J162" i="37"/>
  <c r="J160" i="37"/>
  <c r="J157" i="37"/>
  <c r="J155" i="37"/>
  <c r="J151" i="37"/>
  <c r="J149" i="37"/>
  <c r="J147" i="37"/>
  <c r="J145" i="37"/>
  <c r="J139" i="37"/>
  <c r="J137" i="37"/>
  <c r="J135" i="37"/>
  <c r="J132" i="37"/>
  <c r="J130" i="37"/>
  <c r="J128" i="37"/>
  <c r="J120" i="37"/>
  <c r="J119" i="37" s="1"/>
  <c r="J116" i="37"/>
  <c r="J115" i="37" s="1"/>
  <c r="J113" i="37"/>
  <c r="J111" i="37"/>
  <c r="J109" i="37"/>
  <c r="J106" i="37"/>
  <c r="J104" i="37"/>
  <c r="J102" i="37"/>
  <c r="J100" i="37"/>
  <c r="J89" i="37"/>
  <c r="J85" i="37"/>
  <c r="J82" i="37"/>
  <c r="J76" i="37"/>
  <c r="J74" i="37"/>
  <c r="J32" i="37"/>
  <c r="J30" i="37"/>
  <c r="J27" i="37"/>
  <c r="J24" i="37"/>
  <c r="J21" i="37"/>
  <c r="J19" i="37"/>
  <c r="J16" i="37"/>
  <c r="J84" i="37" l="1"/>
  <c r="J217" i="37"/>
  <c r="J23" i="37"/>
  <c r="J18" i="37"/>
  <c r="J168" i="37"/>
  <c r="J34" i="37"/>
  <c r="J191" i="37"/>
  <c r="J181" i="37"/>
  <c r="J159" i="37"/>
  <c r="J144" i="37"/>
  <c r="J127" i="37"/>
  <c r="J108" i="37"/>
  <c r="J70" i="37"/>
  <c r="E34" i="29"/>
  <c r="J143" i="37" l="1"/>
  <c r="C7" i="40" l="1"/>
  <c r="J291" i="37" l="1"/>
  <c r="J290" i="37" s="1"/>
  <c r="J289" i="37" s="1"/>
  <c r="J286" i="37"/>
  <c r="J275" i="37"/>
  <c r="J273" i="37"/>
  <c r="J266" i="37"/>
  <c r="J265" i="37" s="1"/>
  <c r="J263" i="37"/>
  <c r="J261" i="37"/>
  <c r="J258" i="37"/>
  <c r="J254" i="37"/>
  <c r="J252" i="37"/>
  <c r="J244" i="37"/>
  <c r="J243" i="37" s="1"/>
  <c r="J242" i="37" s="1"/>
  <c r="J14" i="37"/>
  <c r="G291" i="37"/>
  <c r="G290" i="37" s="1"/>
  <c r="G289" i="37" s="1"/>
  <c r="G286" i="37"/>
  <c r="G279" i="37"/>
  <c r="G277" i="37"/>
  <c r="G275" i="37"/>
  <c r="G273" i="37"/>
  <c r="G270" i="37"/>
  <c r="G269" i="37" s="1"/>
  <c r="G266" i="37"/>
  <c r="G265" i="37" s="1"/>
  <c r="G263" i="37"/>
  <c r="G261" i="37"/>
  <c r="G258" i="37"/>
  <c r="G254" i="37"/>
  <c r="G252" i="37"/>
  <c r="G247" i="37"/>
  <c r="G246" i="37" s="1"/>
  <c r="G244" i="37"/>
  <c r="G243" i="37" s="1"/>
  <c r="G233" i="37"/>
  <c r="G232" i="37" s="1"/>
  <c r="G229" i="37"/>
  <c r="G226" i="37"/>
  <c r="G223" i="37"/>
  <c r="G220" i="37"/>
  <c r="G218" i="37"/>
  <c r="G215" i="37"/>
  <c r="G214" i="37" s="1"/>
  <c r="G211" i="37"/>
  <c r="G207" i="37"/>
  <c r="G202" i="37"/>
  <c r="G200" i="37"/>
  <c r="G198" i="37"/>
  <c r="G196" i="37"/>
  <c r="G194" i="37"/>
  <c r="G192" i="37"/>
  <c r="G189" i="37"/>
  <c r="G187" i="37"/>
  <c r="G185" i="37"/>
  <c r="G182" i="37"/>
  <c r="G179" i="37"/>
  <c r="G175" i="37"/>
  <c r="G173" i="37"/>
  <c r="G171" i="37"/>
  <c r="G169" i="37"/>
  <c r="G166" i="37"/>
  <c r="G164" i="37"/>
  <c r="G162" i="37"/>
  <c r="G160" i="37"/>
  <c r="G157" i="37"/>
  <c r="G155" i="37"/>
  <c r="G153" i="37"/>
  <c r="G151" i="37"/>
  <c r="G149" i="37"/>
  <c r="G147" i="37"/>
  <c r="G145" i="37"/>
  <c r="G139" i="37"/>
  <c r="G137" i="37"/>
  <c r="G135" i="37"/>
  <c r="G132" i="37"/>
  <c r="G130" i="37"/>
  <c r="G128" i="37"/>
  <c r="G120" i="37"/>
  <c r="G119" i="37" s="1"/>
  <c r="G116" i="37"/>
  <c r="G115" i="37" s="1"/>
  <c r="G113" i="37"/>
  <c r="G111" i="37"/>
  <c r="G109" i="37"/>
  <c r="G106" i="37"/>
  <c r="G104" i="37"/>
  <c r="G102" i="37"/>
  <c r="G100" i="37"/>
  <c r="G98" i="37"/>
  <c r="G96" i="37"/>
  <c r="G92" i="37"/>
  <c r="G85" i="37"/>
  <c r="G82" i="37"/>
  <c r="G80" i="37"/>
  <c r="G78" i="37"/>
  <c r="G76" i="37"/>
  <c r="G74" i="37"/>
  <c r="G71" i="37"/>
  <c r="G66" i="37"/>
  <c r="G65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G283" i="37" l="1"/>
  <c r="G282" i="37" s="1"/>
  <c r="J283" i="37"/>
  <c r="J282" i="37" s="1"/>
  <c r="G91" i="37"/>
  <c r="G34" i="37"/>
  <c r="G84" i="37"/>
  <c r="J260" i="37"/>
  <c r="J251" i="37"/>
  <c r="G260" i="37"/>
  <c r="J13" i="37"/>
  <c r="G242" i="37"/>
  <c r="J272" i="37"/>
  <c r="G217" i="37"/>
  <c r="G108" i="37"/>
  <c r="G18" i="37"/>
  <c r="G43" i="37"/>
  <c r="G70" i="37"/>
  <c r="G181" i="37"/>
  <c r="G191" i="37"/>
  <c r="G272" i="37"/>
  <c r="G23" i="37"/>
  <c r="G251" i="37"/>
  <c r="G159" i="37"/>
  <c r="G127" i="37"/>
  <c r="G168" i="37"/>
  <c r="G144" i="37"/>
  <c r="J250" i="37" l="1"/>
  <c r="G250" i="37"/>
  <c r="G143" i="37"/>
  <c r="G69" i="37"/>
  <c r="I171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1" i="37"/>
  <c r="I76" i="37"/>
  <c r="I74" i="37"/>
  <c r="I85" i="37"/>
  <c r="I82" i="37"/>
  <c r="I80" i="37"/>
  <c r="I78" i="37"/>
  <c r="I100" i="37"/>
  <c r="I89" i="37"/>
  <c r="I106" i="37"/>
  <c r="I104" i="37"/>
  <c r="I102" i="37"/>
  <c r="I111" i="37"/>
  <c r="I109" i="37"/>
  <c r="I120" i="37"/>
  <c r="I119" i="37" s="1"/>
  <c r="I116" i="37"/>
  <c r="I115" i="37" s="1"/>
  <c r="I113" i="37"/>
  <c r="I132" i="37"/>
  <c r="I130" i="37"/>
  <c r="I128" i="37"/>
  <c r="I139" i="37"/>
  <c r="I137" i="37"/>
  <c r="I135" i="37"/>
  <c r="I145" i="37"/>
  <c r="I147" i="37"/>
  <c r="I149" i="37"/>
  <c r="I151" i="37"/>
  <c r="I155" i="37"/>
  <c r="I157" i="37"/>
  <c r="I160" i="37"/>
  <c r="I162" i="37"/>
  <c r="I169" i="37"/>
  <c r="I166" i="37"/>
  <c r="I164" i="37"/>
  <c r="I182" i="37"/>
  <c r="I179" i="37"/>
  <c r="I175" i="37"/>
  <c r="I187" i="37"/>
  <c r="I192" i="37"/>
  <c r="I189" i="37"/>
  <c r="I194" i="37"/>
  <c r="I196" i="37"/>
  <c r="I198" i="37"/>
  <c r="I202" i="37"/>
  <c r="I200" i="37"/>
  <c r="I207" i="37"/>
  <c r="I211" i="37"/>
  <c r="I215" i="37"/>
  <c r="I214" i="37" s="1"/>
  <c r="I218" i="37"/>
  <c r="I233" i="37"/>
  <c r="I232" i="37" s="1"/>
  <c r="I220" i="37"/>
  <c r="I223" i="37"/>
  <c r="I229" i="37"/>
  <c r="I244" i="37"/>
  <c r="I243" i="37" s="1"/>
  <c r="I242" i="37" s="1"/>
  <c r="I252" i="37"/>
  <c r="I254" i="37"/>
  <c r="I258" i="37"/>
  <c r="I261" i="37"/>
  <c r="I263" i="37"/>
  <c r="I266" i="37"/>
  <c r="I265" i="37" s="1"/>
  <c r="I273" i="37"/>
  <c r="I275" i="37"/>
  <c r="I286" i="37"/>
  <c r="I291" i="37"/>
  <c r="I290" i="37" s="1"/>
  <c r="I289" i="37" s="1"/>
  <c r="I283" i="37" l="1"/>
  <c r="I282" i="37" s="1"/>
  <c r="I272" i="37"/>
  <c r="I108" i="37"/>
  <c r="I23" i="37"/>
  <c r="I34" i="37"/>
  <c r="I181" i="37"/>
  <c r="I159" i="37"/>
  <c r="I13" i="37"/>
  <c r="I168" i="37"/>
  <c r="I144" i="37"/>
  <c r="I260" i="37"/>
  <c r="I191" i="37"/>
  <c r="I84" i="37"/>
  <c r="I18" i="37"/>
  <c r="I251" i="37"/>
  <c r="I217" i="37"/>
  <c r="I70" i="37"/>
  <c r="I127" i="37"/>
  <c r="I33" i="29"/>
  <c r="H33" i="29"/>
  <c r="F33" i="29"/>
  <c r="E33" i="29"/>
  <c r="I250" i="37" l="1"/>
  <c r="I143" i="37"/>
  <c r="F43" i="29"/>
  <c r="I42" i="29" l="1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E67" i="32"/>
  <c r="H291" i="37"/>
  <c r="H290" i="37" s="1"/>
  <c r="H289" i="37" s="1"/>
  <c r="H126" i="37"/>
  <c r="H125" i="37" s="1"/>
  <c r="H59" i="37"/>
  <c r="H57" i="37"/>
  <c r="I45" i="37" l="1"/>
  <c r="J45" i="37" s="1"/>
  <c r="J44" i="37" s="1"/>
  <c r="J43" i="37" s="1"/>
  <c r="J12" i="37" s="1"/>
  <c r="D67" i="32"/>
  <c r="G67" i="32"/>
  <c r="C25" i="38" s="1"/>
  <c r="H67" i="32"/>
  <c r="K292" i="37"/>
  <c r="K291" i="37" s="1"/>
  <c r="K290" i="37" s="1"/>
  <c r="K289" i="37" s="1"/>
  <c r="I44" i="37" l="1"/>
  <c r="I43" i="37" s="1"/>
  <c r="I12" i="37" s="1"/>
  <c r="H248" i="37" l="1"/>
  <c r="F14" i="37" l="1"/>
  <c r="G14" i="37"/>
  <c r="K267" i="37" l="1"/>
  <c r="G13" i="37"/>
  <c r="F13" i="37"/>
  <c r="F12" i="37" s="1"/>
  <c r="G12" i="37" l="1"/>
  <c r="G10" i="37" s="1"/>
  <c r="F10" i="37"/>
  <c r="K59" i="37" l="1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79" i="37"/>
  <c r="E24" i="32"/>
  <c r="H24" i="32"/>
  <c r="D24" i="32"/>
  <c r="E44" i="32"/>
  <c r="G44" i="32"/>
  <c r="H44" i="32"/>
  <c r="E42" i="32"/>
  <c r="H42" i="32"/>
  <c r="D42" i="32"/>
  <c r="D44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C21" i="38" s="1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80" i="37"/>
  <c r="K179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H56" i="37"/>
  <c r="K61" i="37"/>
  <c r="H66" i="37"/>
  <c r="H65" i="37" s="1"/>
  <c r="K73" i="37"/>
  <c r="H74" i="37"/>
  <c r="H76" i="37"/>
  <c r="H78" i="37"/>
  <c r="H80" i="37"/>
  <c r="H82" i="37"/>
  <c r="K87" i="37"/>
  <c r="K88" i="37"/>
  <c r="H89" i="37"/>
  <c r="H93" i="37"/>
  <c r="H95" i="37"/>
  <c r="K95" i="37" s="1"/>
  <c r="H97" i="37"/>
  <c r="H99" i="37"/>
  <c r="H100" i="37"/>
  <c r="H102" i="37"/>
  <c r="H104" i="37"/>
  <c r="H106" i="37"/>
  <c r="H109" i="37"/>
  <c r="H111" i="37"/>
  <c r="H113" i="37"/>
  <c r="K118" i="37"/>
  <c r="K122" i="37"/>
  <c r="H128" i="37"/>
  <c r="H130" i="37"/>
  <c r="K134" i="37"/>
  <c r="H135" i="37"/>
  <c r="H137" i="37"/>
  <c r="K141" i="37"/>
  <c r="H145" i="37"/>
  <c r="H147" i="37"/>
  <c r="H149" i="37"/>
  <c r="H151" i="37"/>
  <c r="H153" i="37"/>
  <c r="H155" i="37"/>
  <c r="H157" i="37"/>
  <c r="H160" i="37"/>
  <c r="H162" i="37"/>
  <c r="H164" i="37"/>
  <c r="H166" i="37"/>
  <c r="H169" i="37"/>
  <c r="H171" i="37"/>
  <c r="H174" i="37"/>
  <c r="H173" i="37" s="1"/>
  <c r="K177" i="37"/>
  <c r="K178" i="37"/>
  <c r="K184" i="37"/>
  <c r="H186" i="37"/>
  <c r="H185" i="37" s="1"/>
  <c r="H187" i="37"/>
  <c r="H189" i="37"/>
  <c r="H192" i="37"/>
  <c r="H194" i="37"/>
  <c r="H196" i="37"/>
  <c r="H198" i="37"/>
  <c r="H200" i="37"/>
  <c r="K204" i="37"/>
  <c r="K205" i="37"/>
  <c r="K206" i="37"/>
  <c r="K209" i="37"/>
  <c r="K210" i="37"/>
  <c r="K213" i="37"/>
  <c r="H215" i="37"/>
  <c r="H214" i="37" s="1"/>
  <c r="H218" i="37"/>
  <c r="K222" i="37"/>
  <c r="K225" i="37"/>
  <c r="H227" i="37"/>
  <c r="H228" i="37"/>
  <c r="K228" i="37" s="1"/>
  <c r="K231" i="37"/>
  <c r="K235" i="37"/>
  <c r="H244" i="37"/>
  <c r="H243" i="37" s="1"/>
  <c r="H247" i="37"/>
  <c r="H246" i="37" s="1"/>
  <c r="H252" i="37"/>
  <c r="K256" i="37"/>
  <c r="K257" i="37"/>
  <c r="H258" i="37"/>
  <c r="H261" i="37"/>
  <c r="H263" i="37"/>
  <c r="H266" i="37"/>
  <c r="H265" i="37" s="1"/>
  <c r="H271" i="37"/>
  <c r="H270" i="37" s="1"/>
  <c r="H269" i="37" s="1"/>
  <c r="H273" i="37"/>
  <c r="H275" i="37"/>
  <c r="H278" i="37"/>
  <c r="H277" i="37" s="1"/>
  <c r="H280" i="37"/>
  <c r="H279" i="37" s="1"/>
  <c r="H286" i="37"/>
  <c r="H283" i="37" s="1"/>
  <c r="H14" i="37"/>
  <c r="H98" i="37" l="1"/>
  <c r="I98" i="37"/>
  <c r="H96" i="37"/>
  <c r="I96" i="37"/>
  <c r="H94" i="37"/>
  <c r="I94" i="37"/>
  <c r="H92" i="37"/>
  <c r="H91" i="37" s="1"/>
  <c r="I92" i="37"/>
  <c r="H226" i="37"/>
  <c r="C16" i="38"/>
  <c r="C12" i="38"/>
  <c r="H242" i="37"/>
  <c r="H233" i="37"/>
  <c r="H232" i="37" s="1"/>
  <c r="H220" i="37"/>
  <c r="H211" i="37"/>
  <c r="H175" i="37"/>
  <c r="H168" i="37" s="1"/>
  <c r="H139" i="37"/>
  <c r="H132" i="37"/>
  <c r="H58" i="37"/>
  <c r="H35" i="37"/>
  <c r="H27" i="37"/>
  <c r="H18" i="37"/>
  <c r="H13" i="37"/>
  <c r="H260" i="37"/>
  <c r="H207" i="37"/>
  <c r="H229" i="37"/>
  <c r="H223" i="37"/>
  <c r="H272" i="37"/>
  <c r="H202" i="37"/>
  <c r="H159" i="37"/>
  <c r="H116" i="37"/>
  <c r="H115" i="37" s="1"/>
  <c r="H254" i="37"/>
  <c r="H251" i="37" s="1"/>
  <c r="H182" i="37"/>
  <c r="H181" i="37" s="1"/>
  <c r="H120" i="37"/>
  <c r="H119" i="37" s="1"/>
  <c r="H108" i="37"/>
  <c r="H144" i="37"/>
  <c r="H48" i="37"/>
  <c r="H71" i="37"/>
  <c r="H70" i="37" s="1"/>
  <c r="H85" i="37"/>
  <c r="H38" i="37"/>
  <c r="H24" i="37"/>
  <c r="I42" i="32"/>
  <c r="E29" i="32"/>
  <c r="E19" i="32"/>
  <c r="F19" i="32" s="1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68" i="37"/>
  <c r="K266" i="37" s="1"/>
  <c r="K265" i="37" s="1"/>
  <c r="K230" i="37"/>
  <c r="K229" i="37" s="1"/>
  <c r="K216" i="37"/>
  <c r="K215" i="37" s="1"/>
  <c r="K214" i="37" s="1"/>
  <c r="K197" i="37"/>
  <c r="K196" i="37" s="1"/>
  <c r="K264" i="37"/>
  <c r="K263" i="37" s="1"/>
  <c r="K203" i="37"/>
  <c r="K202" i="37" s="1"/>
  <c r="K161" i="37"/>
  <c r="K160" i="37" s="1"/>
  <c r="K152" i="37"/>
  <c r="K151" i="37" s="1"/>
  <c r="K131" i="37"/>
  <c r="K130" i="37" s="1"/>
  <c r="K121" i="37"/>
  <c r="K120" i="37" s="1"/>
  <c r="K103" i="37"/>
  <c r="K102" i="37" s="1"/>
  <c r="K81" i="37"/>
  <c r="K80" i="37" s="1"/>
  <c r="K274" i="37"/>
  <c r="K273" i="37" s="1"/>
  <c r="K262" i="37"/>
  <c r="K261" i="37" s="1"/>
  <c r="K234" i="37"/>
  <c r="K233" i="37" s="1"/>
  <c r="K232" i="37" s="1"/>
  <c r="K221" i="37"/>
  <c r="K220" i="37" s="1"/>
  <c r="K212" i="37"/>
  <c r="K211" i="37" s="1"/>
  <c r="K201" i="37"/>
  <c r="K200" i="37" s="1"/>
  <c r="K167" i="37"/>
  <c r="K166" i="37" s="1"/>
  <c r="K158" i="37"/>
  <c r="K157" i="37" s="1"/>
  <c r="K136" i="37"/>
  <c r="K135" i="37" s="1"/>
  <c r="K129" i="37"/>
  <c r="K128" i="37" s="1"/>
  <c r="K110" i="37"/>
  <c r="K109" i="37" s="1"/>
  <c r="K101" i="37"/>
  <c r="K100" i="37" s="1"/>
  <c r="K79" i="37"/>
  <c r="K78" i="37" s="1"/>
  <c r="K72" i="37"/>
  <c r="K71" i="37" s="1"/>
  <c r="K280" i="37"/>
  <c r="K279" i="37" s="1"/>
  <c r="K271" i="37"/>
  <c r="K270" i="37" s="1"/>
  <c r="K269" i="37" s="1"/>
  <c r="K259" i="37"/>
  <c r="K258" i="37" s="1"/>
  <c r="K253" i="37"/>
  <c r="K252" i="37" s="1"/>
  <c r="K240" i="37"/>
  <c r="K239" i="37" s="1"/>
  <c r="K219" i="37"/>
  <c r="K218" i="37" s="1"/>
  <c r="K199" i="37"/>
  <c r="K198" i="37" s="1"/>
  <c r="K190" i="37"/>
  <c r="K189" i="37" s="1"/>
  <c r="K183" i="37"/>
  <c r="K182" i="37" s="1"/>
  <c r="K174" i="37"/>
  <c r="K173" i="37" s="1"/>
  <c r="K165" i="37"/>
  <c r="K164" i="37" s="1"/>
  <c r="K156" i="37"/>
  <c r="K155" i="37" s="1"/>
  <c r="K148" i="37"/>
  <c r="K147" i="37" s="1"/>
  <c r="K140" i="37"/>
  <c r="K139" i="37" s="1"/>
  <c r="K126" i="37"/>
  <c r="K125" i="37" s="1"/>
  <c r="K117" i="37"/>
  <c r="K116" i="37" s="1"/>
  <c r="K115" i="37" s="1"/>
  <c r="K107" i="37"/>
  <c r="K106" i="37" s="1"/>
  <c r="K90" i="37"/>
  <c r="K89" i="37" s="1"/>
  <c r="K86" i="37"/>
  <c r="K85" i="37" s="1"/>
  <c r="K77" i="37"/>
  <c r="K76" i="37" s="1"/>
  <c r="K172" i="37"/>
  <c r="K171" i="37" s="1"/>
  <c r="K163" i="37"/>
  <c r="K162" i="37" s="1"/>
  <c r="K154" i="37"/>
  <c r="K153" i="37" s="1"/>
  <c r="K146" i="37"/>
  <c r="K145" i="37" s="1"/>
  <c r="K138" i="37"/>
  <c r="K137" i="37" s="1"/>
  <c r="K133" i="37"/>
  <c r="K132" i="37" s="1"/>
  <c r="K114" i="37"/>
  <c r="K113" i="37" s="1"/>
  <c r="K105" i="37"/>
  <c r="K104" i="37" s="1"/>
  <c r="K83" i="37"/>
  <c r="K82" i="37" s="1"/>
  <c r="K75" i="37"/>
  <c r="K74" i="37" s="1"/>
  <c r="K238" i="37"/>
  <c r="K237" i="37" s="1"/>
  <c r="K276" i="37"/>
  <c r="K275" i="37" s="1"/>
  <c r="K245" i="37"/>
  <c r="K244" i="37" s="1"/>
  <c r="K243" i="37" s="1"/>
  <c r="K186" i="37"/>
  <c r="K185" i="37" s="1"/>
  <c r="K112" i="37"/>
  <c r="K111" i="37" s="1"/>
  <c r="K278" i="37"/>
  <c r="K277" i="37" s="1"/>
  <c r="K248" i="37"/>
  <c r="K247" i="37" s="1"/>
  <c r="K246" i="37" s="1"/>
  <c r="K224" i="37"/>
  <c r="K223" i="37" s="1"/>
  <c r="K188" i="37"/>
  <c r="K187" i="37" s="1"/>
  <c r="K287" i="37"/>
  <c r="K286" i="37" s="1"/>
  <c r="K208" i="37"/>
  <c r="K207" i="37" s="1"/>
  <c r="K195" i="37"/>
  <c r="K194" i="37" s="1"/>
  <c r="K170" i="37"/>
  <c r="K169" i="37" s="1"/>
  <c r="K255" i="37"/>
  <c r="K254" i="37" s="1"/>
  <c r="K227" i="37"/>
  <c r="K226" i="37" s="1"/>
  <c r="K193" i="37"/>
  <c r="K192" i="37" s="1"/>
  <c r="K176" i="37"/>
  <c r="K175" i="37" s="1"/>
  <c r="K150" i="37"/>
  <c r="K149" i="37" s="1"/>
  <c r="K60" i="37"/>
  <c r="K58" i="37" s="1"/>
  <c r="K48" i="37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6" i="37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B5" i="19"/>
  <c r="A4" i="48"/>
  <c r="B5" i="47"/>
  <c r="B18" i="48"/>
  <c r="C18" i="48"/>
  <c r="B33" i="48"/>
  <c r="C33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K283" i="37" l="1"/>
  <c r="K282" i="37" s="1"/>
  <c r="B35" i="48"/>
  <c r="C35" i="48"/>
  <c r="K84" i="37"/>
  <c r="I91" i="37"/>
  <c r="H282" i="37"/>
  <c r="K119" i="37"/>
  <c r="K97" i="37"/>
  <c r="K96" i="37" s="1"/>
  <c r="K93" i="37"/>
  <c r="K92" i="37" s="1"/>
  <c r="J96" i="37"/>
  <c r="J94" i="37"/>
  <c r="J98" i="37"/>
  <c r="J92" i="37"/>
  <c r="K94" i="37"/>
  <c r="K99" i="37"/>
  <c r="K98" i="37" s="1"/>
  <c r="H250" i="37"/>
  <c r="C11" i="38"/>
  <c r="F29" i="32"/>
  <c r="H191" i="37"/>
  <c r="H43" i="37"/>
  <c r="H34" i="37"/>
  <c r="H127" i="37"/>
  <c r="K242" i="37"/>
  <c r="H217" i="37"/>
  <c r="K260" i="37"/>
  <c r="K168" i="37"/>
  <c r="K144" i="37"/>
  <c r="K191" i="37"/>
  <c r="K236" i="37"/>
  <c r="K251" i="37"/>
  <c r="K108" i="37"/>
  <c r="K159" i="37"/>
  <c r="K127" i="37"/>
  <c r="K181" i="37"/>
  <c r="K43" i="37"/>
  <c r="K34" i="37"/>
  <c r="K217" i="37"/>
  <c r="K272" i="37"/>
  <c r="K70" i="37"/>
  <c r="H84" i="37"/>
  <c r="H23" i="37"/>
  <c r="F17" i="32"/>
  <c r="F13" i="32"/>
  <c r="F12" i="32"/>
  <c r="F14" i="32"/>
  <c r="F15" i="32"/>
  <c r="K18" i="37"/>
  <c r="F49" i="32"/>
  <c r="D48" i="32"/>
  <c r="K23" i="37"/>
  <c r="K13" i="37"/>
  <c r="D33" i="47"/>
  <c r="F33" i="47"/>
  <c r="H19" i="47"/>
  <c r="H33" i="47" s="1"/>
  <c r="J91" i="37" l="1"/>
  <c r="J69" i="37" s="1"/>
  <c r="K91" i="37"/>
  <c r="K69" i="37" s="1"/>
  <c r="I69" i="37"/>
  <c r="I10" i="37" s="1"/>
  <c r="G22" i="32"/>
  <c r="K250" i="37"/>
  <c r="H69" i="37"/>
  <c r="H143" i="37"/>
  <c r="K143" i="37"/>
  <c r="H12" i="37"/>
  <c r="K12" i="37"/>
  <c r="B6" i="33"/>
  <c r="B5" i="32"/>
  <c r="B3" i="29"/>
  <c r="B5" i="31" s="1"/>
  <c r="J10" i="37" l="1"/>
  <c r="H10" i="37"/>
  <c r="K10" i="37"/>
  <c r="H22" i="32"/>
  <c r="C15" i="40" l="1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H45" i="29"/>
  <c r="F45" i="29"/>
  <c r="E45" i="29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F31" i="33" l="1"/>
  <c r="J42" i="29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I48" i="29"/>
  <c r="E82" i="32"/>
  <c r="F74" i="32"/>
  <c r="J34" i="29"/>
  <c r="G82" i="32"/>
  <c r="I31" i="33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C6" i="38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l="1"/>
  <c r="G27" i="19"/>
  <c r="G35" i="19"/>
  <c r="J35" i="19" s="1"/>
  <c r="I11" i="31"/>
  <c r="I41" i="19"/>
  <c r="H41" i="19"/>
  <c r="F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<sst xmlns="http://schemas.openxmlformats.org/spreadsheetml/2006/main" count="893" uniqueCount="565">
  <si>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</si>
  <si>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</si>
  <si>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</si>
  <si>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</si>
  <si>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</si>
  <si>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</si>
  <si>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</si>
  <si>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</si>
  <si>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</si>
  <si>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</si>
  <si>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</si>
  <si>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</si>
  <si>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</si>
  <si>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</si>
  <si>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</si>
  <si>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</si>
  <si>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</si>
  <si>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</si>
  <si>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</si>
  <si>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</si>
  <si>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</si>
  <si>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</si>
  <si>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</si>
  <si>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</si>
  <si>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</si>
  <si>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</si>
  <si>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</si>
  <si>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</si>
  <si>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</si>
  <si>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</si>
  <si>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</si>
  <si>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</si>
  <si>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</si>
  <si>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</si>
  <si>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</si>
  <si>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</si>
  <si>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</si>
  <si>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</si>
  <si>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</si>
  <si>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</si>
  <si>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</si>
  <si>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</si>
  <si>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</si>
  <si>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</si>
  <si>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</si>
  <si>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</si>
  <si>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</si>
  <si>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</si>
  <si>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</si>
  <si>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</si>
  <si>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</si>
  <si>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</si>
  <si>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</si>
  <si>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</si>
  <si>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</si>
  <si>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</si>
  <si>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</si>
  <si>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</si>
  <si>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</si>
  <si>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</si>
  <si>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</si>
  <si>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</si>
  <si>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</si>
  <si>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</si>
  <si>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</si>
  <si>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</si>
  <si>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</si>
  <si>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</si>
  <si>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</si>
  <si>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</si>
  <si>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</si>
  <si>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</si>
  <si>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</si>
  <si>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</si>
  <si>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</si>
  <si>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</si>
  <si>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</si>
  <si>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</si>
  <si>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</si>
  <si>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</si>
  <si>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</si>
  <si>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</si>
  <si>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</si>
  <si>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</si>
  <si>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</si>
  <si>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</si>
  <si>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</si>
  <si>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</si>
  <si>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</si>
  <si>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</si>
  <si>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</si>
  <si>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</si>
  <si>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</si>
  <si>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</si>
  <si>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</si>
  <si>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</si>
  <si>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</si>
  <si>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</si>
  <si>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</si>
  <si>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</si>
  <si>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</si>
  <si>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</si>
  <si>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</si>
  <si>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</si>
  <si>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</si>
  <si>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</si>
  <si>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</si>
  <si>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</si>
  <si>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</si>
  <si>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</si>
  <si>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</si>
  <si>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</si>
  <si>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</si>
  <si>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</si>
  <si>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</si>
  <si>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</si>
  <si>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</si>
  <si>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</si>
  <si>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</si>
  <si>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</si>
  <si>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</si>
  <si>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</si>
  <si>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</si>
  <si>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</si>
  <si>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</si>
  <si>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</si>
  <si>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</si>
  <si>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</si>
  <si>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</si>
  <si>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</si>
  <si>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</si>
  <si>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</si>
  <si>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</si>
  <si>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</si>
  <si>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</si>
  <si>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</si>
  <si>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</si>
  <si>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</si>
  <si>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</si>
  <si>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</si>
  <si>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</si>
  <si>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</si>
  <si>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</si>
  <si>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</si>
  <si>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</si>
  <si>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</si>
  <si>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</si>
  <si>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</si>
  <si>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</si>
  <si>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</si>
  <si>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</si>
  <si>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</si>
  <si>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</si>
  <si>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</si>
  <si>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</si>
  <si>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</si>
  <si>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</si>
  <si>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</si>
  <si>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</si>
  <si>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</si>
  <si>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</si>
  <si>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</si>
  <si>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</si>
  <si>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</si>
  <si>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</si>
  <si>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</si>
  <si>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</si>
  <si>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</si>
  <si>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</si>
  <si>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</si>
  <si>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</si>
  <si>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</si>
  <si>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</si>
  <si>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</si>
  <si>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</si>
  <si>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</si>
  <si>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</si>
  <si>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</si>
  <si>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</si>
  <si>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</si>
  <si>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</si>
  <si>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</si>
  <si>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</si>
  <si>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</si>
  <si>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</si>
  <si>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</si>
  <si>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</si>
  <si>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</si>
  <si>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</si>
  <si>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</si>
  <si>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</si>
  <si>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</si>
  <si>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</si>
  <si>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</si>
  <si>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</si>
  <si>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</si>
  <si>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</si>
  <si>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</si>
  <si>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</si>
  <si>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</si>
  <si>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</si>
  <si>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</si>
  <si>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</si>
  <si>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</si>
  <si>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</si>
  <si>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</si>
  <si>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</si>
  <si>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</si>
  <si>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</si>
  <si>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</si>
  <si>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</si>
  <si>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</si>
  <si>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</si>
  <si>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</si>
  <si>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</si>
  <si>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</si>
  <si>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</si>
  <si>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</si>
  <si>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</si>
  <si>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</si>
  <si>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</si>
  <si>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</si>
  <si>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</si>
  <si>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</si>
  <si>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</si>
  <si>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</si>
  <si>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</si>
  <si>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</si>
  <si>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</si>
  <si>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</si>
  <si>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</si>
  <si>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</si>
  <si>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</si>
  <si>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</si>
  <si>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</si>
  <si>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</si>
  <si>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</si>
  <si>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</si>
  <si>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</si>
  <si>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</si>
  <si>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</si>
  <si>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</si>
  <si>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</si>
  <si>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</si>
  <si>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</si>
  <si>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</si>
  <si>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</si>
  <si>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</si>
  <si>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</si>
  <si>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</si>
  <si>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</si>
  <si>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</si>
  <si>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</si>
  <si>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</si>
  <si>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</si>
  <si>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</si>
  <si>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</si>
  <si>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</si>
  <si>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</si>
  <si>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</si>
  <si>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</si>
  <si>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</si>
  <si>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</si>
  <si>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</si>
  <si>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</si>
  <si>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</si>
  <si>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</si>
  <si>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</si>
  <si>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</si>
  <si>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</si>
  <si>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</si>
  <si>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Ingresos excedentes¹</t>
  </si>
  <si>
    <t>Poder Judicial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</si>
  <si>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</si>
  <si>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</si>
  <si>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</si>
  <si>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</si>
  <si>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</si>
  <si>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</si>
  <si>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</si>
  <si>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</si>
  <si>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</si>
  <si>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</si>
  <si>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</si>
  <si>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</si>
  <si>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</si>
  <si>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</si>
  <si>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</si>
  <si>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</si>
  <si>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</si>
  <si>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</si>
  <si>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</si>
  <si>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</si>
  <si>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</si>
  <si>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</si>
  <si>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</si>
  <si>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</si>
  <si>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</si>
  <si>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</si>
  <si>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</si>
  <si>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</si>
  <si>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</si>
  <si>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</si>
  <si>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</si>
  <si>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</si>
  <si>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</si>
  <si>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</si>
  <si>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</si>
  <si>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</si>
  <si>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</si>
  <si>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</si>
  <si>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</si>
  <si>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</si>
  <si>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</si>
  <si>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</si>
  <si>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</si>
  <si>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</si>
  <si>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</si>
  <si>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</si>
  <si>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</si>
  <si>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</si>
  <si>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</si>
  <si>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</si>
  <si>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</si>
  <si>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</si>
  <si>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</si>
  <si>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</si>
  <si>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</si>
  <si>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</si>
  <si>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</si>
  <si>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</si>
  <si>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</si>
  <si>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</si>
  <si>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</si>
  <si>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</si>
  <si>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</si>
  <si>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</si>
  <si>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</si>
  <si>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</si>
  <si>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</si>
  <si>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</si>
  <si>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</si>
  <si>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</si>
  <si>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</si>
  <si>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</si>
  <si>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</si>
  <si>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</si>
  <si>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</si>
  <si>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</si>
  <si>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</si>
  <si>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</si>
  <si>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</si>
  <si>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</si>
  <si>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</si>
  <si>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</si>
  <si>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</si>
  <si>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</si>
  <si>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</si>
  <si>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</si>
  <si>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</si>
  <si>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</si>
  <si>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</si>
  <si>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</si>
  <si>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</si>
  <si>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</si>
  <si>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</si>
  <si>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</si>
  <si>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</si>
  <si>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</si>
  <si>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</si>
  <si>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</si>
  <si>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</si>
  <si>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</si>
  <si>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</si>
  <si>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</si>
  <si>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</si>
  <si>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</si>
  <si>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</si>
  <si>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</si>
  <si>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</si>
  <si>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</si>
  <si>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</si>
  <si>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</si>
  <si>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</si>
  <si>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</si>
  <si>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</si>
  <si>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</si>
  <si>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</si>
  <si>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</si>
  <si>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</si>
  <si>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</si>
  <si>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</si>
  <si>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</si>
  <si>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</si>
  <si>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</si>
  <si>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</si>
  <si>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</si>
  <si>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</si>
  <si>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</si>
  <si>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</si>
  <si>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</si>
  <si>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</si>
  <si>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</si>
  <si>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</si>
  <si>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</si>
  <si>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</si>
  <si>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</si>
  <si>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</si>
  <si>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</si>
  <si>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</si>
  <si>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</si>
  <si>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</si>
  <si>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</si>
  <si>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</si>
  <si>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</si>
  <si>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</si>
  <si>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</si>
  <si>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</si>
  <si>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</si>
  <si>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</si>
  <si>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</si>
  <si>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</si>
  <si>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</si>
  <si>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</si>
  <si>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</si>
  <si>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</si>
  <si>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</si>
  <si>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</si>
  <si>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</si>
  <si>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</si>
  <si>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</si>
  <si>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</si>
  <si>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</si>
  <si>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</si>
  <si>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</si>
  <si>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</si>
  <si>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</si>
  <si>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</si>
  <si>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</si>
  <si>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</si>
  <si>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</si>
  <si>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</si>
  <si>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</si>
  <si>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</si>
  <si>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</si>
  <si>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</si>
  <si>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</si>
  <si>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</si>
  <si>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</si>
  <si>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</si>
  <si>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</si>
  <si>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</si>
  <si>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</si>
  <si>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</si>
  <si>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</si>
  <si>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</si>
  <si>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</si>
  <si>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</si>
  <si>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</si>
  <si>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</si>
  <si>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</si>
  <si>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</si>
  <si>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</si>
  <si>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</si>
  <si>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</si>
  <si>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</si>
  <si>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</si>
  <si>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</si>
  <si>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</si>
  <si>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</si>
  <si>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</si>
  <si>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</si>
  <si>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</si>
  <si>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</si>
  <si>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</si>
  <si>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</si>
  <si>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</si>
  <si>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</si>
  <si>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</si>
  <si>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</si>
  <si>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</si>
  <si>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</si>
  <si>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</si>
  <si>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</si>
  <si>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</si>
  <si>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</si>
  <si>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</si>
  <si>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</si>
  <si>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</si>
  <si>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</si>
  <si>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</si>
  <si>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</si>
  <si>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</si>
  <si>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</si>
  <si>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</si>
  <si>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</si>
  <si>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</si>
  <si>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</si>
  <si>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</si>
  <si>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</si>
  <si>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</si>
  <si>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</si>
  <si>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</si>
  <si>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</si>
  <si>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</si>
  <si>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</si>
  <si>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</si>
  <si>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</si>
  <si>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</si>
  <si>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</si>
  <si>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</si>
  <si>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</si>
  <si>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</si>
  <si>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</si>
  <si>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</si>
  <si>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</si>
  <si>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</si>
  <si>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</si>
  <si>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</si>
  <si>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</si>
  <si>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</si>
  <si>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</si>
  <si>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</si>
  <si>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</si>
  <si>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</si>
  <si>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</si>
  <si>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</si>
  <si>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</si>
  <si>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</si>
  <si>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</si>
  <si>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</si>
  <si>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</si>
  <si>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</si>
  <si>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</si>
  <si>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</si>
  <si>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</si>
  <si>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</si>
  <si>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</si>
  <si>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</si>
  <si>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</si>
  <si>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</si>
  <si>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</si>
  <si>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</si>
  <si>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</si>
  <si>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</si>
  <si>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</si>
  <si>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</si>
  <si>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</si>
  <si>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</si>
  <si>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</si>
  <si>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</si>
  <si>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</si>
  <si>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</si>
  <si>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</si>
  <si>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</si>
  <si>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</si>
  <si>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</si>
  <si>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</si>
  <si>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</si>
  <si>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</si>
  <si>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</si>
  <si>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Del 1 de enero al 30 de junio de 2021</t>
  </si>
  <si>
    <t>Correspondiente del 1 de enero al 30 de junio de 2021</t>
  </si>
  <si>
    <t>Edificación no habitacional</t>
  </si>
  <si>
    <t>Edificaciones no habitacionales en bienes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</si>
</sst>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  <numFmt numFmtId="173" formatCode="#,##0.0000000_ ;[Red]\-#,##0.0000000\ "/>
    <numFmt numFmtId="175" formatCode="#,##0.00000000000_ ;[Red]\-#,##0.00000000000\ "/>
  </numFmts>
  <fonts count="4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8" fillId="0" borderId="0">
      <alignment vertical="top"/>
    </xf>
    <xf numFmtId="43" fontId="3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38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20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168" fontId="0" fillId="0" borderId="26" xfId="0" applyNumberFormat="1" applyFont="1" applyBorder="1" applyAlignment="1" applyProtection="1">
      <alignment horizontal="center" vertical="top"/>
      <protection locked="0"/>
    </xf>
    <xf numFmtId="168" fontId="0" fillId="0" borderId="27" xfId="0" applyNumberFormat="1" applyFont="1" applyBorder="1" applyAlignment="1" applyProtection="1">
      <alignment horizontal="left" vertical="top"/>
      <protection locked="0"/>
    </xf>
    <xf numFmtId="40" fontId="0" fillId="0" borderId="28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/>
    <xf numFmtId="0" fontId="13" fillId="0" borderId="32" xfId="0" applyFont="1" applyFill="1" applyBorder="1" applyAlignment="1"/>
    <xf numFmtId="0" fontId="13" fillId="0" borderId="33" xfId="0" applyFont="1" applyFill="1" applyBorder="1" applyAlignment="1">
      <alignment vertical="top"/>
    </xf>
    <xf numFmtId="0" fontId="0" fillId="0" borderId="27" xfId="0" applyFont="1" applyFill="1" applyBorder="1" applyAlignment="1"/>
    <xf numFmtId="0" fontId="0" fillId="0" borderId="29" xfId="0" applyFont="1" applyFill="1" applyBorder="1" applyAlignment="1"/>
    <xf numFmtId="168" fontId="0" fillId="0" borderId="29" xfId="0" applyNumberFormat="1" applyFont="1" applyFill="1" applyBorder="1" applyAlignment="1" applyProtection="1">
      <alignment horizontal="center" vertical="top"/>
      <protection locked="0"/>
    </xf>
    <xf numFmtId="168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5" xfId="0" applyFont="1" applyFill="1" applyBorder="1" applyAlignment="1"/>
    <xf numFmtId="168" fontId="0" fillId="0" borderId="35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>
      <alignment horizontal="left"/>
    </xf>
    <xf numFmtId="168" fontId="0" fillId="0" borderId="26" xfId="0" applyNumberFormat="1" applyFont="1" applyBorder="1" applyAlignment="1" applyProtection="1">
      <alignment horizontal="right" vertical="top"/>
      <protection locked="0"/>
    </xf>
    <xf numFmtId="168" fontId="0" fillId="0" borderId="27" xfId="0" applyNumberFormat="1" applyFont="1" applyBorder="1" applyAlignment="1" applyProtection="1">
      <alignment horizontal="left" vertical="top" wrapText="1"/>
      <protection locked="0"/>
    </xf>
    <xf numFmtId="168" fontId="0" fillId="0" borderId="32" xfId="0" applyNumberFormat="1" applyFont="1" applyBorder="1" applyAlignment="1" applyProtection="1">
      <alignment horizontal="right" vertical="top"/>
      <protection locked="0"/>
    </xf>
    <xf numFmtId="168" fontId="0" fillId="0" borderId="32" xfId="0" applyNumberFormat="1" applyFont="1" applyBorder="1" applyAlignment="1" applyProtection="1">
      <alignment horizontal="left" vertical="top" wrapText="1"/>
      <protection locked="0"/>
    </xf>
    <xf numFmtId="168" fontId="0" fillId="0" borderId="31" xfId="0" applyNumberFormat="1" applyFont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horizontal="left" vertical="top" wrapText="1"/>
    </xf>
    <xf numFmtId="168" fontId="0" fillId="0" borderId="31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4" fillId="0" borderId="0" xfId="0" applyFont="1" applyFill="1" applyBorder="1"/>
    <xf numFmtId="40" fontId="24" fillId="0" borderId="0" xfId="0" applyNumberFormat="1" applyFont="1" applyFill="1" applyBorder="1"/>
    <xf numFmtId="0" fontId="25" fillId="0" borderId="37" xfId="0" applyFont="1" applyFill="1" applyBorder="1" applyAlignment="1">
      <alignment horizontal="left" vertical="center" indent="1"/>
    </xf>
    <xf numFmtId="0" fontId="25" fillId="0" borderId="38" xfId="0" applyFont="1" applyFill="1" applyBorder="1" applyAlignment="1">
      <alignment horizontal="left" vertical="center" wrapText="1" indent="1"/>
    </xf>
    <xf numFmtId="0" fontId="25" fillId="0" borderId="39" xfId="0" applyFont="1" applyFill="1" applyBorder="1" applyAlignment="1">
      <alignment horizontal="left" vertical="center" indent="1"/>
    </xf>
    <xf numFmtId="0" fontId="25" fillId="0" borderId="40" xfId="0" applyFont="1" applyFill="1" applyBorder="1" applyAlignment="1">
      <alignment horizontal="left" vertical="center" wrapText="1" indent="1"/>
    </xf>
    <xf numFmtId="0" fontId="23" fillId="7" borderId="20" xfId="0" applyFont="1" applyFill="1" applyBorder="1" applyAlignment="1">
      <alignment vertical="center"/>
    </xf>
    <xf numFmtId="0" fontId="23" fillId="7" borderId="22" xfId="0" applyFont="1" applyFill="1" applyBorder="1" applyAlignment="1">
      <alignment vertical="center"/>
    </xf>
    <xf numFmtId="0" fontId="24" fillId="0" borderId="0" xfId="0" applyFont="1" applyBorder="1"/>
    <xf numFmtId="0" fontId="24" fillId="0" borderId="0" xfId="0" applyFont="1" applyFill="1"/>
    <xf numFmtId="40" fontId="24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5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left" vertical="center" wrapText="1" indent="1"/>
    </xf>
    <xf numFmtId="0" fontId="25" fillId="0" borderId="39" xfId="0" applyFont="1" applyFill="1" applyBorder="1" applyAlignment="1">
      <alignment horizontal="left" vertical="center" wrapText="1" indent="1"/>
    </xf>
    <xf numFmtId="0" fontId="25" fillId="0" borderId="4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28" fillId="4" borderId="0" xfId="0" applyFont="1" applyFill="1"/>
    <xf numFmtId="0" fontId="28" fillId="0" borderId="0" xfId="0" applyFont="1"/>
    <xf numFmtId="0" fontId="30" fillId="4" borderId="0" xfId="4" applyFont="1" applyFill="1"/>
    <xf numFmtId="0" fontId="30" fillId="4" borderId="0" xfId="4" applyFont="1" applyFill="1" applyAlignment="1">
      <alignment horizontal="center"/>
    </xf>
    <xf numFmtId="0" fontId="30" fillId="4" borderId="0" xfId="4" applyFont="1" applyFill="1" applyAlignment="1"/>
    <xf numFmtId="0" fontId="28" fillId="4" borderId="0" xfId="4" applyFont="1" applyFill="1"/>
    <xf numFmtId="0" fontId="31" fillId="4" borderId="11" xfId="4" applyFont="1" applyFill="1" applyBorder="1"/>
    <xf numFmtId="0" fontId="31" fillId="4" borderId="7" xfId="4" applyFont="1" applyFill="1" applyBorder="1"/>
    <xf numFmtId="0" fontId="31" fillId="4" borderId="8" xfId="4" applyFont="1" applyFill="1" applyBorder="1"/>
    <xf numFmtId="0" fontId="31" fillId="4" borderId="8" xfId="4" applyFont="1" applyFill="1" applyBorder="1" applyAlignment="1">
      <alignment horizontal="center"/>
    </xf>
    <xf numFmtId="0" fontId="31" fillId="4" borderId="17" xfId="4" applyFont="1" applyFill="1" applyBorder="1" applyAlignment="1">
      <alignment horizontal="center"/>
    </xf>
    <xf numFmtId="0" fontId="31" fillId="4" borderId="3" xfId="4" applyFont="1" applyFill="1" applyBorder="1" applyAlignment="1">
      <alignment horizontal="center" vertical="center"/>
    </xf>
    <xf numFmtId="0" fontId="31" fillId="4" borderId="4" xfId="4" applyFont="1" applyFill="1" applyBorder="1" applyAlignment="1">
      <alignment horizontal="center" vertical="center"/>
    </xf>
    <xf numFmtId="0" fontId="31" fillId="4" borderId="5" xfId="4" applyFont="1" applyFill="1" applyBorder="1" applyAlignment="1">
      <alignment wrapText="1"/>
    </xf>
    <xf numFmtId="0" fontId="33" fillId="4" borderId="9" xfId="4" applyFont="1" applyFill="1" applyBorder="1" applyAlignment="1">
      <alignment horizontal="centerContinuous"/>
    </xf>
    <xf numFmtId="0" fontId="33" fillId="4" borderId="6" xfId="4" applyFont="1" applyFill="1" applyBorder="1" applyAlignment="1">
      <alignment horizontal="centerContinuous"/>
    </xf>
    <xf numFmtId="0" fontId="33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0" fillId="0" borderId="0" xfId="0" applyFont="1"/>
    <xf numFmtId="0" fontId="33" fillId="4" borderId="10" xfId="4" applyFont="1" applyFill="1" applyBorder="1" applyAlignment="1">
      <alignment horizontal="left" wrapText="1" indent="1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/>
    <xf numFmtId="0" fontId="0" fillId="0" borderId="49" xfId="0" applyFont="1" applyFill="1" applyBorder="1" applyAlignment="1">
      <alignment horizontal="left"/>
    </xf>
    <xf numFmtId="168" fontId="0" fillId="0" borderId="49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38" fontId="31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3" fillId="0" borderId="0" xfId="0" applyNumberFormat="1" applyFont="1" applyFill="1" applyBorder="1" applyAlignment="1">
      <alignment horizontal="center" vertical="center"/>
    </xf>
    <xf numFmtId="40" fontId="13" fillId="0" borderId="34" xfId="0" applyNumberFormat="1" applyFont="1" applyFill="1" applyBorder="1" applyAlignment="1" applyProtection="1">
      <alignment vertical="top"/>
      <protection locked="0"/>
    </xf>
    <xf numFmtId="40" fontId="13" fillId="8" borderId="34" xfId="0" applyNumberFormat="1" applyFont="1" applyFill="1" applyBorder="1" applyAlignment="1" applyProtection="1">
      <alignment vertical="top"/>
      <protection locked="0"/>
    </xf>
    <xf numFmtId="40" fontId="0" fillId="9" borderId="34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5" fillId="0" borderId="0" xfId="0" applyFont="1" applyFill="1" applyBorder="1" applyAlignment="1">
      <alignment horizontal="center"/>
    </xf>
    <xf numFmtId="37" fontId="29" fillId="11" borderId="16" xfId="4" applyNumberFormat="1" applyFont="1" applyFill="1" applyBorder="1" applyAlignment="1">
      <alignment horizontal="center" vertical="center"/>
    </xf>
    <xf numFmtId="37" fontId="29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0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27" fillId="11" borderId="16" xfId="0" applyFont="1" applyFill="1" applyBorder="1" applyAlignment="1">
      <alignment vertical="center"/>
    </xf>
    <xf numFmtId="0" fontId="13" fillId="9" borderId="30" xfId="0" applyFont="1" applyFill="1" applyBorder="1" applyAlignment="1">
      <alignment horizontal="center"/>
    </xf>
    <xf numFmtId="0" fontId="13" fillId="9" borderId="31" xfId="0" applyFont="1" applyFill="1" applyBorder="1" applyAlignment="1"/>
    <xf numFmtId="0" fontId="13" fillId="9" borderId="32" xfId="0" applyFont="1" applyFill="1" applyBorder="1" applyAlignment="1"/>
    <xf numFmtId="0" fontId="13" fillId="9" borderId="33" xfId="0" applyFont="1" applyFill="1" applyBorder="1" applyAlignment="1">
      <alignment vertical="top"/>
    </xf>
    <xf numFmtId="0" fontId="0" fillId="9" borderId="31" xfId="0" applyFont="1" applyFill="1" applyBorder="1" applyAlignment="1"/>
    <xf numFmtId="0" fontId="0" fillId="9" borderId="33" xfId="0" applyFont="1" applyFill="1" applyBorder="1" applyAlignment="1">
      <alignment vertical="top"/>
    </xf>
    <xf numFmtId="0" fontId="13" fillId="8" borderId="35" xfId="0" applyFont="1" applyFill="1" applyBorder="1" applyAlignment="1">
      <alignment horizontal="left"/>
    </xf>
    <xf numFmtId="0" fontId="13" fillId="8" borderId="31" xfId="0" applyFont="1" applyFill="1" applyBorder="1" applyAlignment="1"/>
    <xf numFmtId="0" fontId="13" fillId="8" borderId="32" xfId="0" applyFont="1" applyFill="1" applyBorder="1" applyAlignment="1"/>
    <xf numFmtId="0" fontId="13" fillId="8" borderId="33" xfId="0" applyFont="1" applyFill="1" applyBorder="1" applyAlignment="1">
      <alignment vertical="top"/>
    </xf>
    <xf numFmtId="171" fontId="8" fillId="0" borderId="0" xfId="0" applyNumberFormat="1" applyFont="1"/>
    <xf numFmtId="40" fontId="0" fillId="0" borderId="34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5" fillId="0" borderId="40" xfId="0" applyNumberFormat="1" applyFont="1" applyFill="1" applyBorder="1" applyAlignment="1">
      <alignment horizontal="center" vertical="center"/>
    </xf>
    <xf numFmtId="40" fontId="25" fillId="0" borderId="38" xfId="0" applyNumberFormat="1" applyFont="1" applyFill="1" applyBorder="1" applyAlignment="1">
      <alignment horizontal="center" vertical="center"/>
    </xf>
    <xf numFmtId="40" fontId="0" fillId="0" borderId="51" xfId="0" applyNumberFormat="1" applyFont="1" applyFill="1" applyBorder="1" applyAlignment="1" applyProtection="1">
      <alignment vertical="top"/>
      <protection locked="0"/>
    </xf>
    <xf numFmtId="40" fontId="25" fillId="0" borderId="46" xfId="0" applyNumberFormat="1" applyFont="1" applyFill="1" applyBorder="1" applyAlignment="1">
      <alignment horizontal="center" vertical="center"/>
    </xf>
    <xf numFmtId="40" fontId="25" fillId="0" borderId="47" xfId="0" applyNumberFormat="1" applyFont="1" applyFill="1" applyBorder="1" applyAlignment="1">
      <alignment horizontal="center" vertical="center"/>
    </xf>
    <xf numFmtId="40" fontId="23" fillId="10" borderId="24" xfId="0" applyNumberFormat="1" applyFont="1" applyFill="1" applyBorder="1" applyAlignment="1">
      <alignment horizontal="center" vertical="center"/>
    </xf>
    <xf numFmtId="40" fontId="25" fillId="0" borderId="24" xfId="0" applyNumberFormat="1" applyFont="1" applyFill="1" applyBorder="1" applyAlignment="1">
      <alignment horizontal="center" vertical="center"/>
    </xf>
    <xf numFmtId="40" fontId="23" fillId="7" borderId="24" xfId="0" applyNumberFormat="1" applyFont="1" applyFill="1" applyBorder="1" applyAlignment="1">
      <alignment horizontal="center" vertical="center"/>
    </xf>
    <xf numFmtId="40" fontId="23" fillId="7" borderId="23" xfId="0" applyNumberFormat="1" applyFont="1" applyFill="1" applyBorder="1" applyAlignment="1">
      <alignment horizontal="center" vertical="center"/>
    </xf>
    <xf numFmtId="40" fontId="25" fillId="0" borderId="42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2" fillId="4" borderId="18" xfId="2" applyNumberFormat="1" applyFont="1" applyFill="1" applyBorder="1" applyAlignment="1">
      <alignment vertical="center" wrapText="1"/>
    </xf>
    <xf numFmtId="40" fontId="31" fillId="4" borderId="5" xfId="5" applyNumberFormat="1" applyFont="1" applyFill="1" applyBorder="1" applyAlignment="1">
      <alignment horizontal="center"/>
    </xf>
    <xf numFmtId="40" fontId="31" fillId="4" borderId="19" xfId="5" applyNumberFormat="1" applyFont="1" applyFill="1" applyBorder="1" applyAlignment="1">
      <alignment horizontal="center"/>
    </xf>
    <xf numFmtId="40" fontId="34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9" fontId="37" fillId="0" borderId="0" xfId="0" applyNumberFormat="1" applyFont="1" applyFill="1" applyBorder="1" applyAlignment="1">
      <alignment horizontal="left" vertical="center" wrapText="1" shrinkToFit="1"/>
    </xf>
    <xf numFmtId="0" fontId="37" fillId="0" borderId="0" xfId="0" applyNumberFormat="1" applyFont="1" applyFill="1" applyBorder="1" applyAlignment="1">
      <alignment vertical="center" wrapText="1" shrinkToFit="1"/>
    </xf>
    <xf numFmtId="0" fontId="0" fillId="0" borderId="32" xfId="0" applyFont="1" applyFill="1" applyBorder="1" applyAlignment="1">
      <alignment horizontal="left"/>
    </xf>
    <xf numFmtId="0" fontId="0" fillId="0" borderId="31" xfId="0" applyFont="1" applyFill="1" applyBorder="1" applyAlignment="1"/>
    <xf numFmtId="0" fontId="33" fillId="4" borderId="1" xfId="4" applyFont="1" applyFill="1" applyBorder="1" applyAlignment="1">
      <alignment horizontal="left" vertical="top"/>
    </xf>
    <xf numFmtId="0" fontId="33" fillId="4" borderId="0" xfId="4" applyFont="1" applyFill="1" applyBorder="1" applyAlignment="1">
      <alignment horizontal="left" vertical="top"/>
    </xf>
    <xf numFmtId="0" fontId="28" fillId="4" borderId="2" xfId="0" applyFont="1" applyFill="1" applyBorder="1" applyAlignment="1">
      <alignment vertical="top"/>
    </xf>
    <xf numFmtId="40" fontId="34" fillId="4" borderId="18" xfId="2" applyNumberFormat="1" applyFont="1" applyFill="1" applyBorder="1" applyAlignment="1">
      <alignment vertical="top" wrapText="1"/>
    </xf>
    <xf numFmtId="0" fontId="31" fillId="4" borderId="1" xfId="4" applyFont="1" applyFill="1" applyBorder="1" applyAlignment="1">
      <alignment horizontal="center" vertical="top"/>
    </xf>
    <xf numFmtId="40" fontId="32" fillId="4" borderId="18" xfId="0" applyNumberFormat="1" applyFont="1" applyFill="1" applyBorder="1" applyAlignment="1">
      <alignment vertical="top" wrapText="1"/>
    </xf>
    <xf numFmtId="40" fontId="32" fillId="4" borderId="18" xfId="2" applyNumberFormat="1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0" fontId="32" fillId="4" borderId="2" xfId="0" applyFont="1" applyFill="1" applyBorder="1" applyAlignment="1">
      <alignment vertical="top" wrapText="1"/>
    </xf>
    <xf numFmtId="40" fontId="31" fillId="4" borderId="18" xfId="5" applyNumberFormat="1" applyFont="1" applyFill="1" applyBorder="1" applyAlignment="1">
      <alignment horizontal="center" vertical="top"/>
    </xf>
    <xf numFmtId="0" fontId="33" fillId="4" borderId="1" xfId="4" applyFont="1" applyFill="1" applyBorder="1" applyAlignment="1">
      <alignment horizontal="center" vertical="top"/>
    </xf>
    <xf numFmtId="0" fontId="30" fillId="4" borderId="0" xfId="0" applyFont="1" applyFill="1" applyBorder="1" applyAlignment="1">
      <alignment vertical="top"/>
    </xf>
    <xf numFmtId="0" fontId="30" fillId="4" borderId="2" xfId="0" applyFont="1" applyFill="1" applyBorder="1" applyAlignment="1">
      <alignment vertical="top"/>
    </xf>
    <xf numFmtId="40" fontId="33" fillId="4" borderId="18" xfId="5" applyNumberFormat="1" applyFont="1" applyFill="1" applyBorder="1" applyAlignment="1">
      <alignment horizontal="center" vertical="top"/>
    </xf>
    <xf numFmtId="0" fontId="31" fillId="4" borderId="0" xfId="4" applyFont="1" applyFill="1" applyBorder="1" applyAlignment="1">
      <alignment horizontal="center" vertical="top"/>
    </xf>
    <xf numFmtId="40" fontId="34" fillId="4" borderId="18" xfId="0" applyNumberFormat="1" applyFont="1" applyFill="1" applyBorder="1" applyAlignment="1">
      <alignment vertical="top" wrapText="1"/>
    </xf>
    <xf numFmtId="0" fontId="23" fillId="0" borderId="44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 indent="1"/>
    </xf>
    <xf numFmtId="0" fontId="25" fillId="0" borderId="54" xfId="0" applyFont="1" applyFill="1" applyBorder="1" applyAlignment="1">
      <alignment horizontal="left" vertical="center" wrapText="1" indent="1"/>
    </xf>
    <xf numFmtId="40" fontId="25" fillId="0" borderId="52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4" xfId="0" applyNumberFormat="1" applyFont="1" applyFill="1" applyBorder="1" applyAlignment="1" applyProtection="1">
      <alignment vertical="top"/>
    </xf>
    <xf numFmtId="40" fontId="13" fillId="0" borderId="34" xfId="0" applyNumberFormat="1" applyFont="1" applyFill="1" applyBorder="1" applyAlignment="1" applyProtection="1">
      <alignment vertical="top"/>
    </xf>
    <xf numFmtId="40" fontId="24" fillId="0" borderId="0" xfId="0" applyNumberFormat="1" applyFont="1" applyBorder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6" fillId="11" borderId="16" xfId="0" applyFont="1" applyFill="1" applyBorder="1" applyAlignment="1">
      <alignment horizontal="center" vertical="center"/>
    </xf>
    <xf numFmtId="40" fontId="0" fillId="0" borderId="60" xfId="0" applyNumberFormat="1" applyFont="1" applyBorder="1" applyAlignment="1" applyProtection="1">
      <alignment vertical="top"/>
      <protection locked="0"/>
    </xf>
    <xf numFmtId="40" fontId="0" fillId="0" borderId="60" xfId="0" applyNumberFormat="1" applyFont="1" applyFill="1" applyBorder="1" applyAlignment="1" applyProtection="1">
      <alignment vertical="top"/>
      <protection locked="0"/>
    </xf>
    <xf numFmtId="40" fontId="13" fillId="0" borderId="61" xfId="0" applyNumberFormat="1" applyFont="1" applyFill="1" applyBorder="1" applyAlignment="1" applyProtection="1">
      <alignment vertical="top"/>
      <protection locked="0"/>
    </xf>
    <xf numFmtId="40" fontId="13" fillId="8" borderId="61" xfId="0" applyNumberFormat="1" applyFont="1" applyFill="1" applyBorder="1" applyAlignment="1" applyProtection="1">
      <alignment vertical="top"/>
      <protection locked="0"/>
    </xf>
    <xf numFmtId="40" fontId="0" fillId="9" borderId="61" xfId="0" applyNumberFormat="1" applyFont="1" applyFill="1" applyBorder="1" applyAlignment="1" applyProtection="1">
      <alignment vertical="top"/>
      <protection locked="0"/>
    </xf>
    <xf numFmtId="40" fontId="13" fillId="0" borderId="62" xfId="0" applyNumberFormat="1" applyFont="1" applyFill="1" applyBorder="1" applyAlignment="1" applyProtection="1">
      <alignment vertical="top"/>
      <protection locked="0"/>
    </xf>
    <xf numFmtId="0" fontId="0" fillId="0" borderId="63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left"/>
    </xf>
    <xf numFmtId="168" fontId="0" fillId="0" borderId="21" xfId="0" applyNumberFormat="1" applyFont="1" applyBorder="1" applyAlignment="1" applyProtection="1">
      <alignment horizontal="right" vertical="top"/>
      <protection locked="0"/>
    </xf>
    <xf numFmtId="168" fontId="0" fillId="0" borderId="21" xfId="0" applyNumberFormat="1" applyFont="1" applyBorder="1" applyAlignment="1" applyProtection="1">
      <alignment horizontal="left" vertical="top"/>
      <protection locked="0"/>
    </xf>
    <xf numFmtId="40" fontId="0" fillId="0" borderId="64" xfId="0" applyNumberFormat="1" applyFont="1" applyBorder="1" applyAlignment="1" applyProtection="1">
      <alignment vertical="top"/>
      <protection locked="0"/>
    </xf>
    <xf numFmtId="40" fontId="0" fillId="0" borderId="36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40" fontId="25" fillId="0" borderId="0" xfId="0" applyNumberFormat="1" applyFont="1" applyFill="1" applyBorder="1" applyAlignment="1">
      <alignment horizontal="center" vertical="center"/>
    </xf>
    <xf numFmtId="173" fontId="0" fillId="0" borderId="0" xfId="0" applyNumberFormat="1"/>
    <xf numFmtId="40" fontId="41" fillId="0" borderId="0" xfId="0" applyNumberFormat="1" applyFont="1" applyBorder="1" applyAlignment="1">
      <alignment vertical="top" wrapText="1" readingOrder="1"/>
    </xf>
    <xf numFmtId="40" fontId="13" fillId="0" borderId="0" xfId="0" applyNumberFormat="1" applyFont="1"/>
    <xf numFmtId="40" fontId="0" fillId="0" borderId="65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/>
    <xf numFmtId="175" fontId="0" fillId="0" borderId="0" xfId="0" applyNumberFormat="1" applyFont="1" applyFill="1" applyAlignment="1"/>
    <xf numFmtId="40" fontId="41" fillId="0" borderId="0" xfId="0" applyNumberFormat="1" applyFont="1" applyAlignment="1" applyProtection="1">
      <alignment horizontal="right" vertical="top" wrapText="1" readingOrder="1"/>
    </xf>
    <xf numFmtId="43" fontId="42" fillId="0" borderId="0" xfId="0" applyNumberFormat="1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3" fillId="10" borderId="20" xfId="0" applyFont="1" applyFill="1" applyBorder="1" applyAlignment="1">
      <alignment vertical="center"/>
    </xf>
    <xf numFmtId="0" fontId="23" fillId="10" borderId="23" xfId="0" applyFont="1" applyFill="1" applyBorder="1" applyAlignment="1">
      <alignment vertical="center"/>
    </xf>
    <xf numFmtId="0" fontId="24" fillId="0" borderId="43" xfId="0" applyFont="1" applyFill="1" applyBorder="1"/>
    <xf numFmtId="0" fontId="24" fillId="0" borderId="21" xfId="0" applyFont="1" applyFill="1" applyBorder="1"/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4" fillId="0" borderId="22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7" borderId="20" xfId="0" applyFont="1" applyFill="1" applyBorder="1" applyAlignment="1">
      <alignment vertical="center"/>
    </xf>
    <xf numFmtId="0" fontId="23" fillId="7" borderId="23" xfId="0" applyFont="1" applyFill="1" applyBorder="1" applyAlignment="1">
      <alignment vertical="center"/>
    </xf>
    <xf numFmtId="0" fontId="21" fillId="7" borderId="0" xfId="0" applyFont="1" applyFill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41" xfId="0" applyFont="1" applyFill="1" applyBorder="1" applyAlignment="1">
      <alignment horizontal="left" vertical="center" indent="1"/>
    </xf>
    <xf numFmtId="0" fontId="25" fillId="0" borderId="42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0" fontId="33" fillId="4" borderId="17" xfId="4" applyNumberFormat="1" applyFont="1" applyFill="1" applyBorder="1" applyAlignment="1">
      <alignment horizontal="right"/>
    </xf>
    <xf numFmtId="40" fontId="33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3" fillId="4" borderId="1" xfId="4" applyFont="1" applyFill="1" applyBorder="1" applyAlignment="1">
      <alignment horizontal="left" vertical="top" wrapText="1"/>
    </xf>
    <xf numFmtId="0" fontId="33" fillId="4" borderId="0" xfId="4" applyFont="1" applyFill="1" applyBorder="1" applyAlignment="1">
      <alignment horizontal="left" vertical="top" wrapText="1"/>
    </xf>
    <xf numFmtId="0" fontId="33" fillId="4" borderId="2" xfId="4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horizontal="left" vertical="top" wrapText="1"/>
    </xf>
    <xf numFmtId="0" fontId="32" fillId="4" borderId="2" xfId="0" applyFont="1" applyFill="1" applyBorder="1" applyAlignment="1">
      <alignment horizontal="left" vertical="top" wrapText="1"/>
    </xf>
    <xf numFmtId="0" fontId="32" fillId="4" borderId="1" xfId="0" applyFont="1" applyFill="1" applyBorder="1" applyAlignment="1">
      <alignment horizontal="left" vertical="top" wrapText="1"/>
    </xf>
    <xf numFmtId="40" fontId="32" fillId="4" borderId="17" xfId="0" applyNumberFormat="1" applyFont="1" applyFill="1" applyBorder="1" applyAlignment="1">
      <alignment horizontal="right" vertical="center" wrapText="1"/>
    </xf>
    <xf numFmtId="40" fontId="32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29" fillId="11" borderId="16" xfId="4" applyNumberFormat="1" applyFont="1" applyFill="1" applyBorder="1" applyAlignment="1">
      <alignment horizontal="center" vertical="center" wrapText="1"/>
    </xf>
    <xf numFmtId="37" fontId="29" fillId="11" borderId="16" xfId="4" applyNumberFormat="1" applyFont="1" applyFill="1" applyBorder="1" applyAlignment="1">
      <alignment horizontal="center" vertical="center"/>
    </xf>
    <xf numFmtId="0" fontId="28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0" fillId="0" borderId="0" xfId="0" applyFont="1" applyAlignment="1">
      <alignment horizontal="center"/>
    </xf>
    <xf numFmtId="0" fontId="26" fillId="11" borderId="55" xfId="0" applyFont="1" applyFill="1" applyBorder="1" applyAlignment="1">
      <alignment horizontal="center" vertical="center"/>
    </xf>
    <xf numFmtId="0" fontId="26" fillId="11" borderId="58" xfId="0" applyFont="1" applyFill="1" applyBorder="1" applyAlignment="1">
      <alignment horizontal="center" vertical="center"/>
    </xf>
    <xf numFmtId="0" fontId="26" fillId="11" borderId="56" xfId="0" applyFont="1" applyFill="1" applyBorder="1" applyAlignment="1">
      <alignment horizontal="center" vertical="center"/>
    </xf>
    <xf numFmtId="0" fontId="26" fillId="11" borderId="16" xfId="0" applyFont="1" applyFill="1" applyBorder="1" applyAlignment="1">
      <alignment horizontal="center" vertical="center"/>
    </xf>
    <xf numFmtId="0" fontId="14" fillId="11" borderId="56" xfId="0" applyFont="1" applyFill="1" applyBorder="1" applyAlignment="1">
      <alignment horizontal="center" vertical="center" wrapText="1"/>
    </xf>
    <xf numFmtId="0" fontId="14" fillId="11" borderId="57" xfId="0" applyFont="1" applyFill="1" applyBorder="1" applyAlignment="1">
      <alignment horizontal="center" vertical="center" wrapText="1"/>
    </xf>
    <xf numFmtId="0" fontId="14" fillId="11" borderId="59" xfId="0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298</xdr:row>
      <xdr:rowOff>9525</xdr:rowOff>
    </xdr:from>
    <xdr:to>
      <xdr:col>10</xdr:col>
      <xdr:colOff>790575</xdr:colOff>
      <xdr:row>302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298</xdr:row>
      <xdr:rowOff>9525</xdr:rowOff>
    </xdr:from>
    <xdr:to>
      <xdr:col>7</xdr:col>
      <xdr:colOff>409574</xdr:colOff>
      <xdr:row>303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298</xdr:row>
      <xdr:rowOff>9525</xdr:rowOff>
    </xdr:from>
    <xdr:to>
      <xdr:col>3</xdr:col>
      <xdr:colOff>647700</xdr:colOff>
      <xdr:row>303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89" t="s">
        <v>0</v>
      </c>
      <c r="B2" s="289"/>
      <c r="C2" s="289"/>
      <c r="D2" s="289"/>
      <c r="E2" s="13" t="e">
        <f>#REF!</f>
        <v>#REF!</v>
      </c>
    </row>
    <row r="3" spans="1:5" x14ac:dyDescent="0.25">
      <c r="A3" s="289" t="s">
        <v>2</v>
      </c>
      <c r="B3" s="289"/>
      <c r="C3" s="289"/>
      <c r="D3" s="289"/>
      <c r="E3" s="13" t="e">
        <f>#REF!</f>
        <v>#REF!</v>
      </c>
    </row>
    <row r="4" spans="1:5" x14ac:dyDescent="0.25">
      <c r="A4" s="289" t="s">
        <v>1</v>
      </c>
      <c r="B4" s="289"/>
      <c r="C4" s="289"/>
      <c r="D4" s="289"/>
      <c r="E4" s="14"/>
    </row>
    <row r="5" spans="1:5" x14ac:dyDescent="0.25">
      <c r="A5" s="289" t="s">
        <v>70</v>
      </c>
      <c r="B5" s="289"/>
      <c r="C5" s="289"/>
      <c r="D5" s="289"/>
      <c r="E5" t="s">
        <v>68</v>
      </c>
    </row>
    <row r="6" spans="1:5" x14ac:dyDescent="0.25">
      <c r="A6" s="6"/>
      <c r="B6" s="6"/>
      <c r="C6" s="294" t="s">
        <v>3</v>
      </c>
      <c r="D6" s="294"/>
      <c r="E6" s="1">
        <v>2013</v>
      </c>
    </row>
    <row r="7" spans="1:5" x14ac:dyDescent="0.25">
      <c r="A7" s="290" t="s">
        <v>66</v>
      </c>
      <c r="B7" s="288" t="s">
        <v>6</v>
      </c>
      <c r="C7" s="284" t="s">
        <v>8</v>
      </c>
      <c r="D7" s="284"/>
      <c r="E7" s="8" t="e">
        <f>#REF!</f>
        <v>#REF!</v>
      </c>
    </row>
    <row r="8" spans="1:5" x14ac:dyDescent="0.25">
      <c r="A8" s="290"/>
      <c r="B8" s="288"/>
      <c r="C8" s="284" t="s">
        <v>10</v>
      </c>
      <c r="D8" s="284"/>
      <c r="E8" s="8" t="e">
        <f>#REF!</f>
        <v>#REF!</v>
      </c>
    </row>
    <row r="9" spans="1:5" x14ac:dyDescent="0.25">
      <c r="A9" s="290"/>
      <c r="B9" s="288"/>
      <c r="C9" s="284" t="s">
        <v>12</v>
      </c>
      <c r="D9" s="284"/>
      <c r="E9" s="8" t="e">
        <f>#REF!</f>
        <v>#REF!</v>
      </c>
    </row>
    <row r="10" spans="1:5" x14ac:dyDescent="0.25">
      <c r="A10" s="290"/>
      <c r="B10" s="288"/>
      <c r="C10" s="284" t="s">
        <v>14</v>
      </c>
      <c r="D10" s="284"/>
      <c r="E10" s="8" t="e">
        <f>#REF!</f>
        <v>#REF!</v>
      </c>
    </row>
    <row r="11" spans="1:5" x14ac:dyDescent="0.25">
      <c r="A11" s="290"/>
      <c r="B11" s="288"/>
      <c r="C11" s="284" t="s">
        <v>16</v>
      </c>
      <c r="D11" s="284"/>
      <c r="E11" s="8" t="e">
        <f>#REF!</f>
        <v>#REF!</v>
      </c>
    </row>
    <row r="12" spans="1:5" x14ac:dyDescent="0.25">
      <c r="A12" s="290"/>
      <c r="B12" s="288"/>
      <c r="C12" s="284" t="s">
        <v>18</v>
      </c>
      <c r="D12" s="284"/>
      <c r="E12" s="8" t="e">
        <f>#REF!</f>
        <v>#REF!</v>
      </c>
    </row>
    <row r="13" spans="1:5" x14ac:dyDescent="0.25">
      <c r="A13" s="290"/>
      <c r="B13" s="288"/>
      <c r="C13" s="284" t="s">
        <v>20</v>
      </c>
      <c r="D13" s="284"/>
      <c r="E13" s="8" t="e">
        <f>#REF!</f>
        <v>#REF!</v>
      </c>
    </row>
    <row r="14" spans="1:5" ht="15.75" thickBot="1" x14ac:dyDescent="0.3">
      <c r="A14" s="290"/>
      <c r="B14" s="4"/>
      <c r="C14" s="285" t="s">
        <v>23</v>
      </c>
      <c r="D14" s="285"/>
      <c r="E14" s="9" t="e">
        <f>#REF!</f>
        <v>#REF!</v>
      </c>
    </row>
    <row r="15" spans="1:5" x14ac:dyDescent="0.25">
      <c r="A15" s="290"/>
      <c r="B15" s="288" t="s">
        <v>25</v>
      </c>
      <c r="C15" s="284" t="s">
        <v>27</v>
      </c>
      <c r="D15" s="284"/>
      <c r="E15" s="8" t="e">
        <f>#REF!</f>
        <v>#REF!</v>
      </c>
    </row>
    <row r="16" spans="1:5" x14ac:dyDescent="0.25">
      <c r="A16" s="290"/>
      <c r="B16" s="288"/>
      <c r="C16" s="284" t="s">
        <v>29</v>
      </c>
      <c r="D16" s="284"/>
      <c r="E16" s="8" t="e">
        <f>#REF!</f>
        <v>#REF!</v>
      </c>
    </row>
    <row r="17" spans="1:5" x14ac:dyDescent="0.25">
      <c r="A17" s="290"/>
      <c r="B17" s="288"/>
      <c r="C17" s="284" t="s">
        <v>31</v>
      </c>
      <c r="D17" s="284"/>
      <c r="E17" s="8" t="e">
        <f>#REF!</f>
        <v>#REF!</v>
      </c>
    </row>
    <row r="18" spans="1:5" x14ac:dyDescent="0.25">
      <c r="A18" s="290"/>
      <c r="B18" s="288"/>
      <c r="C18" s="284" t="s">
        <v>33</v>
      </c>
      <c r="D18" s="284"/>
      <c r="E18" s="8" t="e">
        <f>#REF!</f>
        <v>#REF!</v>
      </c>
    </row>
    <row r="19" spans="1:5" x14ac:dyDescent="0.25">
      <c r="A19" s="290"/>
      <c r="B19" s="288"/>
      <c r="C19" s="284" t="s">
        <v>35</v>
      </c>
      <c r="D19" s="284"/>
      <c r="E19" s="8" t="e">
        <f>#REF!</f>
        <v>#REF!</v>
      </c>
    </row>
    <row r="20" spans="1:5" x14ac:dyDescent="0.25">
      <c r="A20" s="290"/>
      <c r="B20" s="288"/>
      <c r="C20" s="284" t="s">
        <v>37</v>
      </c>
      <c r="D20" s="284"/>
      <c r="E20" s="8" t="e">
        <f>#REF!</f>
        <v>#REF!</v>
      </c>
    </row>
    <row r="21" spans="1:5" x14ac:dyDescent="0.25">
      <c r="A21" s="290"/>
      <c r="B21" s="288"/>
      <c r="C21" s="284" t="s">
        <v>39</v>
      </c>
      <c r="D21" s="284"/>
      <c r="E21" s="8" t="e">
        <f>#REF!</f>
        <v>#REF!</v>
      </c>
    </row>
    <row r="22" spans="1:5" x14ac:dyDescent="0.25">
      <c r="A22" s="290"/>
      <c r="B22" s="288"/>
      <c r="C22" s="284" t="s">
        <v>40</v>
      </c>
      <c r="D22" s="284"/>
      <c r="E22" s="8" t="e">
        <f>#REF!</f>
        <v>#REF!</v>
      </c>
    </row>
    <row r="23" spans="1:5" x14ac:dyDescent="0.25">
      <c r="A23" s="290"/>
      <c r="B23" s="288"/>
      <c r="C23" s="284" t="s">
        <v>42</v>
      </c>
      <c r="D23" s="284"/>
      <c r="E23" s="8" t="e">
        <f>#REF!</f>
        <v>#REF!</v>
      </c>
    </row>
    <row r="24" spans="1:5" ht="15.75" thickBot="1" x14ac:dyDescent="0.3">
      <c r="A24" s="290"/>
      <c r="B24" s="4"/>
      <c r="C24" s="285" t="s">
        <v>44</v>
      </c>
      <c r="D24" s="285"/>
      <c r="E24" s="9" t="e">
        <f>#REF!</f>
        <v>#REF!</v>
      </c>
    </row>
    <row r="25" spans="1:5" ht="15.75" thickBot="1" x14ac:dyDescent="0.3">
      <c r="A25" s="290"/>
      <c r="B25" s="2"/>
      <c r="C25" s="285" t="s">
        <v>46</v>
      </c>
      <c r="D25" s="285"/>
      <c r="E25" s="9" t="e">
        <f>#REF!</f>
        <v>#REF!</v>
      </c>
    </row>
    <row r="26" spans="1:5" x14ac:dyDescent="0.25">
      <c r="A26" s="290" t="s">
        <v>67</v>
      </c>
      <c r="B26" s="288" t="s">
        <v>7</v>
      </c>
      <c r="C26" s="284" t="s">
        <v>9</v>
      </c>
      <c r="D26" s="284"/>
      <c r="E26" s="8" t="e">
        <f>#REF!</f>
        <v>#REF!</v>
      </c>
    </row>
    <row r="27" spans="1:5" x14ac:dyDescent="0.25">
      <c r="A27" s="290"/>
      <c r="B27" s="288"/>
      <c r="C27" s="284" t="s">
        <v>11</v>
      </c>
      <c r="D27" s="284"/>
      <c r="E27" s="8" t="e">
        <f>#REF!</f>
        <v>#REF!</v>
      </c>
    </row>
    <row r="28" spans="1:5" x14ac:dyDescent="0.25">
      <c r="A28" s="290"/>
      <c r="B28" s="288"/>
      <c r="C28" s="284" t="s">
        <v>13</v>
      </c>
      <c r="D28" s="284"/>
      <c r="E28" s="8" t="e">
        <f>#REF!</f>
        <v>#REF!</v>
      </c>
    </row>
    <row r="29" spans="1:5" x14ac:dyDescent="0.25">
      <c r="A29" s="290"/>
      <c r="B29" s="288"/>
      <c r="C29" s="284" t="s">
        <v>15</v>
      </c>
      <c r="D29" s="284"/>
      <c r="E29" s="8" t="e">
        <f>#REF!</f>
        <v>#REF!</v>
      </c>
    </row>
    <row r="30" spans="1:5" x14ac:dyDescent="0.25">
      <c r="A30" s="290"/>
      <c r="B30" s="288"/>
      <c r="C30" s="284" t="s">
        <v>17</v>
      </c>
      <c r="D30" s="284"/>
      <c r="E30" s="8" t="e">
        <f>#REF!</f>
        <v>#REF!</v>
      </c>
    </row>
    <row r="31" spans="1:5" x14ac:dyDescent="0.25">
      <c r="A31" s="290"/>
      <c r="B31" s="288"/>
      <c r="C31" s="284" t="s">
        <v>19</v>
      </c>
      <c r="D31" s="284"/>
      <c r="E31" s="8" t="e">
        <f>#REF!</f>
        <v>#REF!</v>
      </c>
    </row>
    <row r="32" spans="1:5" x14ac:dyDescent="0.25">
      <c r="A32" s="290"/>
      <c r="B32" s="288"/>
      <c r="C32" s="284" t="s">
        <v>21</v>
      </c>
      <c r="D32" s="284"/>
      <c r="E32" s="8" t="e">
        <f>#REF!</f>
        <v>#REF!</v>
      </c>
    </row>
    <row r="33" spans="1:5" x14ac:dyDescent="0.25">
      <c r="A33" s="290"/>
      <c r="B33" s="288"/>
      <c r="C33" s="284" t="s">
        <v>22</v>
      </c>
      <c r="D33" s="284"/>
      <c r="E33" s="8" t="e">
        <f>#REF!</f>
        <v>#REF!</v>
      </c>
    </row>
    <row r="34" spans="1:5" ht="15.75" thickBot="1" x14ac:dyDescent="0.3">
      <c r="A34" s="290"/>
      <c r="B34" s="4"/>
      <c r="C34" s="285" t="s">
        <v>24</v>
      </c>
      <c r="D34" s="285"/>
      <c r="E34" s="9" t="e">
        <f>#REF!</f>
        <v>#REF!</v>
      </c>
    </row>
    <row r="35" spans="1:5" x14ac:dyDescent="0.25">
      <c r="A35" s="290"/>
      <c r="B35" s="288" t="s">
        <v>26</v>
      </c>
      <c r="C35" s="284" t="s">
        <v>28</v>
      </c>
      <c r="D35" s="284"/>
      <c r="E35" s="8" t="e">
        <f>#REF!</f>
        <v>#REF!</v>
      </c>
    </row>
    <row r="36" spans="1:5" x14ac:dyDescent="0.25">
      <c r="A36" s="290"/>
      <c r="B36" s="288"/>
      <c r="C36" s="284" t="s">
        <v>30</v>
      </c>
      <c r="D36" s="284"/>
      <c r="E36" s="8" t="e">
        <f>#REF!</f>
        <v>#REF!</v>
      </c>
    </row>
    <row r="37" spans="1:5" x14ac:dyDescent="0.25">
      <c r="A37" s="290"/>
      <c r="B37" s="288"/>
      <c r="C37" s="284" t="s">
        <v>32</v>
      </c>
      <c r="D37" s="284"/>
      <c r="E37" s="8" t="e">
        <f>#REF!</f>
        <v>#REF!</v>
      </c>
    </row>
    <row r="38" spans="1:5" x14ac:dyDescent="0.25">
      <c r="A38" s="290"/>
      <c r="B38" s="288"/>
      <c r="C38" s="284" t="s">
        <v>34</v>
      </c>
      <c r="D38" s="284"/>
      <c r="E38" s="8" t="e">
        <f>#REF!</f>
        <v>#REF!</v>
      </c>
    </row>
    <row r="39" spans="1:5" x14ac:dyDescent="0.25">
      <c r="A39" s="290"/>
      <c r="B39" s="288"/>
      <c r="C39" s="284" t="s">
        <v>36</v>
      </c>
      <c r="D39" s="284"/>
      <c r="E39" s="8" t="e">
        <f>#REF!</f>
        <v>#REF!</v>
      </c>
    </row>
    <row r="40" spans="1:5" x14ac:dyDescent="0.25">
      <c r="A40" s="290"/>
      <c r="B40" s="288"/>
      <c r="C40" s="284" t="s">
        <v>38</v>
      </c>
      <c r="D40" s="284"/>
      <c r="E40" s="8" t="e">
        <f>#REF!</f>
        <v>#REF!</v>
      </c>
    </row>
    <row r="41" spans="1:5" ht="15.75" thickBot="1" x14ac:dyDescent="0.3">
      <c r="A41" s="290"/>
      <c r="B41" s="2"/>
      <c r="C41" s="285" t="s">
        <v>41</v>
      </c>
      <c r="D41" s="285"/>
      <c r="E41" s="9" t="e">
        <f>#REF!</f>
        <v>#REF!</v>
      </c>
    </row>
    <row r="42" spans="1:5" ht="15.75" thickBot="1" x14ac:dyDescent="0.3">
      <c r="A42" s="290"/>
      <c r="B42" s="2"/>
      <c r="C42" s="285" t="s">
        <v>43</v>
      </c>
      <c r="D42" s="285"/>
      <c r="E42" s="9" t="e">
        <f>#REF!</f>
        <v>#REF!</v>
      </c>
    </row>
    <row r="43" spans="1:5" x14ac:dyDescent="0.25">
      <c r="A43" s="3"/>
      <c r="B43" s="288" t="s">
        <v>45</v>
      </c>
      <c r="C43" s="286" t="s">
        <v>47</v>
      </c>
      <c r="D43" s="286"/>
      <c r="E43" s="10" t="e">
        <f>#REF!</f>
        <v>#REF!</v>
      </c>
    </row>
    <row r="44" spans="1:5" x14ac:dyDescent="0.25">
      <c r="A44" s="3"/>
      <c r="B44" s="288"/>
      <c r="C44" s="284" t="s">
        <v>48</v>
      </c>
      <c r="D44" s="284"/>
      <c r="E44" s="8" t="e">
        <f>#REF!</f>
        <v>#REF!</v>
      </c>
    </row>
    <row r="45" spans="1:5" x14ac:dyDescent="0.25">
      <c r="A45" s="3"/>
      <c r="B45" s="288"/>
      <c r="C45" s="284" t="s">
        <v>49</v>
      </c>
      <c r="D45" s="284"/>
      <c r="E45" s="8" t="e">
        <f>#REF!</f>
        <v>#REF!</v>
      </c>
    </row>
    <row r="46" spans="1:5" x14ac:dyDescent="0.25">
      <c r="A46" s="3"/>
      <c r="B46" s="288"/>
      <c r="C46" s="284" t="s">
        <v>50</v>
      </c>
      <c r="D46" s="284"/>
      <c r="E46" s="8" t="e">
        <f>#REF!</f>
        <v>#REF!</v>
      </c>
    </row>
    <row r="47" spans="1:5" x14ac:dyDescent="0.25">
      <c r="A47" s="3"/>
      <c r="B47" s="288"/>
      <c r="C47" s="286" t="s">
        <v>51</v>
      </c>
      <c r="D47" s="286"/>
      <c r="E47" s="10" t="e">
        <f>#REF!</f>
        <v>#REF!</v>
      </c>
    </row>
    <row r="48" spans="1:5" x14ac:dyDescent="0.25">
      <c r="A48" s="3"/>
      <c r="B48" s="288"/>
      <c r="C48" s="284" t="s">
        <v>52</v>
      </c>
      <c r="D48" s="284"/>
      <c r="E48" s="8" t="e">
        <f>#REF!</f>
        <v>#REF!</v>
      </c>
    </row>
    <row r="49" spans="1:5" x14ac:dyDescent="0.25">
      <c r="A49" s="3"/>
      <c r="B49" s="288"/>
      <c r="C49" s="284" t="s">
        <v>53</v>
      </c>
      <c r="D49" s="284"/>
      <c r="E49" s="8" t="e">
        <f>#REF!</f>
        <v>#REF!</v>
      </c>
    </row>
    <row r="50" spans="1:5" x14ac:dyDescent="0.25">
      <c r="A50" s="3"/>
      <c r="B50" s="288"/>
      <c r="C50" s="284" t="s">
        <v>54</v>
      </c>
      <c r="D50" s="284"/>
      <c r="E50" s="8" t="e">
        <f>#REF!</f>
        <v>#REF!</v>
      </c>
    </row>
    <row r="51" spans="1:5" x14ac:dyDescent="0.25">
      <c r="A51" s="3"/>
      <c r="B51" s="288"/>
      <c r="C51" s="284" t="s">
        <v>55</v>
      </c>
      <c r="D51" s="284"/>
      <c r="E51" s="8" t="e">
        <f>#REF!</f>
        <v>#REF!</v>
      </c>
    </row>
    <row r="52" spans="1:5" x14ac:dyDescent="0.25">
      <c r="A52" s="3"/>
      <c r="B52" s="288"/>
      <c r="C52" s="284" t="s">
        <v>56</v>
      </c>
      <c r="D52" s="284"/>
      <c r="E52" s="8" t="e">
        <f>#REF!</f>
        <v>#REF!</v>
      </c>
    </row>
    <row r="53" spans="1:5" x14ac:dyDescent="0.25">
      <c r="A53" s="3"/>
      <c r="B53" s="288"/>
      <c r="C53" s="286" t="s">
        <v>57</v>
      </c>
      <c r="D53" s="286"/>
      <c r="E53" s="10" t="e">
        <f>#REF!</f>
        <v>#REF!</v>
      </c>
    </row>
    <row r="54" spans="1:5" x14ac:dyDescent="0.25">
      <c r="A54" s="3"/>
      <c r="B54" s="288"/>
      <c r="C54" s="284" t="s">
        <v>58</v>
      </c>
      <c r="D54" s="284"/>
      <c r="E54" s="8" t="e">
        <f>#REF!</f>
        <v>#REF!</v>
      </c>
    </row>
    <row r="55" spans="1:5" x14ac:dyDescent="0.25">
      <c r="A55" s="3"/>
      <c r="B55" s="288"/>
      <c r="C55" s="284" t="s">
        <v>59</v>
      </c>
      <c r="D55" s="284"/>
      <c r="E55" s="8" t="e">
        <f>#REF!</f>
        <v>#REF!</v>
      </c>
    </row>
    <row r="56" spans="1:5" ht="15.75" thickBot="1" x14ac:dyDescent="0.3">
      <c r="A56" s="3"/>
      <c r="B56" s="288"/>
      <c r="C56" s="285" t="s">
        <v>60</v>
      </c>
      <c r="D56" s="285"/>
      <c r="E56" s="9" t="e">
        <f>#REF!</f>
        <v>#REF!</v>
      </c>
    </row>
    <row r="57" spans="1:5" ht="15.75" thickBot="1" x14ac:dyDescent="0.3">
      <c r="A57" s="3"/>
      <c r="B57" s="2"/>
      <c r="C57" s="285" t="s">
        <v>61</v>
      </c>
      <c r="D57" s="285"/>
      <c r="E57" s="9" t="e">
        <f>#REF!</f>
        <v>#REF!</v>
      </c>
    </row>
    <row r="58" spans="1:5" x14ac:dyDescent="0.25">
      <c r="A58" s="3"/>
      <c r="B58" s="2"/>
      <c r="C58" s="294" t="s">
        <v>3</v>
      </c>
      <c r="D58" s="294"/>
      <c r="E58" s="1">
        <v>2012</v>
      </c>
    </row>
    <row r="59" spans="1:5" x14ac:dyDescent="0.25">
      <c r="A59" s="290" t="s">
        <v>66</v>
      </c>
      <c r="B59" s="288" t="s">
        <v>6</v>
      </c>
      <c r="C59" s="284" t="s">
        <v>8</v>
      </c>
      <c r="D59" s="284"/>
      <c r="E59" s="8" t="e">
        <f>#REF!</f>
        <v>#REF!</v>
      </c>
    </row>
    <row r="60" spans="1:5" x14ac:dyDescent="0.25">
      <c r="A60" s="290"/>
      <c r="B60" s="288"/>
      <c r="C60" s="284" t="s">
        <v>10</v>
      </c>
      <c r="D60" s="284"/>
      <c r="E60" s="8" t="e">
        <f>#REF!</f>
        <v>#REF!</v>
      </c>
    </row>
    <row r="61" spans="1:5" x14ac:dyDescent="0.25">
      <c r="A61" s="290"/>
      <c r="B61" s="288"/>
      <c r="C61" s="284" t="s">
        <v>12</v>
      </c>
      <c r="D61" s="284"/>
      <c r="E61" s="8" t="e">
        <f>#REF!</f>
        <v>#REF!</v>
      </c>
    </row>
    <row r="62" spans="1:5" x14ac:dyDescent="0.25">
      <c r="A62" s="290"/>
      <c r="B62" s="288"/>
      <c r="C62" s="284" t="s">
        <v>14</v>
      </c>
      <c r="D62" s="284"/>
      <c r="E62" s="8" t="e">
        <f>#REF!</f>
        <v>#REF!</v>
      </c>
    </row>
    <row r="63" spans="1:5" x14ac:dyDescent="0.25">
      <c r="A63" s="290"/>
      <c r="B63" s="288"/>
      <c r="C63" s="284" t="s">
        <v>16</v>
      </c>
      <c r="D63" s="284"/>
      <c r="E63" s="8" t="e">
        <f>#REF!</f>
        <v>#REF!</v>
      </c>
    </row>
    <row r="64" spans="1:5" x14ac:dyDescent="0.25">
      <c r="A64" s="290"/>
      <c r="B64" s="288"/>
      <c r="C64" s="284" t="s">
        <v>18</v>
      </c>
      <c r="D64" s="284"/>
      <c r="E64" s="8" t="e">
        <f>#REF!</f>
        <v>#REF!</v>
      </c>
    </row>
    <row r="65" spans="1:5" x14ac:dyDescent="0.25">
      <c r="A65" s="290"/>
      <c r="B65" s="288"/>
      <c r="C65" s="284" t="s">
        <v>20</v>
      </c>
      <c r="D65" s="284"/>
      <c r="E65" s="8" t="e">
        <f>#REF!</f>
        <v>#REF!</v>
      </c>
    </row>
    <row r="66" spans="1:5" ht="15.75" thickBot="1" x14ac:dyDescent="0.3">
      <c r="A66" s="290"/>
      <c r="B66" s="4"/>
      <c r="C66" s="285" t="s">
        <v>23</v>
      </c>
      <c r="D66" s="285"/>
      <c r="E66" s="9" t="e">
        <f>#REF!</f>
        <v>#REF!</v>
      </c>
    </row>
    <row r="67" spans="1:5" x14ac:dyDescent="0.25">
      <c r="A67" s="290"/>
      <c r="B67" s="288" t="s">
        <v>25</v>
      </c>
      <c r="C67" s="284" t="s">
        <v>27</v>
      </c>
      <c r="D67" s="284"/>
      <c r="E67" s="8" t="e">
        <f>#REF!</f>
        <v>#REF!</v>
      </c>
    </row>
    <row r="68" spans="1:5" x14ac:dyDescent="0.25">
      <c r="A68" s="290"/>
      <c r="B68" s="288"/>
      <c r="C68" s="284" t="s">
        <v>29</v>
      </c>
      <c r="D68" s="284"/>
      <c r="E68" s="8" t="e">
        <f>#REF!</f>
        <v>#REF!</v>
      </c>
    </row>
    <row r="69" spans="1:5" x14ac:dyDescent="0.25">
      <c r="A69" s="290"/>
      <c r="B69" s="288"/>
      <c r="C69" s="284" t="s">
        <v>31</v>
      </c>
      <c r="D69" s="284"/>
      <c r="E69" s="8" t="e">
        <f>#REF!</f>
        <v>#REF!</v>
      </c>
    </row>
    <row r="70" spans="1:5" x14ac:dyDescent="0.25">
      <c r="A70" s="290"/>
      <c r="B70" s="288"/>
      <c r="C70" s="284" t="s">
        <v>33</v>
      </c>
      <c r="D70" s="284"/>
      <c r="E70" s="8" t="e">
        <f>#REF!</f>
        <v>#REF!</v>
      </c>
    </row>
    <row r="71" spans="1:5" x14ac:dyDescent="0.25">
      <c r="A71" s="290"/>
      <c r="B71" s="288"/>
      <c r="C71" s="284" t="s">
        <v>35</v>
      </c>
      <c r="D71" s="284"/>
      <c r="E71" s="8" t="e">
        <f>#REF!</f>
        <v>#REF!</v>
      </c>
    </row>
    <row r="72" spans="1:5" x14ac:dyDescent="0.25">
      <c r="A72" s="290"/>
      <c r="B72" s="288"/>
      <c r="C72" s="284" t="s">
        <v>37</v>
      </c>
      <c r="D72" s="284"/>
      <c r="E72" s="8" t="e">
        <f>#REF!</f>
        <v>#REF!</v>
      </c>
    </row>
    <row r="73" spans="1:5" x14ac:dyDescent="0.25">
      <c r="A73" s="290"/>
      <c r="B73" s="288"/>
      <c r="C73" s="284" t="s">
        <v>39</v>
      </c>
      <c r="D73" s="284"/>
      <c r="E73" s="8" t="e">
        <f>#REF!</f>
        <v>#REF!</v>
      </c>
    </row>
    <row r="74" spans="1:5" x14ac:dyDescent="0.25">
      <c r="A74" s="290"/>
      <c r="B74" s="288"/>
      <c r="C74" s="284" t="s">
        <v>40</v>
      </c>
      <c r="D74" s="284"/>
      <c r="E74" s="8" t="e">
        <f>#REF!</f>
        <v>#REF!</v>
      </c>
    </row>
    <row r="75" spans="1:5" x14ac:dyDescent="0.25">
      <c r="A75" s="290"/>
      <c r="B75" s="288"/>
      <c r="C75" s="284" t="s">
        <v>42</v>
      </c>
      <c r="D75" s="284"/>
      <c r="E75" s="8" t="e">
        <f>#REF!</f>
        <v>#REF!</v>
      </c>
    </row>
    <row r="76" spans="1:5" ht="15.75" thickBot="1" x14ac:dyDescent="0.3">
      <c r="A76" s="290"/>
      <c r="B76" s="4"/>
      <c r="C76" s="285" t="s">
        <v>44</v>
      </c>
      <c r="D76" s="285"/>
      <c r="E76" s="9" t="e">
        <f>#REF!</f>
        <v>#REF!</v>
      </c>
    </row>
    <row r="77" spans="1:5" ht="15.75" thickBot="1" x14ac:dyDescent="0.3">
      <c r="A77" s="290"/>
      <c r="B77" s="2"/>
      <c r="C77" s="285" t="s">
        <v>46</v>
      </c>
      <c r="D77" s="285"/>
      <c r="E77" s="9" t="e">
        <f>#REF!</f>
        <v>#REF!</v>
      </c>
    </row>
    <row r="78" spans="1:5" x14ac:dyDescent="0.25">
      <c r="A78" s="290" t="s">
        <v>67</v>
      </c>
      <c r="B78" s="288" t="s">
        <v>7</v>
      </c>
      <c r="C78" s="284" t="s">
        <v>9</v>
      </c>
      <c r="D78" s="284"/>
      <c r="E78" s="8" t="e">
        <f>#REF!</f>
        <v>#REF!</v>
      </c>
    </row>
    <row r="79" spans="1:5" x14ac:dyDescent="0.25">
      <c r="A79" s="290"/>
      <c r="B79" s="288"/>
      <c r="C79" s="284" t="s">
        <v>11</v>
      </c>
      <c r="D79" s="284"/>
      <c r="E79" s="8" t="e">
        <f>#REF!</f>
        <v>#REF!</v>
      </c>
    </row>
    <row r="80" spans="1:5" x14ac:dyDescent="0.25">
      <c r="A80" s="290"/>
      <c r="B80" s="288"/>
      <c r="C80" s="284" t="s">
        <v>13</v>
      </c>
      <c r="D80" s="284"/>
      <c r="E80" s="8" t="e">
        <f>#REF!</f>
        <v>#REF!</v>
      </c>
    </row>
    <row r="81" spans="1:5" x14ac:dyDescent="0.25">
      <c r="A81" s="290"/>
      <c r="B81" s="288"/>
      <c r="C81" s="284" t="s">
        <v>15</v>
      </c>
      <c r="D81" s="284"/>
      <c r="E81" s="8" t="e">
        <f>#REF!</f>
        <v>#REF!</v>
      </c>
    </row>
    <row r="82" spans="1:5" x14ac:dyDescent="0.25">
      <c r="A82" s="290"/>
      <c r="B82" s="288"/>
      <c r="C82" s="284" t="s">
        <v>17</v>
      </c>
      <c r="D82" s="284"/>
      <c r="E82" s="8" t="e">
        <f>#REF!</f>
        <v>#REF!</v>
      </c>
    </row>
    <row r="83" spans="1:5" x14ac:dyDescent="0.25">
      <c r="A83" s="290"/>
      <c r="B83" s="288"/>
      <c r="C83" s="284" t="s">
        <v>19</v>
      </c>
      <c r="D83" s="284"/>
      <c r="E83" s="8" t="e">
        <f>#REF!</f>
        <v>#REF!</v>
      </c>
    </row>
    <row r="84" spans="1:5" x14ac:dyDescent="0.25">
      <c r="A84" s="290"/>
      <c r="B84" s="288"/>
      <c r="C84" s="284" t="s">
        <v>21</v>
      </c>
      <c r="D84" s="284"/>
      <c r="E84" s="8" t="e">
        <f>#REF!</f>
        <v>#REF!</v>
      </c>
    </row>
    <row r="85" spans="1:5" x14ac:dyDescent="0.25">
      <c r="A85" s="290"/>
      <c r="B85" s="288"/>
      <c r="C85" s="284" t="s">
        <v>22</v>
      </c>
      <c r="D85" s="284"/>
      <c r="E85" s="8" t="e">
        <f>#REF!</f>
        <v>#REF!</v>
      </c>
    </row>
    <row r="86" spans="1:5" ht="15.75" thickBot="1" x14ac:dyDescent="0.3">
      <c r="A86" s="290"/>
      <c r="B86" s="4"/>
      <c r="C86" s="285" t="s">
        <v>24</v>
      </c>
      <c r="D86" s="285"/>
      <c r="E86" s="9" t="e">
        <f>#REF!</f>
        <v>#REF!</v>
      </c>
    </row>
    <row r="87" spans="1:5" x14ac:dyDescent="0.25">
      <c r="A87" s="290"/>
      <c r="B87" s="288" t="s">
        <v>26</v>
      </c>
      <c r="C87" s="284" t="s">
        <v>28</v>
      </c>
      <c r="D87" s="284"/>
      <c r="E87" s="8" t="e">
        <f>#REF!</f>
        <v>#REF!</v>
      </c>
    </row>
    <row r="88" spans="1:5" x14ac:dyDescent="0.25">
      <c r="A88" s="290"/>
      <c r="B88" s="288"/>
      <c r="C88" s="284" t="s">
        <v>30</v>
      </c>
      <c r="D88" s="284"/>
      <c r="E88" s="8" t="e">
        <f>#REF!</f>
        <v>#REF!</v>
      </c>
    </row>
    <row r="89" spans="1:5" x14ac:dyDescent="0.25">
      <c r="A89" s="290"/>
      <c r="B89" s="288"/>
      <c r="C89" s="284" t="s">
        <v>32</v>
      </c>
      <c r="D89" s="284"/>
      <c r="E89" s="8" t="e">
        <f>#REF!</f>
        <v>#REF!</v>
      </c>
    </row>
    <row r="90" spans="1:5" x14ac:dyDescent="0.25">
      <c r="A90" s="290"/>
      <c r="B90" s="288"/>
      <c r="C90" s="284" t="s">
        <v>34</v>
      </c>
      <c r="D90" s="284"/>
      <c r="E90" s="8" t="e">
        <f>#REF!</f>
        <v>#REF!</v>
      </c>
    </row>
    <row r="91" spans="1:5" x14ac:dyDescent="0.25">
      <c r="A91" s="290"/>
      <c r="B91" s="288"/>
      <c r="C91" s="284" t="s">
        <v>36</v>
      </c>
      <c r="D91" s="284"/>
      <c r="E91" s="8" t="e">
        <f>#REF!</f>
        <v>#REF!</v>
      </c>
    </row>
    <row r="92" spans="1:5" x14ac:dyDescent="0.25">
      <c r="A92" s="290"/>
      <c r="B92" s="288"/>
      <c r="C92" s="284" t="s">
        <v>38</v>
      </c>
      <c r="D92" s="284"/>
      <c r="E92" s="8" t="e">
        <f>#REF!</f>
        <v>#REF!</v>
      </c>
    </row>
    <row r="93" spans="1:5" ht="15.75" thickBot="1" x14ac:dyDescent="0.3">
      <c r="A93" s="290"/>
      <c r="B93" s="2"/>
      <c r="C93" s="285" t="s">
        <v>41</v>
      </c>
      <c r="D93" s="285"/>
      <c r="E93" s="9" t="e">
        <f>#REF!</f>
        <v>#REF!</v>
      </c>
    </row>
    <row r="94" spans="1:5" ht="15.75" thickBot="1" x14ac:dyDescent="0.3">
      <c r="A94" s="290"/>
      <c r="B94" s="2"/>
      <c r="C94" s="285" t="s">
        <v>43</v>
      </c>
      <c r="D94" s="285"/>
      <c r="E94" s="9" t="e">
        <f>#REF!</f>
        <v>#REF!</v>
      </c>
    </row>
    <row r="95" spans="1:5" x14ac:dyDescent="0.25">
      <c r="A95" s="3"/>
      <c r="B95" s="288" t="s">
        <v>45</v>
      </c>
      <c r="C95" s="286" t="s">
        <v>47</v>
      </c>
      <c r="D95" s="286"/>
      <c r="E95" s="10" t="e">
        <f>#REF!</f>
        <v>#REF!</v>
      </c>
    </row>
    <row r="96" spans="1:5" x14ac:dyDescent="0.25">
      <c r="A96" s="3"/>
      <c r="B96" s="288"/>
      <c r="C96" s="284" t="s">
        <v>48</v>
      </c>
      <c r="D96" s="284"/>
      <c r="E96" s="8" t="e">
        <f>#REF!</f>
        <v>#REF!</v>
      </c>
    </row>
    <row r="97" spans="1:5" x14ac:dyDescent="0.25">
      <c r="A97" s="3"/>
      <c r="B97" s="288"/>
      <c r="C97" s="284" t="s">
        <v>49</v>
      </c>
      <c r="D97" s="284"/>
      <c r="E97" s="8" t="e">
        <f>#REF!</f>
        <v>#REF!</v>
      </c>
    </row>
    <row r="98" spans="1:5" x14ac:dyDescent="0.25">
      <c r="A98" s="3"/>
      <c r="B98" s="288"/>
      <c r="C98" s="284" t="s">
        <v>50</v>
      </c>
      <c r="D98" s="284"/>
      <c r="E98" s="8" t="e">
        <f>#REF!</f>
        <v>#REF!</v>
      </c>
    </row>
    <row r="99" spans="1:5" x14ac:dyDescent="0.25">
      <c r="A99" s="3"/>
      <c r="B99" s="288"/>
      <c r="C99" s="286" t="s">
        <v>51</v>
      </c>
      <c r="D99" s="286"/>
      <c r="E99" s="10" t="e">
        <f>#REF!</f>
        <v>#REF!</v>
      </c>
    </row>
    <row r="100" spans="1:5" x14ac:dyDescent="0.25">
      <c r="A100" s="3"/>
      <c r="B100" s="288"/>
      <c r="C100" s="284" t="s">
        <v>52</v>
      </c>
      <c r="D100" s="284"/>
      <c r="E100" s="8" t="e">
        <f>#REF!</f>
        <v>#REF!</v>
      </c>
    </row>
    <row r="101" spans="1:5" x14ac:dyDescent="0.25">
      <c r="A101" s="3"/>
      <c r="B101" s="288"/>
      <c r="C101" s="284" t="s">
        <v>53</v>
      </c>
      <c r="D101" s="284"/>
      <c r="E101" s="8" t="e">
        <f>#REF!</f>
        <v>#REF!</v>
      </c>
    </row>
    <row r="102" spans="1:5" x14ac:dyDescent="0.25">
      <c r="A102" s="3"/>
      <c r="B102" s="288"/>
      <c r="C102" s="284" t="s">
        <v>54</v>
      </c>
      <c r="D102" s="284"/>
      <c r="E102" s="8" t="e">
        <f>#REF!</f>
        <v>#REF!</v>
      </c>
    </row>
    <row r="103" spans="1:5" x14ac:dyDescent="0.25">
      <c r="A103" s="3"/>
      <c r="B103" s="288"/>
      <c r="C103" s="284" t="s">
        <v>55</v>
      </c>
      <c r="D103" s="284"/>
      <c r="E103" s="8" t="e">
        <f>#REF!</f>
        <v>#REF!</v>
      </c>
    </row>
    <row r="104" spans="1:5" x14ac:dyDescent="0.25">
      <c r="A104" s="3"/>
      <c r="B104" s="288"/>
      <c r="C104" s="284" t="s">
        <v>56</v>
      </c>
      <c r="D104" s="284"/>
      <c r="E104" s="8" t="e">
        <f>#REF!</f>
        <v>#REF!</v>
      </c>
    </row>
    <row r="105" spans="1:5" x14ac:dyDescent="0.25">
      <c r="A105" s="3"/>
      <c r="B105" s="288"/>
      <c r="C105" s="286" t="s">
        <v>57</v>
      </c>
      <c r="D105" s="286"/>
      <c r="E105" s="10" t="e">
        <f>#REF!</f>
        <v>#REF!</v>
      </c>
    </row>
    <row r="106" spans="1:5" x14ac:dyDescent="0.25">
      <c r="A106" s="3"/>
      <c r="B106" s="288"/>
      <c r="C106" s="284" t="s">
        <v>58</v>
      </c>
      <c r="D106" s="284"/>
      <c r="E106" s="8" t="e">
        <f>#REF!</f>
        <v>#REF!</v>
      </c>
    </row>
    <row r="107" spans="1:5" x14ac:dyDescent="0.25">
      <c r="A107" s="3"/>
      <c r="B107" s="288"/>
      <c r="C107" s="284" t="s">
        <v>59</v>
      </c>
      <c r="D107" s="284"/>
      <c r="E107" s="8" t="e">
        <f>#REF!</f>
        <v>#REF!</v>
      </c>
    </row>
    <row r="108" spans="1:5" ht="15.75" thickBot="1" x14ac:dyDescent="0.3">
      <c r="A108" s="3"/>
      <c r="B108" s="288"/>
      <c r="C108" s="285" t="s">
        <v>60</v>
      </c>
      <c r="D108" s="285"/>
      <c r="E108" s="9" t="e">
        <f>#REF!</f>
        <v>#REF!</v>
      </c>
    </row>
    <row r="109" spans="1:5" ht="15.75" thickBot="1" x14ac:dyDescent="0.3">
      <c r="A109" s="3"/>
      <c r="B109" s="2"/>
      <c r="C109" s="285" t="s">
        <v>61</v>
      </c>
      <c r="D109" s="285"/>
      <c r="E109" s="9" t="e">
        <f>#REF!</f>
        <v>#REF!</v>
      </c>
    </row>
    <row r="110" spans="1:5" x14ac:dyDescent="0.25">
      <c r="A110" s="3"/>
      <c r="B110" s="2"/>
      <c r="C110" s="28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3"/>
      <c r="D113" s="5" t="s">
        <v>63</v>
      </c>
      <c r="E113" s="10" t="e">
        <f>#REF!</f>
        <v>#REF!</v>
      </c>
    </row>
    <row r="114" spans="1:5" x14ac:dyDescent="0.25">
      <c r="A114" s="289" t="s">
        <v>0</v>
      </c>
      <c r="B114" s="289"/>
      <c r="C114" s="289"/>
      <c r="D114" s="289"/>
      <c r="E114" s="13" t="e">
        <f>#REF!</f>
        <v>#REF!</v>
      </c>
    </row>
    <row r="115" spans="1:5" x14ac:dyDescent="0.25">
      <c r="A115" s="289" t="s">
        <v>2</v>
      </c>
      <c r="B115" s="289"/>
      <c r="C115" s="289"/>
      <c r="D115" s="289"/>
      <c r="E115" s="13" t="e">
        <f>#REF!</f>
        <v>#REF!</v>
      </c>
    </row>
    <row r="116" spans="1:5" x14ac:dyDescent="0.25">
      <c r="A116" s="289" t="s">
        <v>1</v>
      </c>
      <c r="B116" s="289"/>
      <c r="C116" s="289"/>
      <c r="D116" s="289"/>
      <c r="E116" s="14"/>
    </row>
    <row r="117" spans="1:5" x14ac:dyDescent="0.25">
      <c r="A117" s="289" t="s">
        <v>70</v>
      </c>
      <c r="B117" s="289"/>
      <c r="C117" s="289"/>
      <c r="D117" s="289"/>
      <c r="E117" t="s">
        <v>69</v>
      </c>
    </row>
    <row r="118" spans="1:5" x14ac:dyDescent="0.25">
      <c r="B118" s="291" t="s">
        <v>64</v>
      </c>
      <c r="C118" s="286" t="s">
        <v>4</v>
      </c>
      <c r="D118" s="286"/>
      <c r="E118" s="11" t="e">
        <f>#REF!</f>
        <v>#REF!</v>
      </c>
    </row>
    <row r="119" spans="1:5" x14ac:dyDescent="0.25">
      <c r="B119" s="291"/>
      <c r="C119" s="286" t="s">
        <v>6</v>
      </c>
      <c r="D119" s="286"/>
      <c r="E119" s="11" t="e">
        <f>#REF!</f>
        <v>#REF!</v>
      </c>
    </row>
    <row r="120" spans="1:5" x14ac:dyDescent="0.25">
      <c r="B120" s="291"/>
      <c r="C120" s="284" t="s">
        <v>8</v>
      </c>
      <c r="D120" s="284"/>
      <c r="E120" s="12" t="e">
        <f>#REF!</f>
        <v>#REF!</v>
      </c>
    </row>
    <row r="121" spans="1:5" x14ac:dyDescent="0.25">
      <c r="B121" s="291"/>
      <c r="C121" s="284" t="s">
        <v>10</v>
      </c>
      <c r="D121" s="284"/>
      <c r="E121" s="12" t="e">
        <f>#REF!</f>
        <v>#REF!</v>
      </c>
    </row>
    <row r="122" spans="1:5" x14ac:dyDescent="0.25">
      <c r="B122" s="291"/>
      <c r="C122" s="284" t="s">
        <v>12</v>
      </c>
      <c r="D122" s="284"/>
      <c r="E122" s="12" t="e">
        <f>#REF!</f>
        <v>#REF!</v>
      </c>
    </row>
    <row r="123" spans="1:5" x14ac:dyDescent="0.25">
      <c r="B123" s="291"/>
      <c r="C123" s="284" t="s">
        <v>14</v>
      </c>
      <c r="D123" s="284"/>
      <c r="E123" s="12" t="e">
        <f>#REF!</f>
        <v>#REF!</v>
      </c>
    </row>
    <row r="124" spans="1:5" x14ac:dyDescent="0.25">
      <c r="B124" s="291"/>
      <c r="C124" s="284" t="s">
        <v>16</v>
      </c>
      <c r="D124" s="284"/>
      <c r="E124" s="12" t="e">
        <f>#REF!</f>
        <v>#REF!</v>
      </c>
    </row>
    <row r="125" spans="1:5" x14ac:dyDescent="0.25">
      <c r="B125" s="291"/>
      <c r="C125" s="284" t="s">
        <v>18</v>
      </c>
      <c r="D125" s="284"/>
      <c r="E125" s="12" t="e">
        <f>#REF!</f>
        <v>#REF!</v>
      </c>
    </row>
    <row r="126" spans="1:5" x14ac:dyDescent="0.25">
      <c r="B126" s="291"/>
      <c r="C126" s="284" t="s">
        <v>20</v>
      </c>
      <c r="D126" s="284"/>
      <c r="E126" s="12" t="e">
        <f>#REF!</f>
        <v>#REF!</v>
      </c>
    </row>
    <row r="127" spans="1:5" x14ac:dyDescent="0.25">
      <c r="B127" s="291"/>
      <c r="C127" s="286" t="s">
        <v>25</v>
      </c>
      <c r="D127" s="286"/>
      <c r="E127" s="11" t="e">
        <f>#REF!</f>
        <v>#REF!</v>
      </c>
    </row>
    <row r="128" spans="1:5" x14ac:dyDescent="0.25">
      <c r="B128" s="291"/>
      <c r="C128" s="284" t="s">
        <v>27</v>
      </c>
      <c r="D128" s="284"/>
      <c r="E128" s="12" t="e">
        <f>#REF!</f>
        <v>#REF!</v>
      </c>
    </row>
    <row r="129" spans="2:5" x14ac:dyDescent="0.25">
      <c r="B129" s="291"/>
      <c r="C129" s="284" t="s">
        <v>29</v>
      </c>
      <c r="D129" s="284"/>
      <c r="E129" s="12" t="e">
        <f>#REF!</f>
        <v>#REF!</v>
      </c>
    </row>
    <row r="130" spans="2:5" x14ac:dyDescent="0.25">
      <c r="B130" s="291"/>
      <c r="C130" s="284" t="s">
        <v>31</v>
      </c>
      <c r="D130" s="284"/>
      <c r="E130" s="12" t="e">
        <f>#REF!</f>
        <v>#REF!</v>
      </c>
    </row>
    <row r="131" spans="2:5" x14ac:dyDescent="0.25">
      <c r="B131" s="291"/>
      <c r="C131" s="284" t="s">
        <v>33</v>
      </c>
      <c r="D131" s="284"/>
      <c r="E131" s="12" t="e">
        <f>#REF!</f>
        <v>#REF!</v>
      </c>
    </row>
    <row r="132" spans="2:5" x14ac:dyDescent="0.25">
      <c r="B132" s="291"/>
      <c r="C132" s="284" t="s">
        <v>35</v>
      </c>
      <c r="D132" s="284"/>
      <c r="E132" s="12" t="e">
        <f>#REF!</f>
        <v>#REF!</v>
      </c>
    </row>
    <row r="133" spans="2:5" x14ac:dyDescent="0.25">
      <c r="B133" s="291"/>
      <c r="C133" s="284" t="s">
        <v>37</v>
      </c>
      <c r="D133" s="284"/>
      <c r="E133" s="12" t="e">
        <f>#REF!</f>
        <v>#REF!</v>
      </c>
    </row>
    <row r="134" spans="2:5" x14ac:dyDescent="0.25">
      <c r="B134" s="291"/>
      <c r="C134" s="284" t="s">
        <v>39</v>
      </c>
      <c r="D134" s="284"/>
      <c r="E134" s="12" t="e">
        <f>#REF!</f>
        <v>#REF!</v>
      </c>
    </row>
    <row r="135" spans="2:5" x14ac:dyDescent="0.25">
      <c r="B135" s="291"/>
      <c r="C135" s="284" t="s">
        <v>40</v>
      </c>
      <c r="D135" s="284"/>
      <c r="E135" s="12" t="e">
        <f>#REF!</f>
        <v>#REF!</v>
      </c>
    </row>
    <row r="136" spans="2:5" x14ac:dyDescent="0.25">
      <c r="B136" s="291"/>
      <c r="C136" s="284" t="s">
        <v>42</v>
      </c>
      <c r="D136" s="284"/>
      <c r="E136" s="12" t="e">
        <f>#REF!</f>
        <v>#REF!</v>
      </c>
    </row>
    <row r="137" spans="2:5" x14ac:dyDescent="0.25">
      <c r="B137" s="291"/>
      <c r="C137" s="286" t="s">
        <v>5</v>
      </c>
      <c r="D137" s="286"/>
      <c r="E137" s="11" t="e">
        <f>#REF!</f>
        <v>#REF!</v>
      </c>
    </row>
    <row r="138" spans="2:5" x14ac:dyDescent="0.25">
      <c r="B138" s="291"/>
      <c r="C138" s="286" t="s">
        <v>7</v>
      </c>
      <c r="D138" s="286"/>
      <c r="E138" s="11" t="e">
        <f>#REF!</f>
        <v>#REF!</v>
      </c>
    </row>
    <row r="139" spans="2:5" x14ac:dyDescent="0.25">
      <c r="B139" s="291"/>
      <c r="C139" s="284" t="s">
        <v>9</v>
      </c>
      <c r="D139" s="284"/>
      <c r="E139" s="12" t="e">
        <f>#REF!</f>
        <v>#REF!</v>
      </c>
    </row>
    <row r="140" spans="2:5" x14ac:dyDescent="0.25">
      <c r="B140" s="291"/>
      <c r="C140" s="284" t="s">
        <v>11</v>
      </c>
      <c r="D140" s="284"/>
      <c r="E140" s="12" t="e">
        <f>#REF!</f>
        <v>#REF!</v>
      </c>
    </row>
    <row r="141" spans="2:5" x14ac:dyDescent="0.25">
      <c r="B141" s="291"/>
      <c r="C141" s="284" t="s">
        <v>13</v>
      </c>
      <c r="D141" s="284"/>
      <c r="E141" s="12" t="e">
        <f>#REF!</f>
        <v>#REF!</v>
      </c>
    </row>
    <row r="142" spans="2:5" x14ac:dyDescent="0.25">
      <c r="B142" s="291"/>
      <c r="C142" s="284" t="s">
        <v>15</v>
      </c>
      <c r="D142" s="284"/>
      <c r="E142" s="12" t="e">
        <f>#REF!</f>
        <v>#REF!</v>
      </c>
    </row>
    <row r="143" spans="2:5" x14ac:dyDescent="0.25">
      <c r="B143" s="291"/>
      <c r="C143" s="284" t="s">
        <v>17</v>
      </c>
      <c r="D143" s="284"/>
      <c r="E143" s="12" t="e">
        <f>#REF!</f>
        <v>#REF!</v>
      </c>
    </row>
    <row r="144" spans="2:5" x14ac:dyDescent="0.25">
      <c r="B144" s="291"/>
      <c r="C144" s="284" t="s">
        <v>19</v>
      </c>
      <c r="D144" s="284"/>
      <c r="E144" s="12" t="e">
        <f>#REF!</f>
        <v>#REF!</v>
      </c>
    </row>
    <row r="145" spans="2:5" x14ac:dyDescent="0.25">
      <c r="B145" s="291"/>
      <c r="C145" s="284" t="s">
        <v>21</v>
      </c>
      <c r="D145" s="284"/>
      <c r="E145" s="12" t="e">
        <f>#REF!</f>
        <v>#REF!</v>
      </c>
    </row>
    <row r="146" spans="2:5" x14ac:dyDescent="0.25">
      <c r="B146" s="291"/>
      <c r="C146" s="284" t="s">
        <v>22</v>
      </c>
      <c r="D146" s="284"/>
      <c r="E146" s="12" t="e">
        <f>#REF!</f>
        <v>#REF!</v>
      </c>
    </row>
    <row r="147" spans="2:5" x14ac:dyDescent="0.25">
      <c r="B147" s="291"/>
      <c r="C147" s="293" t="s">
        <v>26</v>
      </c>
      <c r="D147" s="293"/>
      <c r="E147" s="11" t="e">
        <f>#REF!</f>
        <v>#REF!</v>
      </c>
    </row>
    <row r="148" spans="2:5" x14ac:dyDescent="0.25">
      <c r="B148" s="291"/>
      <c r="C148" s="284" t="s">
        <v>28</v>
      </c>
      <c r="D148" s="284"/>
      <c r="E148" s="12" t="e">
        <f>#REF!</f>
        <v>#REF!</v>
      </c>
    </row>
    <row r="149" spans="2:5" x14ac:dyDescent="0.25">
      <c r="B149" s="291"/>
      <c r="C149" s="284" t="s">
        <v>30</v>
      </c>
      <c r="D149" s="284"/>
      <c r="E149" s="12" t="e">
        <f>#REF!</f>
        <v>#REF!</v>
      </c>
    </row>
    <row r="150" spans="2:5" x14ac:dyDescent="0.25">
      <c r="B150" s="291"/>
      <c r="C150" s="284" t="s">
        <v>32</v>
      </c>
      <c r="D150" s="284"/>
      <c r="E150" s="12" t="e">
        <f>#REF!</f>
        <v>#REF!</v>
      </c>
    </row>
    <row r="151" spans="2:5" x14ac:dyDescent="0.25">
      <c r="B151" s="291"/>
      <c r="C151" s="284" t="s">
        <v>34</v>
      </c>
      <c r="D151" s="284"/>
      <c r="E151" s="12" t="e">
        <f>#REF!</f>
        <v>#REF!</v>
      </c>
    </row>
    <row r="152" spans="2:5" x14ac:dyDescent="0.25">
      <c r="B152" s="291"/>
      <c r="C152" s="284" t="s">
        <v>36</v>
      </c>
      <c r="D152" s="284"/>
      <c r="E152" s="12" t="e">
        <f>#REF!</f>
        <v>#REF!</v>
      </c>
    </row>
    <row r="153" spans="2:5" x14ac:dyDescent="0.25">
      <c r="B153" s="291"/>
      <c r="C153" s="284" t="s">
        <v>38</v>
      </c>
      <c r="D153" s="284"/>
      <c r="E153" s="12" t="e">
        <f>#REF!</f>
        <v>#REF!</v>
      </c>
    </row>
    <row r="154" spans="2:5" x14ac:dyDescent="0.25">
      <c r="B154" s="291"/>
      <c r="C154" s="286" t="s">
        <v>45</v>
      </c>
      <c r="D154" s="286"/>
      <c r="E154" s="11" t="e">
        <f>#REF!</f>
        <v>#REF!</v>
      </c>
    </row>
    <row r="155" spans="2:5" x14ac:dyDescent="0.25">
      <c r="B155" s="291"/>
      <c r="C155" s="286" t="s">
        <v>47</v>
      </c>
      <c r="D155" s="286"/>
      <c r="E155" s="11" t="e">
        <f>#REF!</f>
        <v>#REF!</v>
      </c>
    </row>
    <row r="156" spans="2:5" x14ac:dyDescent="0.25">
      <c r="B156" s="291"/>
      <c r="C156" s="284" t="s">
        <v>48</v>
      </c>
      <c r="D156" s="284"/>
      <c r="E156" s="12" t="e">
        <f>#REF!</f>
        <v>#REF!</v>
      </c>
    </row>
    <row r="157" spans="2:5" x14ac:dyDescent="0.25">
      <c r="B157" s="291"/>
      <c r="C157" s="284" t="s">
        <v>49</v>
      </c>
      <c r="D157" s="284"/>
      <c r="E157" s="12" t="e">
        <f>#REF!</f>
        <v>#REF!</v>
      </c>
    </row>
    <row r="158" spans="2:5" x14ac:dyDescent="0.25">
      <c r="B158" s="291"/>
      <c r="C158" s="284" t="s">
        <v>50</v>
      </c>
      <c r="D158" s="284"/>
      <c r="E158" s="12" t="e">
        <f>#REF!</f>
        <v>#REF!</v>
      </c>
    </row>
    <row r="159" spans="2:5" x14ac:dyDescent="0.25">
      <c r="B159" s="291"/>
      <c r="C159" s="286" t="s">
        <v>51</v>
      </c>
      <c r="D159" s="286"/>
      <c r="E159" s="11" t="e">
        <f>#REF!</f>
        <v>#REF!</v>
      </c>
    </row>
    <row r="160" spans="2:5" x14ac:dyDescent="0.25">
      <c r="B160" s="291"/>
      <c r="C160" s="284" t="s">
        <v>52</v>
      </c>
      <c r="D160" s="284"/>
      <c r="E160" s="12" t="e">
        <f>#REF!</f>
        <v>#REF!</v>
      </c>
    </row>
    <row r="161" spans="2:5" x14ac:dyDescent="0.25">
      <c r="B161" s="291"/>
      <c r="C161" s="284" t="s">
        <v>53</v>
      </c>
      <c r="D161" s="284"/>
      <c r="E161" s="12" t="e">
        <f>#REF!</f>
        <v>#REF!</v>
      </c>
    </row>
    <row r="162" spans="2:5" x14ac:dyDescent="0.25">
      <c r="B162" s="291"/>
      <c r="C162" s="284" t="s">
        <v>54</v>
      </c>
      <c r="D162" s="284"/>
      <c r="E162" s="12" t="e">
        <f>#REF!</f>
        <v>#REF!</v>
      </c>
    </row>
    <row r="163" spans="2:5" x14ac:dyDescent="0.25">
      <c r="B163" s="291"/>
      <c r="C163" s="284" t="s">
        <v>55</v>
      </c>
      <c r="D163" s="284"/>
      <c r="E163" s="12" t="e">
        <f>#REF!</f>
        <v>#REF!</v>
      </c>
    </row>
    <row r="164" spans="2:5" x14ac:dyDescent="0.25">
      <c r="B164" s="291"/>
      <c r="C164" s="284" t="s">
        <v>56</v>
      </c>
      <c r="D164" s="284"/>
      <c r="E164" s="12" t="e">
        <f>#REF!</f>
        <v>#REF!</v>
      </c>
    </row>
    <row r="165" spans="2:5" x14ac:dyDescent="0.25">
      <c r="B165" s="291"/>
      <c r="C165" s="286" t="s">
        <v>57</v>
      </c>
      <c r="D165" s="286"/>
      <c r="E165" s="11" t="e">
        <f>#REF!</f>
        <v>#REF!</v>
      </c>
    </row>
    <row r="166" spans="2:5" x14ac:dyDescent="0.25">
      <c r="B166" s="291"/>
      <c r="C166" s="284" t="s">
        <v>58</v>
      </c>
      <c r="D166" s="284"/>
      <c r="E166" s="12" t="e">
        <f>#REF!</f>
        <v>#REF!</v>
      </c>
    </row>
    <row r="167" spans="2:5" ht="15" customHeight="1" thickBot="1" x14ac:dyDescent="0.3">
      <c r="B167" s="292"/>
      <c r="C167" s="284" t="s">
        <v>59</v>
      </c>
      <c r="D167" s="284"/>
      <c r="E167" s="12" t="e">
        <f>#REF!</f>
        <v>#REF!</v>
      </c>
    </row>
    <row r="168" spans="2:5" x14ac:dyDescent="0.25">
      <c r="B168" s="291" t="s">
        <v>65</v>
      </c>
      <c r="C168" s="286" t="s">
        <v>4</v>
      </c>
      <c r="D168" s="286"/>
      <c r="E168" s="11" t="e">
        <f>#REF!</f>
        <v>#REF!</v>
      </c>
    </row>
    <row r="169" spans="2:5" ht="15" customHeight="1" x14ac:dyDescent="0.25">
      <c r="B169" s="291"/>
      <c r="C169" s="286" t="s">
        <v>6</v>
      </c>
      <c r="D169" s="286"/>
      <c r="E169" s="11" t="e">
        <f>#REF!</f>
        <v>#REF!</v>
      </c>
    </row>
    <row r="170" spans="2:5" ht="15" customHeight="1" x14ac:dyDescent="0.25">
      <c r="B170" s="291"/>
      <c r="C170" s="284" t="s">
        <v>8</v>
      </c>
      <c r="D170" s="284"/>
      <c r="E170" s="12" t="e">
        <f>#REF!</f>
        <v>#REF!</v>
      </c>
    </row>
    <row r="171" spans="2:5" ht="15" customHeight="1" x14ac:dyDescent="0.25">
      <c r="B171" s="291"/>
      <c r="C171" s="284" t="s">
        <v>10</v>
      </c>
      <c r="D171" s="284"/>
      <c r="E171" s="12" t="e">
        <f>#REF!</f>
        <v>#REF!</v>
      </c>
    </row>
    <row r="172" spans="2:5" x14ac:dyDescent="0.25">
      <c r="B172" s="291"/>
      <c r="C172" s="284" t="s">
        <v>12</v>
      </c>
      <c r="D172" s="284"/>
      <c r="E172" s="12" t="e">
        <f>#REF!</f>
        <v>#REF!</v>
      </c>
    </row>
    <row r="173" spans="2:5" x14ac:dyDescent="0.25">
      <c r="B173" s="291"/>
      <c r="C173" s="284" t="s">
        <v>14</v>
      </c>
      <c r="D173" s="284"/>
      <c r="E173" s="12" t="e">
        <f>#REF!</f>
        <v>#REF!</v>
      </c>
    </row>
    <row r="174" spans="2:5" ht="15" customHeight="1" x14ac:dyDescent="0.25">
      <c r="B174" s="291"/>
      <c r="C174" s="284" t="s">
        <v>16</v>
      </c>
      <c r="D174" s="284"/>
      <c r="E174" s="12" t="e">
        <f>#REF!</f>
        <v>#REF!</v>
      </c>
    </row>
    <row r="175" spans="2:5" ht="15" customHeight="1" x14ac:dyDescent="0.25">
      <c r="B175" s="291"/>
      <c r="C175" s="284" t="s">
        <v>18</v>
      </c>
      <c r="D175" s="284"/>
      <c r="E175" s="12" t="e">
        <f>#REF!</f>
        <v>#REF!</v>
      </c>
    </row>
    <row r="176" spans="2:5" x14ac:dyDescent="0.25">
      <c r="B176" s="291"/>
      <c r="C176" s="284" t="s">
        <v>20</v>
      </c>
      <c r="D176" s="284"/>
      <c r="E176" s="12" t="e">
        <f>#REF!</f>
        <v>#REF!</v>
      </c>
    </row>
    <row r="177" spans="2:5" ht="15" customHeight="1" x14ac:dyDescent="0.25">
      <c r="B177" s="291"/>
      <c r="C177" s="286" t="s">
        <v>25</v>
      </c>
      <c r="D177" s="286"/>
      <c r="E177" s="11" t="e">
        <f>#REF!</f>
        <v>#REF!</v>
      </c>
    </row>
    <row r="178" spans="2:5" x14ac:dyDescent="0.25">
      <c r="B178" s="291"/>
      <c r="C178" s="284" t="s">
        <v>27</v>
      </c>
      <c r="D178" s="284"/>
      <c r="E178" s="12" t="e">
        <f>#REF!</f>
        <v>#REF!</v>
      </c>
    </row>
    <row r="179" spans="2:5" ht="15" customHeight="1" x14ac:dyDescent="0.25">
      <c r="B179" s="291"/>
      <c r="C179" s="284" t="s">
        <v>29</v>
      </c>
      <c r="D179" s="284"/>
      <c r="E179" s="12" t="e">
        <f>#REF!</f>
        <v>#REF!</v>
      </c>
    </row>
    <row r="180" spans="2:5" ht="15" customHeight="1" x14ac:dyDescent="0.25">
      <c r="B180" s="291"/>
      <c r="C180" s="284" t="s">
        <v>31</v>
      </c>
      <c r="D180" s="284"/>
      <c r="E180" s="12" t="e">
        <f>#REF!</f>
        <v>#REF!</v>
      </c>
    </row>
    <row r="181" spans="2:5" ht="15" customHeight="1" x14ac:dyDescent="0.25">
      <c r="B181" s="291"/>
      <c r="C181" s="284" t="s">
        <v>33</v>
      </c>
      <c r="D181" s="284"/>
      <c r="E181" s="12" t="e">
        <f>#REF!</f>
        <v>#REF!</v>
      </c>
    </row>
    <row r="182" spans="2:5" ht="15" customHeight="1" x14ac:dyDescent="0.25">
      <c r="B182" s="291"/>
      <c r="C182" s="284" t="s">
        <v>35</v>
      </c>
      <c r="D182" s="284"/>
      <c r="E182" s="12" t="e">
        <f>#REF!</f>
        <v>#REF!</v>
      </c>
    </row>
    <row r="183" spans="2:5" ht="15" customHeight="1" x14ac:dyDescent="0.25">
      <c r="B183" s="291"/>
      <c r="C183" s="284" t="s">
        <v>37</v>
      </c>
      <c r="D183" s="284"/>
      <c r="E183" s="12" t="e">
        <f>#REF!</f>
        <v>#REF!</v>
      </c>
    </row>
    <row r="184" spans="2:5" ht="15" customHeight="1" x14ac:dyDescent="0.25">
      <c r="B184" s="291"/>
      <c r="C184" s="284" t="s">
        <v>39</v>
      </c>
      <c r="D184" s="284"/>
      <c r="E184" s="12" t="e">
        <f>#REF!</f>
        <v>#REF!</v>
      </c>
    </row>
    <row r="185" spans="2:5" ht="15" customHeight="1" x14ac:dyDescent="0.25">
      <c r="B185" s="291"/>
      <c r="C185" s="284" t="s">
        <v>40</v>
      </c>
      <c r="D185" s="284"/>
      <c r="E185" s="12" t="e">
        <f>#REF!</f>
        <v>#REF!</v>
      </c>
    </row>
    <row r="186" spans="2:5" ht="15" customHeight="1" x14ac:dyDescent="0.25">
      <c r="B186" s="291"/>
      <c r="C186" s="284" t="s">
        <v>42</v>
      </c>
      <c r="D186" s="284"/>
      <c r="E186" s="12" t="e">
        <f>#REF!</f>
        <v>#REF!</v>
      </c>
    </row>
    <row r="187" spans="2:5" ht="15" customHeight="1" x14ac:dyDescent="0.25">
      <c r="B187" s="291"/>
      <c r="C187" s="286" t="s">
        <v>5</v>
      </c>
      <c r="D187" s="286"/>
      <c r="E187" s="11" t="e">
        <f>#REF!</f>
        <v>#REF!</v>
      </c>
    </row>
    <row r="188" spans="2:5" x14ac:dyDescent="0.25">
      <c r="B188" s="291"/>
      <c r="C188" s="286" t="s">
        <v>7</v>
      </c>
      <c r="D188" s="286"/>
      <c r="E188" s="11" t="e">
        <f>#REF!</f>
        <v>#REF!</v>
      </c>
    </row>
    <row r="189" spans="2:5" x14ac:dyDescent="0.25">
      <c r="B189" s="291"/>
      <c r="C189" s="284" t="s">
        <v>9</v>
      </c>
      <c r="D189" s="284"/>
      <c r="E189" s="12" t="e">
        <f>#REF!</f>
        <v>#REF!</v>
      </c>
    </row>
    <row r="190" spans="2:5" x14ac:dyDescent="0.25">
      <c r="B190" s="291"/>
      <c r="C190" s="284" t="s">
        <v>11</v>
      </c>
      <c r="D190" s="284"/>
      <c r="E190" s="12" t="e">
        <f>#REF!</f>
        <v>#REF!</v>
      </c>
    </row>
    <row r="191" spans="2:5" ht="15" customHeight="1" x14ac:dyDescent="0.25">
      <c r="B191" s="291"/>
      <c r="C191" s="284" t="s">
        <v>13</v>
      </c>
      <c r="D191" s="284"/>
      <c r="E191" s="12" t="e">
        <f>#REF!</f>
        <v>#REF!</v>
      </c>
    </row>
    <row r="192" spans="2:5" x14ac:dyDescent="0.25">
      <c r="B192" s="291"/>
      <c r="C192" s="284" t="s">
        <v>15</v>
      </c>
      <c r="D192" s="284"/>
      <c r="E192" s="12" t="e">
        <f>#REF!</f>
        <v>#REF!</v>
      </c>
    </row>
    <row r="193" spans="2:5" ht="15" customHeight="1" x14ac:dyDescent="0.25">
      <c r="B193" s="291"/>
      <c r="C193" s="284" t="s">
        <v>17</v>
      </c>
      <c r="D193" s="284"/>
      <c r="E193" s="12" t="e">
        <f>#REF!</f>
        <v>#REF!</v>
      </c>
    </row>
    <row r="194" spans="2:5" ht="15" customHeight="1" x14ac:dyDescent="0.25">
      <c r="B194" s="291"/>
      <c r="C194" s="284" t="s">
        <v>19</v>
      </c>
      <c r="D194" s="284"/>
      <c r="E194" s="12" t="e">
        <f>#REF!</f>
        <v>#REF!</v>
      </c>
    </row>
    <row r="195" spans="2:5" ht="15" customHeight="1" x14ac:dyDescent="0.25">
      <c r="B195" s="291"/>
      <c r="C195" s="284" t="s">
        <v>21</v>
      </c>
      <c r="D195" s="284"/>
      <c r="E195" s="12" t="e">
        <f>#REF!</f>
        <v>#REF!</v>
      </c>
    </row>
    <row r="196" spans="2:5" ht="15" customHeight="1" x14ac:dyDescent="0.25">
      <c r="B196" s="291"/>
      <c r="C196" s="284" t="s">
        <v>22</v>
      </c>
      <c r="D196" s="284"/>
      <c r="E196" s="12" t="e">
        <f>#REF!</f>
        <v>#REF!</v>
      </c>
    </row>
    <row r="197" spans="2:5" ht="15" customHeight="1" x14ac:dyDescent="0.25">
      <c r="B197" s="291"/>
      <c r="C197" s="293" t="s">
        <v>26</v>
      </c>
      <c r="D197" s="293"/>
      <c r="E197" s="11" t="e">
        <f>#REF!</f>
        <v>#REF!</v>
      </c>
    </row>
    <row r="198" spans="2:5" ht="15" customHeight="1" x14ac:dyDescent="0.25">
      <c r="B198" s="291"/>
      <c r="C198" s="284" t="s">
        <v>28</v>
      </c>
      <c r="D198" s="284"/>
      <c r="E198" s="12" t="e">
        <f>#REF!</f>
        <v>#REF!</v>
      </c>
    </row>
    <row r="199" spans="2:5" ht="15" customHeight="1" x14ac:dyDescent="0.25">
      <c r="B199" s="291"/>
      <c r="C199" s="284" t="s">
        <v>30</v>
      </c>
      <c r="D199" s="284"/>
      <c r="E199" s="12" t="e">
        <f>#REF!</f>
        <v>#REF!</v>
      </c>
    </row>
    <row r="200" spans="2:5" ht="15" customHeight="1" x14ac:dyDescent="0.25">
      <c r="B200" s="291"/>
      <c r="C200" s="284" t="s">
        <v>32</v>
      </c>
      <c r="D200" s="284"/>
      <c r="E200" s="12" t="e">
        <f>#REF!</f>
        <v>#REF!</v>
      </c>
    </row>
    <row r="201" spans="2:5" x14ac:dyDescent="0.25">
      <c r="B201" s="291"/>
      <c r="C201" s="284" t="s">
        <v>34</v>
      </c>
      <c r="D201" s="284"/>
      <c r="E201" s="12" t="e">
        <f>#REF!</f>
        <v>#REF!</v>
      </c>
    </row>
    <row r="202" spans="2:5" ht="15" customHeight="1" x14ac:dyDescent="0.25">
      <c r="B202" s="291"/>
      <c r="C202" s="284" t="s">
        <v>36</v>
      </c>
      <c r="D202" s="284"/>
      <c r="E202" s="12" t="e">
        <f>#REF!</f>
        <v>#REF!</v>
      </c>
    </row>
    <row r="203" spans="2:5" x14ac:dyDescent="0.25">
      <c r="B203" s="291"/>
      <c r="C203" s="284" t="s">
        <v>38</v>
      </c>
      <c r="D203" s="284"/>
      <c r="E203" s="12" t="e">
        <f>#REF!</f>
        <v>#REF!</v>
      </c>
    </row>
    <row r="204" spans="2:5" ht="15" customHeight="1" x14ac:dyDescent="0.25">
      <c r="B204" s="291"/>
      <c r="C204" s="286" t="s">
        <v>45</v>
      </c>
      <c r="D204" s="286"/>
      <c r="E204" s="11" t="e">
        <f>#REF!</f>
        <v>#REF!</v>
      </c>
    </row>
    <row r="205" spans="2:5" ht="15" customHeight="1" x14ac:dyDescent="0.25">
      <c r="B205" s="291"/>
      <c r="C205" s="286" t="s">
        <v>47</v>
      </c>
      <c r="D205" s="286"/>
      <c r="E205" s="11" t="e">
        <f>#REF!</f>
        <v>#REF!</v>
      </c>
    </row>
    <row r="206" spans="2:5" ht="15" customHeight="1" x14ac:dyDescent="0.25">
      <c r="B206" s="291"/>
      <c r="C206" s="284" t="s">
        <v>48</v>
      </c>
      <c r="D206" s="284"/>
      <c r="E206" s="12" t="e">
        <f>#REF!</f>
        <v>#REF!</v>
      </c>
    </row>
    <row r="207" spans="2:5" ht="15" customHeight="1" x14ac:dyDescent="0.25">
      <c r="B207" s="291"/>
      <c r="C207" s="284" t="s">
        <v>49</v>
      </c>
      <c r="D207" s="284"/>
      <c r="E207" s="12" t="e">
        <f>#REF!</f>
        <v>#REF!</v>
      </c>
    </row>
    <row r="208" spans="2:5" ht="15" customHeight="1" x14ac:dyDescent="0.25">
      <c r="B208" s="291"/>
      <c r="C208" s="284" t="s">
        <v>50</v>
      </c>
      <c r="D208" s="284"/>
      <c r="E208" s="12" t="e">
        <f>#REF!</f>
        <v>#REF!</v>
      </c>
    </row>
    <row r="209" spans="2:5" ht="15" customHeight="1" x14ac:dyDescent="0.25">
      <c r="B209" s="291"/>
      <c r="C209" s="286" t="s">
        <v>51</v>
      </c>
      <c r="D209" s="286"/>
      <c r="E209" s="11" t="e">
        <f>#REF!</f>
        <v>#REF!</v>
      </c>
    </row>
    <row r="210" spans="2:5" x14ac:dyDescent="0.25">
      <c r="B210" s="291"/>
      <c r="C210" s="284" t="s">
        <v>52</v>
      </c>
      <c r="D210" s="284"/>
      <c r="E210" s="12" t="e">
        <f>#REF!</f>
        <v>#REF!</v>
      </c>
    </row>
    <row r="211" spans="2:5" ht="15" customHeight="1" x14ac:dyDescent="0.25">
      <c r="B211" s="291"/>
      <c r="C211" s="284" t="s">
        <v>53</v>
      </c>
      <c r="D211" s="284"/>
      <c r="E211" s="12" t="e">
        <f>#REF!</f>
        <v>#REF!</v>
      </c>
    </row>
    <row r="212" spans="2:5" x14ac:dyDescent="0.25">
      <c r="B212" s="291"/>
      <c r="C212" s="284" t="s">
        <v>54</v>
      </c>
      <c r="D212" s="284"/>
      <c r="E212" s="12" t="e">
        <f>#REF!</f>
        <v>#REF!</v>
      </c>
    </row>
    <row r="213" spans="2:5" ht="15" customHeight="1" x14ac:dyDescent="0.25">
      <c r="B213" s="291"/>
      <c r="C213" s="284" t="s">
        <v>55</v>
      </c>
      <c r="D213" s="284"/>
      <c r="E213" s="12" t="e">
        <f>#REF!</f>
        <v>#REF!</v>
      </c>
    </row>
    <row r="214" spans="2:5" x14ac:dyDescent="0.25">
      <c r="B214" s="291"/>
      <c r="C214" s="284" t="s">
        <v>56</v>
      </c>
      <c r="D214" s="284"/>
      <c r="E214" s="12" t="e">
        <f>#REF!</f>
        <v>#REF!</v>
      </c>
    </row>
    <row r="215" spans="2:5" x14ac:dyDescent="0.25">
      <c r="B215" s="291"/>
      <c r="C215" s="286" t="s">
        <v>57</v>
      </c>
      <c r="D215" s="286"/>
      <c r="E215" s="11" t="e">
        <f>#REF!</f>
        <v>#REF!</v>
      </c>
    </row>
    <row r="216" spans="2:5" x14ac:dyDescent="0.25">
      <c r="B216" s="291"/>
      <c r="C216" s="284" t="s">
        <v>58</v>
      </c>
      <c r="D216" s="284"/>
      <c r="E216" s="12" t="e">
        <f>#REF!</f>
        <v>#REF!</v>
      </c>
    </row>
    <row r="217" spans="2:5" ht="15.75" thickBot="1" x14ac:dyDescent="0.3">
      <c r="B217" s="292"/>
      <c r="C217" s="284" t="s">
        <v>59</v>
      </c>
      <c r="D217" s="284"/>
      <c r="E217" s="12" t="e">
        <f>#REF!</f>
        <v>#REF!</v>
      </c>
    </row>
    <row r="218" spans="2:5" x14ac:dyDescent="0.25">
      <c r="C218" s="287" t="s">
        <v>72</v>
      </c>
      <c r="D218" s="5" t="s">
        <v>62</v>
      </c>
      <c r="E218" s="15" t="e">
        <f>#REF!</f>
        <v>#REF!</v>
      </c>
    </row>
    <row r="219" spans="2:5" x14ac:dyDescent="0.25">
      <c r="C219" s="283"/>
      <c r="D219" s="5" t="s">
        <v>63</v>
      </c>
      <c r="E219" s="15" t="e">
        <f>#REF!</f>
        <v>#REF!</v>
      </c>
    </row>
    <row r="220" spans="2:5" x14ac:dyDescent="0.25">
      <c r="C220" s="283" t="s">
        <v>71</v>
      </c>
      <c r="D220" s="5" t="s">
        <v>62</v>
      </c>
      <c r="E220" s="15" t="e">
        <f>#REF!</f>
        <v>#REF!</v>
      </c>
    </row>
    <row r="221" spans="2:5" x14ac:dyDescent="0.25">
      <c r="C221" s="28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14" sqref="C1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19"/>
      <c r="B1" s="319"/>
      <c r="C1" s="319"/>
      <c r="D1" s="167"/>
    </row>
    <row r="2" spans="1:4" ht="15.75" x14ac:dyDescent="0.25">
      <c r="A2" s="320" t="s">
        <v>447</v>
      </c>
      <c r="B2" s="320"/>
      <c r="C2" s="320"/>
      <c r="D2" s="167"/>
    </row>
    <row r="3" spans="1:4" ht="12.75" x14ac:dyDescent="0.2">
      <c r="A3" s="366" t="s">
        <v>229</v>
      </c>
      <c r="B3" s="366"/>
      <c r="C3" s="366"/>
      <c r="D3" s="167"/>
    </row>
    <row r="4" spans="1:4" ht="12.75" x14ac:dyDescent="0.2">
      <c r="A4" s="366" t="str">
        <f>+CAdmon!$A$6</f>
        <v>Del 1 de enero al 30 de junio de 2021</v>
      </c>
      <c r="B4" s="366"/>
      <c r="C4" s="366"/>
    </row>
    <row r="5" spans="1:4" x14ac:dyDescent="0.2">
      <c r="A5" s="16"/>
      <c r="B5" s="16"/>
    </row>
    <row r="6" spans="1:4" x14ac:dyDescent="0.2">
      <c r="A6" s="166" t="s">
        <v>218</v>
      </c>
      <c r="B6" s="166" t="s">
        <v>108</v>
      </c>
      <c r="C6" s="166" t="s">
        <v>129</v>
      </c>
    </row>
    <row r="7" spans="1:4" x14ac:dyDescent="0.2">
      <c r="A7" s="363" t="s">
        <v>225</v>
      </c>
      <c r="B7" s="364"/>
      <c r="C7" s="365"/>
    </row>
    <row r="8" spans="1:4" x14ac:dyDescent="0.2">
      <c r="A8" s="53"/>
      <c r="B8" s="53">
        <v>0</v>
      </c>
      <c r="C8" s="279">
        <v>0</v>
      </c>
    </row>
    <row r="9" spans="1:4" x14ac:dyDescent="0.2">
      <c r="A9" s="53"/>
      <c r="B9" s="53">
        <v>0</v>
      </c>
      <c r="C9" s="279">
        <v>0</v>
      </c>
    </row>
    <row r="10" spans="1:4" x14ac:dyDescent="0.2">
      <c r="A10" s="165"/>
      <c r="B10" s="53">
        <v>0</v>
      </c>
      <c r="C10" s="279">
        <v>0</v>
      </c>
    </row>
    <row r="11" spans="1:4" x14ac:dyDescent="0.2">
      <c r="A11" s="53"/>
      <c r="B11" s="53">
        <v>0</v>
      </c>
      <c r="C11" s="279">
        <v>0</v>
      </c>
    </row>
    <row r="12" spans="1:4" x14ac:dyDescent="0.2">
      <c r="A12" s="53"/>
      <c r="B12" s="53">
        <v>0</v>
      </c>
      <c r="C12" s="279">
        <v>0</v>
      </c>
    </row>
    <row r="13" spans="1:4" x14ac:dyDescent="0.2">
      <c r="A13" s="53"/>
      <c r="B13" s="53">
        <v>0</v>
      </c>
      <c r="C13" s="279">
        <v>0</v>
      </c>
    </row>
    <row r="14" spans="1:4" x14ac:dyDescent="0.2">
      <c r="A14" s="53"/>
      <c r="B14" s="53">
        <v>0</v>
      </c>
      <c r="C14" s="279">
        <v>0</v>
      </c>
    </row>
    <row r="15" spans="1:4" x14ac:dyDescent="0.2">
      <c r="A15" s="53"/>
      <c r="B15" s="53">
        <v>0</v>
      </c>
      <c r="C15" s="279">
        <v>0</v>
      </c>
    </row>
    <row r="16" spans="1:4" x14ac:dyDescent="0.2">
      <c r="A16" s="53"/>
      <c r="B16" s="53">
        <v>0</v>
      </c>
      <c r="C16" s="279">
        <v>0</v>
      </c>
    </row>
    <row r="17" spans="1:3" x14ac:dyDescent="0.2">
      <c r="A17" s="53"/>
      <c r="B17" s="53">
        <v>0</v>
      </c>
      <c r="C17" s="279">
        <v>0</v>
      </c>
    </row>
    <row r="18" spans="1:3" x14ac:dyDescent="0.2">
      <c r="A18" s="144" t="s">
        <v>230</v>
      </c>
      <c r="B18" s="53">
        <f>SUM(B8:B17)</f>
        <v>0</v>
      </c>
      <c r="C18" s="53">
        <f>SUM(C8:C17)</f>
        <v>0</v>
      </c>
    </row>
    <row r="19" spans="1:3" x14ac:dyDescent="0.2">
      <c r="A19" s="53"/>
      <c r="B19" s="53"/>
      <c r="C19" s="54"/>
    </row>
    <row r="20" spans="1:3" x14ac:dyDescent="0.2">
      <c r="A20" s="363" t="s">
        <v>227</v>
      </c>
      <c r="B20" s="364"/>
      <c r="C20" s="365"/>
    </row>
    <row r="21" spans="1:3" x14ac:dyDescent="0.2">
      <c r="A21" s="53"/>
      <c r="B21" s="53"/>
      <c r="C21" s="54"/>
    </row>
    <row r="22" spans="1:3" x14ac:dyDescent="0.2">
      <c r="A22" s="53"/>
      <c r="B22" s="53">
        <v>0</v>
      </c>
      <c r="C22" s="279">
        <v>0</v>
      </c>
    </row>
    <row r="23" spans="1:3" x14ac:dyDescent="0.2">
      <c r="A23" s="165"/>
      <c r="B23" s="53">
        <v>0</v>
      </c>
      <c r="C23" s="279">
        <v>0</v>
      </c>
    </row>
    <row r="24" spans="1:3" x14ac:dyDescent="0.2">
      <c r="A24" s="53"/>
      <c r="B24" s="53">
        <v>0</v>
      </c>
      <c r="C24" s="279">
        <v>0</v>
      </c>
    </row>
    <row r="25" spans="1:3" x14ac:dyDescent="0.2">
      <c r="A25" s="53"/>
      <c r="B25" s="53">
        <v>0</v>
      </c>
      <c r="C25" s="279">
        <v>0</v>
      </c>
    </row>
    <row r="26" spans="1:3" x14ac:dyDescent="0.2">
      <c r="A26" s="53"/>
      <c r="B26" s="53">
        <v>0</v>
      </c>
      <c r="C26" s="279">
        <v>0</v>
      </c>
    </row>
    <row r="27" spans="1:3" x14ac:dyDescent="0.2">
      <c r="A27" s="53"/>
      <c r="B27" s="53">
        <v>0</v>
      </c>
      <c r="C27" s="279">
        <v>0</v>
      </c>
    </row>
    <row r="28" spans="1:3" x14ac:dyDescent="0.2">
      <c r="A28" s="53"/>
      <c r="B28" s="53">
        <v>0</v>
      </c>
      <c r="C28" s="279">
        <v>0</v>
      </c>
    </row>
    <row r="29" spans="1:3" x14ac:dyDescent="0.2">
      <c r="A29" s="53"/>
      <c r="B29" s="53">
        <v>0</v>
      </c>
      <c r="C29" s="279">
        <v>0</v>
      </c>
    </row>
    <row r="30" spans="1:3" x14ac:dyDescent="0.2">
      <c r="A30" s="53"/>
      <c r="B30" s="53">
        <v>0</v>
      </c>
      <c r="C30" s="279">
        <v>0</v>
      </c>
    </row>
    <row r="31" spans="1:3" x14ac:dyDescent="0.2">
      <c r="A31" s="53"/>
      <c r="B31" s="53">
        <v>0</v>
      </c>
      <c r="C31" s="279">
        <v>0</v>
      </c>
    </row>
    <row r="32" spans="1:3" x14ac:dyDescent="0.2">
      <c r="A32" s="53"/>
      <c r="B32" s="53">
        <v>0</v>
      </c>
      <c r="C32" s="279">
        <v>0</v>
      </c>
    </row>
    <row r="33" spans="1:3" x14ac:dyDescent="0.2">
      <c r="A33" s="144" t="s">
        <v>231</v>
      </c>
      <c r="B33" s="53">
        <f>SUM(B21:B32)</f>
        <v>0</v>
      </c>
      <c r="C33" s="53">
        <f>SUM(C21:C32)</f>
        <v>0</v>
      </c>
    </row>
    <row r="34" spans="1:3" x14ac:dyDescent="0.2">
      <c r="A34" s="53"/>
      <c r="B34" s="53"/>
      <c r="C34" s="54"/>
    </row>
    <row r="35" spans="1:3" x14ac:dyDescent="0.2">
      <c r="A35" s="144" t="s">
        <v>97</v>
      </c>
      <c r="B35" s="145">
        <f>+B18+B33</f>
        <v>0</v>
      </c>
      <c r="C35" s="14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E1" sqref="E1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19"/>
      <c r="C2" s="319"/>
      <c r="D2" s="319"/>
      <c r="E2" s="319"/>
      <c r="F2" s="319"/>
      <c r="G2" s="319"/>
      <c r="H2" s="319"/>
      <c r="I2" s="319"/>
      <c r="J2" s="319"/>
    </row>
    <row r="3" spans="2:10" ht="15.75" x14ac:dyDescent="0.25">
      <c r="B3" s="320" t="s">
        <v>447</v>
      </c>
      <c r="C3" s="320"/>
      <c r="D3" s="320"/>
      <c r="E3" s="320"/>
      <c r="F3" s="320"/>
      <c r="G3" s="320"/>
      <c r="H3" s="320"/>
      <c r="I3" s="320"/>
      <c r="J3" s="320"/>
    </row>
    <row r="4" spans="2:10" x14ac:dyDescent="0.25">
      <c r="B4" s="321" t="s">
        <v>232</v>
      </c>
      <c r="C4" s="321"/>
      <c r="D4" s="321"/>
      <c r="E4" s="321"/>
      <c r="F4" s="321"/>
      <c r="G4" s="321"/>
      <c r="H4" s="321"/>
      <c r="I4" s="321"/>
      <c r="J4" s="321"/>
    </row>
    <row r="5" spans="2:10" x14ac:dyDescent="0.25">
      <c r="B5" s="321" t="str">
        <f>+CAdmon!$A$6</f>
        <v>Del 1 de enero al 30 de junio de 2021</v>
      </c>
      <c r="C5" s="321"/>
      <c r="D5" s="321"/>
      <c r="E5" s="321"/>
      <c r="F5" s="321"/>
      <c r="G5" s="321"/>
      <c r="H5" s="321"/>
      <c r="I5" s="321"/>
      <c r="J5" s="321"/>
    </row>
    <row r="6" spans="2:10" s="18" customFormat="1" ht="7.5" customHeight="1" x14ac:dyDescent="0.25">
      <c r="B6" s="168"/>
      <c r="C6" s="168"/>
      <c r="D6" s="168"/>
      <c r="E6" s="168"/>
      <c r="F6" s="168"/>
      <c r="G6" s="168"/>
      <c r="H6" s="168"/>
      <c r="I6" s="168"/>
      <c r="J6" s="168"/>
    </row>
    <row r="7" spans="2:10" x14ac:dyDescent="0.25">
      <c r="B7" s="341" t="s">
        <v>73</v>
      </c>
      <c r="C7" s="369"/>
      <c r="D7" s="342"/>
      <c r="E7" s="318" t="s">
        <v>134</v>
      </c>
      <c r="F7" s="318"/>
      <c r="G7" s="318"/>
      <c r="H7" s="318"/>
      <c r="I7" s="318"/>
      <c r="J7" s="318" t="s">
        <v>126</v>
      </c>
    </row>
    <row r="8" spans="2:10" ht="22.5" x14ac:dyDescent="0.25">
      <c r="B8" s="343"/>
      <c r="C8" s="370"/>
      <c r="D8" s="344"/>
      <c r="E8" s="147" t="s">
        <v>127</v>
      </c>
      <c r="F8" s="147" t="s">
        <v>128</v>
      </c>
      <c r="G8" s="147" t="s">
        <v>107</v>
      </c>
      <c r="H8" s="147" t="s">
        <v>108</v>
      </c>
      <c r="I8" s="147" t="s">
        <v>129</v>
      </c>
      <c r="J8" s="318"/>
    </row>
    <row r="9" spans="2:10" ht="15.75" customHeight="1" x14ac:dyDescent="0.25">
      <c r="B9" s="345"/>
      <c r="C9" s="371"/>
      <c r="D9" s="346"/>
      <c r="E9" s="147">
        <v>1</v>
      </c>
      <c r="F9" s="147">
        <v>2</v>
      </c>
      <c r="G9" s="147" t="s">
        <v>130</v>
      </c>
      <c r="H9" s="147">
        <v>4</v>
      </c>
      <c r="I9" s="147">
        <v>5</v>
      </c>
      <c r="J9" s="147" t="s">
        <v>131</v>
      </c>
    </row>
    <row r="10" spans="2:10" ht="15" customHeight="1" x14ac:dyDescent="0.25">
      <c r="B10" s="372" t="s">
        <v>233</v>
      </c>
      <c r="C10" s="373"/>
      <c r="D10" s="374"/>
      <c r="E10" s="51"/>
      <c r="F10" s="30"/>
      <c r="G10" s="30"/>
      <c r="H10" s="30"/>
      <c r="I10" s="30"/>
      <c r="J10" s="30"/>
    </row>
    <row r="11" spans="2:10" x14ac:dyDescent="0.25">
      <c r="B11" s="19"/>
      <c r="C11" s="367" t="s">
        <v>234</v>
      </c>
      <c r="D11" s="368"/>
      <c r="E11" s="217">
        <f>+E12+E13</f>
        <v>0</v>
      </c>
      <c r="F11" s="217">
        <f>+F12+F13</f>
        <v>0</v>
      </c>
      <c r="G11" s="207">
        <f>+E11+F11</f>
        <v>0</v>
      </c>
      <c r="H11" s="217">
        <f>+H12+H13</f>
        <v>0</v>
      </c>
      <c r="I11" s="217">
        <f>+I12+I13</f>
        <v>0</v>
      </c>
      <c r="J11" s="207">
        <f>+G11-H11</f>
        <v>0</v>
      </c>
    </row>
    <row r="12" spans="2:10" x14ac:dyDescent="0.25">
      <c r="B12" s="19"/>
      <c r="C12" s="47"/>
      <c r="D12" s="20" t="s">
        <v>235</v>
      </c>
      <c r="E12" s="218">
        <v>0</v>
      </c>
      <c r="F12" s="206">
        <v>0</v>
      </c>
      <c r="G12" s="206">
        <f t="shared" ref="G12:G35" si="0">+E12+F12</f>
        <v>0</v>
      </c>
      <c r="H12" s="206">
        <v>0</v>
      </c>
      <c r="I12" s="206">
        <v>0</v>
      </c>
      <c r="J12" s="206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18">
        <v>0</v>
      </c>
      <c r="F13" s="206">
        <v>0</v>
      </c>
      <c r="G13" s="206">
        <f t="shared" si="0"/>
        <v>0</v>
      </c>
      <c r="H13" s="206">
        <v>0</v>
      </c>
      <c r="I13" s="206">
        <v>0</v>
      </c>
      <c r="J13" s="206">
        <f t="shared" si="1"/>
        <v>0</v>
      </c>
    </row>
    <row r="14" spans="2:10" x14ac:dyDescent="0.25">
      <c r="B14" s="19"/>
      <c r="C14" s="367" t="s">
        <v>237</v>
      </c>
      <c r="D14" s="368"/>
      <c r="E14" s="219">
        <f>SUM(E15:E22)</f>
        <v>1029400000.0009998</v>
      </c>
      <c r="F14" s="219">
        <f>SUM(F15:F22)</f>
        <v>8674553.1099999994</v>
      </c>
      <c r="G14" s="204">
        <f t="shared" si="0"/>
        <v>1038074553.1109998</v>
      </c>
      <c r="H14" s="219">
        <f>SUM(H15:H22)</f>
        <v>445946764.99999994</v>
      </c>
      <c r="I14" s="219">
        <f>SUM(I15:I22)</f>
        <v>443184608.39000005</v>
      </c>
      <c r="J14" s="204">
        <f t="shared" si="1"/>
        <v>592127788.11099982</v>
      </c>
    </row>
    <row r="15" spans="2:10" x14ac:dyDescent="0.25">
      <c r="B15" s="19"/>
      <c r="C15" s="47"/>
      <c r="D15" s="20" t="s">
        <v>238</v>
      </c>
      <c r="E15" s="220">
        <f>SUM(COG!D82)</f>
        <v>1029400000.0009998</v>
      </c>
      <c r="F15" s="220">
        <f>+COG!E82</f>
        <v>8674553.1099999994</v>
      </c>
      <c r="G15" s="205">
        <f t="shared" si="0"/>
        <v>1038074553.1109998</v>
      </c>
      <c r="H15" s="220">
        <f>SUM(COG!G82)</f>
        <v>445946764.99999994</v>
      </c>
      <c r="I15" s="220">
        <f>SUM(COG!H82)</f>
        <v>443184608.39000005</v>
      </c>
      <c r="J15" s="205">
        <f>+G15-H15</f>
        <v>592127788.11099982</v>
      </c>
    </row>
    <row r="16" spans="2:10" x14ac:dyDescent="0.25">
      <c r="B16" s="19"/>
      <c r="C16" s="47"/>
      <c r="D16" s="20" t="s">
        <v>239</v>
      </c>
      <c r="E16" s="218">
        <v>0</v>
      </c>
      <c r="F16" s="206">
        <v>0</v>
      </c>
      <c r="G16" s="206">
        <f t="shared" si="0"/>
        <v>0</v>
      </c>
      <c r="H16" s="206">
        <v>0</v>
      </c>
      <c r="I16" s="206">
        <v>0</v>
      </c>
      <c r="J16" s="206">
        <f t="shared" si="1"/>
        <v>0</v>
      </c>
    </row>
    <row r="17" spans="2:10" x14ac:dyDescent="0.25">
      <c r="B17" s="19"/>
      <c r="C17" s="47"/>
      <c r="D17" s="20" t="s">
        <v>240</v>
      </c>
      <c r="E17" s="218">
        <v>0</v>
      </c>
      <c r="F17" s="206">
        <v>0</v>
      </c>
      <c r="G17" s="206">
        <f t="shared" ref="G17:G22" si="2">+E17+F17</f>
        <v>0</v>
      </c>
      <c r="H17" s="206">
        <v>0</v>
      </c>
      <c r="I17" s="206">
        <v>0</v>
      </c>
      <c r="J17" s="206">
        <f t="shared" si="1"/>
        <v>0</v>
      </c>
    </row>
    <row r="18" spans="2:10" x14ac:dyDescent="0.25">
      <c r="B18" s="19"/>
      <c r="C18" s="47"/>
      <c r="D18" s="20" t="s">
        <v>241</v>
      </c>
      <c r="E18" s="218">
        <v>0</v>
      </c>
      <c r="F18" s="206">
        <v>0</v>
      </c>
      <c r="G18" s="206">
        <f t="shared" si="2"/>
        <v>0</v>
      </c>
      <c r="H18" s="206">
        <v>0</v>
      </c>
      <c r="I18" s="206">
        <v>0</v>
      </c>
      <c r="J18" s="206">
        <f t="shared" si="1"/>
        <v>0</v>
      </c>
    </row>
    <row r="19" spans="2:10" x14ac:dyDescent="0.25">
      <c r="B19" s="19"/>
      <c r="C19" s="47"/>
      <c r="D19" s="20" t="s">
        <v>242</v>
      </c>
      <c r="E19" s="218">
        <v>0</v>
      </c>
      <c r="F19" s="206">
        <v>0</v>
      </c>
      <c r="G19" s="206">
        <f t="shared" si="2"/>
        <v>0</v>
      </c>
      <c r="H19" s="206">
        <v>0</v>
      </c>
      <c r="I19" s="206">
        <v>0</v>
      </c>
      <c r="J19" s="206">
        <f t="shared" si="1"/>
        <v>0</v>
      </c>
    </row>
    <row r="20" spans="2:10" x14ac:dyDescent="0.25">
      <c r="B20" s="19"/>
      <c r="C20" s="47"/>
      <c r="D20" s="20" t="s">
        <v>243</v>
      </c>
      <c r="E20" s="218">
        <v>0</v>
      </c>
      <c r="F20" s="206">
        <v>0</v>
      </c>
      <c r="G20" s="206">
        <f t="shared" si="2"/>
        <v>0</v>
      </c>
      <c r="H20" s="206">
        <v>0</v>
      </c>
      <c r="I20" s="206">
        <v>0</v>
      </c>
      <c r="J20" s="206">
        <f t="shared" si="1"/>
        <v>0</v>
      </c>
    </row>
    <row r="21" spans="2:10" x14ac:dyDescent="0.25">
      <c r="B21" s="19"/>
      <c r="C21" s="47"/>
      <c r="D21" s="20" t="s">
        <v>244</v>
      </c>
      <c r="E21" s="218">
        <v>0</v>
      </c>
      <c r="F21" s="206">
        <v>0</v>
      </c>
      <c r="G21" s="206">
        <f t="shared" si="2"/>
        <v>0</v>
      </c>
      <c r="H21" s="206">
        <v>0</v>
      </c>
      <c r="I21" s="206">
        <v>0</v>
      </c>
      <c r="J21" s="206">
        <f t="shared" si="1"/>
        <v>0</v>
      </c>
    </row>
    <row r="22" spans="2:10" x14ac:dyDescent="0.25">
      <c r="B22" s="19"/>
      <c r="C22" s="47"/>
      <c r="D22" s="20" t="s">
        <v>245</v>
      </c>
      <c r="E22" s="218">
        <v>0</v>
      </c>
      <c r="F22" s="206">
        <v>0</v>
      </c>
      <c r="G22" s="206">
        <f t="shared" si="2"/>
        <v>0</v>
      </c>
      <c r="H22" s="206">
        <v>0</v>
      </c>
      <c r="I22" s="206">
        <v>0</v>
      </c>
      <c r="J22" s="206">
        <f t="shared" si="1"/>
        <v>0</v>
      </c>
    </row>
    <row r="23" spans="2:10" x14ac:dyDescent="0.25">
      <c r="B23" s="19"/>
      <c r="C23" s="367" t="s">
        <v>246</v>
      </c>
      <c r="D23" s="368"/>
      <c r="E23" s="217">
        <f>SUM(E24:E26)</f>
        <v>0</v>
      </c>
      <c r="F23" s="217">
        <f>SUM(F24:F26)</f>
        <v>0</v>
      </c>
      <c r="G23" s="207">
        <f t="shared" si="0"/>
        <v>0</v>
      </c>
      <c r="H23" s="217">
        <f>SUM(H24:H26)</f>
        <v>0</v>
      </c>
      <c r="I23" s="217">
        <f>SUM(I24:I26)</f>
        <v>0</v>
      </c>
      <c r="J23" s="207">
        <f t="shared" si="1"/>
        <v>0</v>
      </c>
    </row>
    <row r="24" spans="2:10" x14ac:dyDescent="0.25">
      <c r="B24" s="19"/>
      <c r="C24" s="47"/>
      <c r="D24" s="20" t="s">
        <v>247</v>
      </c>
      <c r="E24" s="218">
        <v>0</v>
      </c>
      <c r="F24" s="206">
        <v>0</v>
      </c>
      <c r="G24" s="206">
        <f t="shared" ref="G24:G26" si="3">+E24+F24</f>
        <v>0</v>
      </c>
      <c r="H24" s="206">
        <v>0</v>
      </c>
      <c r="I24" s="206">
        <v>0</v>
      </c>
      <c r="J24" s="206">
        <f t="shared" si="1"/>
        <v>0</v>
      </c>
    </row>
    <row r="25" spans="2:10" x14ac:dyDescent="0.25">
      <c r="B25" s="19"/>
      <c r="C25" s="47"/>
      <c r="D25" s="20" t="s">
        <v>248</v>
      </c>
      <c r="E25" s="218">
        <v>0</v>
      </c>
      <c r="F25" s="206">
        <v>0</v>
      </c>
      <c r="G25" s="206">
        <f t="shared" si="3"/>
        <v>0</v>
      </c>
      <c r="H25" s="206">
        <v>0</v>
      </c>
      <c r="I25" s="206">
        <v>0</v>
      </c>
      <c r="J25" s="206">
        <f t="shared" si="1"/>
        <v>0</v>
      </c>
    </row>
    <row r="26" spans="2:10" x14ac:dyDescent="0.25">
      <c r="B26" s="19"/>
      <c r="C26" s="47"/>
      <c r="D26" s="20" t="s">
        <v>249</v>
      </c>
      <c r="E26" s="218">
        <v>0</v>
      </c>
      <c r="F26" s="206">
        <v>0</v>
      </c>
      <c r="G26" s="206">
        <f t="shared" si="3"/>
        <v>0</v>
      </c>
      <c r="H26" s="206">
        <v>0</v>
      </c>
      <c r="I26" s="206">
        <v>0</v>
      </c>
      <c r="J26" s="206">
        <f t="shared" si="1"/>
        <v>0</v>
      </c>
    </row>
    <row r="27" spans="2:10" x14ac:dyDescent="0.25">
      <c r="B27" s="19"/>
      <c r="C27" s="367" t="s">
        <v>250</v>
      </c>
      <c r="D27" s="368"/>
      <c r="E27" s="217">
        <f>SUM(E28:E29)</f>
        <v>0</v>
      </c>
      <c r="F27" s="217">
        <f>SUM(F28:F29)</f>
        <v>0</v>
      </c>
      <c r="G27" s="207">
        <f t="shared" si="0"/>
        <v>0</v>
      </c>
      <c r="H27" s="217">
        <f>SUM(H28:H29)</f>
        <v>0</v>
      </c>
      <c r="I27" s="217">
        <f>SUM(I28:I29)</f>
        <v>0</v>
      </c>
      <c r="J27" s="207">
        <f t="shared" si="1"/>
        <v>0</v>
      </c>
    </row>
    <row r="28" spans="2:10" x14ac:dyDescent="0.25">
      <c r="B28" s="19"/>
      <c r="C28" s="47"/>
      <c r="D28" s="20" t="s">
        <v>251</v>
      </c>
      <c r="E28" s="218">
        <v>0</v>
      </c>
      <c r="F28" s="206">
        <v>0</v>
      </c>
      <c r="G28" s="206">
        <f t="shared" ref="G28:G29" si="4">+E28+F28</f>
        <v>0</v>
      </c>
      <c r="H28" s="206">
        <v>0</v>
      </c>
      <c r="I28" s="206">
        <v>0</v>
      </c>
      <c r="J28" s="206">
        <f t="shared" si="1"/>
        <v>0</v>
      </c>
    </row>
    <row r="29" spans="2:10" x14ac:dyDescent="0.25">
      <c r="B29" s="19"/>
      <c r="C29" s="47"/>
      <c r="D29" s="20" t="s">
        <v>252</v>
      </c>
      <c r="E29" s="218">
        <v>0</v>
      </c>
      <c r="F29" s="206">
        <v>0</v>
      </c>
      <c r="G29" s="206">
        <f t="shared" si="4"/>
        <v>0</v>
      </c>
      <c r="H29" s="206">
        <v>0</v>
      </c>
      <c r="I29" s="206">
        <v>0</v>
      </c>
      <c r="J29" s="206">
        <f t="shared" si="1"/>
        <v>0</v>
      </c>
    </row>
    <row r="30" spans="2:10" x14ac:dyDescent="0.25">
      <c r="B30" s="19"/>
      <c r="C30" s="367" t="s">
        <v>253</v>
      </c>
      <c r="D30" s="368"/>
      <c r="E30" s="217">
        <f>SUM(E31:E34)</f>
        <v>0</v>
      </c>
      <c r="F30" s="217">
        <f>SUM(F31:F34)</f>
        <v>0</v>
      </c>
      <c r="G30" s="207">
        <f t="shared" si="0"/>
        <v>0</v>
      </c>
      <c r="H30" s="217">
        <f>SUM(H31:H34)</f>
        <v>0</v>
      </c>
      <c r="I30" s="217">
        <f>SUM(I31:I34)</f>
        <v>0</v>
      </c>
      <c r="J30" s="207">
        <f t="shared" si="1"/>
        <v>0</v>
      </c>
    </row>
    <row r="31" spans="2:10" x14ac:dyDescent="0.25">
      <c r="B31" s="19"/>
      <c r="C31" s="47"/>
      <c r="D31" s="20" t="s">
        <v>254</v>
      </c>
      <c r="E31" s="218">
        <v>0</v>
      </c>
      <c r="F31" s="206">
        <v>0</v>
      </c>
      <c r="G31" s="206">
        <f t="shared" ref="G31:G34" si="5">+E31+F31</f>
        <v>0</v>
      </c>
      <c r="H31" s="206">
        <v>0</v>
      </c>
      <c r="I31" s="206">
        <v>0</v>
      </c>
      <c r="J31" s="206">
        <f t="shared" si="1"/>
        <v>0</v>
      </c>
    </row>
    <row r="32" spans="2:10" x14ac:dyDescent="0.25">
      <c r="B32" s="19"/>
      <c r="C32" s="47"/>
      <c r="D32" s="20" t="s">
        <v>255</v>
      </c>
      <c r="E32" s="218">
        <v>0</v>
      </c>
      <c r="F32" s="206">
        <v>0</v>
      </c>
      <c r="G32" s="206">
        <f t="shared" si="5"/>
        <v>0</v>
      </c>
      <c r="H32" s="206">
        <v>0</v>
      </c>
      <c r="I32" s="206">
        <v>0</v>
      </c>
      <c r="J32" s="206">
        <f t="shared" si="1"/>
        <v>0</v>
      </c>
    </row>
    <row r="33" spans="1:11" x14ac:dyDescent="0.25">
      <c r="B33" s="19"/>
      <c r="C33" s="47"/>
      <c r="D33" s="20" t="s">
        <v>256</v>
      </c>
      <c r="E33" s="218">
        <v>0</v>
      </c>
      <c r="F33" s="206">
        <v>0</v>
      </c>
      <c r="G33" s="206">
        <f t="shared" si="5"/>
        <v>0</v>
      </c>
      <c r="H33" s="206">
        <v>0</v>
      </c>
      <c r="I33" s="206">
        <v>0</v>
      </c>
      <c r="J33" s="206">
        <f t="shared" si="1"/>
        <v>0</v>
      </c>
    </row>
    <row r="34" spans="1:11" x14ac:dyDescent="0.25">
      <c r="B34" s="19"/>
      <c r="C34" s="47"/>
      <c r="D34" s="20" t="s">
        <v>257</v>
      </c>
      <c r="E34" s="218">
        <v>0</v>
      </c>
      <c r="F34" s="206">
        <v>0</v>
      </c>
      <c r="G34" s="206">
        <f t="shared" si="5"/>
        <v>0</v>
      </c>
      <c r="H34" s="206">
        <v>0</v>
      </c>
      <c r="I34" s="206">
        <v>0</v>
      </c>
      <c r="J34" s="206">
        <f t="shared" si="1"/>
        <v>0</v>
      </c>
    </row>
    <row r="35" spans="1:11" x14ac:dyDescent="0.25">
      <c r="B35" s="19"/>
      <c r="C35" s="367" t="s">
        <v>258</v>
      </c>
      <c r="D35" s="368"/>
      <c r="E35" s="217">
        <f>SUM(E36)</f>
        <v>0</v>
      </c>
      <c r="F35" s="217">
        <f>SUM(F36)</f>
        <v>0</v>
      </c>
      <c r="G35" s="207">
        <f t="shared" si="0"/>
        <v>0</v>
      </c>
      <c r="H35" s="217">
        <f>SUM(H36)</f>
        <v>0</v>
      </c>
      <c r="I35" s="217">
        <f>SUM(I36)</f>
        <v>0</v>
      </c>
      <c r="J35" s="207">
        <f t="shared" si="1"/>
        <v>0</v>
      </c>
    </row>
    <row r="36" spans="1:11" x14ac:dyDescent="0.25">
      <c r="B36" s="19"/>
      <c r="C36" s="47"/>
      <c r="D36" s="20" t="s">
        <v>259</v>
      </c>
      <c r="E36" s="218">
        <v>0</v>
      </c>
      <c r="F36" s="206">
        <v>0</v>
      </c>
      <c r="G36" s="206">
        <f t="shared" ref="G36:G39" si="6">+E36+F36</f>
        <v>0</v>
      </c>
      <c r="H36" s="206">
        <v>0</v>
      </c>
      <c r="I36" s="206">
        <v>0</v>
      </c>
      <c r="J36" s="206">
        <f t="shared" si="1"/>
        <v>0</v>
      </c>
    </row>
    <row r="37" spans="1:11" ht="15" customHeight="1" x14ac:dyDescent="0.25">
      <c r="B37" s="372" t="s">
        <v>260</v>
      </c>
      <c r="C37" s="373"/>
      <c r="D37" s="374"/>
      <c r="E37" s="218">
        <v>0</v>
      </c>
      <c r="F37" s="206">
        <v>0</v>
      </c>
      <c r="G37" s="206">
        <f t="shared" si="6"/>
        <v>0</v>
      </c>
      <c r="H37" s="206">
        <v>0</v>
      </c>
      <c r="I37" s="206">
        <v>0</v>
      </c>
      <c r="J37" s="206">
        <f t="shared" si="1"/>
        <v>0</v>
      </c>
    </row>
    <row r="38" spans="1:11" ht="15" customHeight="1" x14ac:dyDescent="0.25">
      <c r="B38" s="372" t="s">
        <v>261</v>
      </c>
      <c r="C38" s="373"/>
      <c r="D38" s="374"/>
      <c r="E38" s="218">
        <v>0</v>
      </c>
      <c r="F38" s="206">
        <v>0</v>
      </c>
      <c r="G38" s="206">
        <f t="shared" si="6"/>
        <v>0</v>
      </c>
      <c r="H38" s="206">
        <v>0</v>
      </c>
      <c r="I38" s="206">
        <v>0</v>
      </c>
      <c r="J38" s="206">
        <f t="shared" si="1"/>
        <v>0</v>
      </c>
    </row>
    <row r="39" spans="1:11" ht="15.75" customHeight="1" x14ac:dyDescent="0.25">
      <c r="B39" s="372" t="s">
        <v>262</v>
      </c>
      <c r="C39" s="373"/>
      <c r="D39" s="374"/>
      <c r="E39" s="218">
        <v>0</v>
      </c>
      <c r="F39" s="206">
        <v>0</v>
      </c>
      <c r="G39" s="206">
        <f t="shared" si="6"/>
        <v>0</v>
      </c>
      <c r="H39" s="206">
        <v>0</v>
      </c>
      <c r="I39" s="206">
        <v>0</v>
      </c>
      <c r="J39" s="206">
        <f t="shared" si="1"/>
        <v>0</v>
      </c>
    </row>
    <row r="40" spans="1:11" x14ac:dyDescent="0.25">
      <c r="B40" s="48"/>
      <c r="C40" s="49"/>
      <c r="D40" s="50"/>
      <c r="E40" s="221"/>
      <c r="F40" s="222"/>
      <c r="G40" s="222"/>
      <c r="H40" s="222"/>
      <c r="I40" s="222"/>
      <c r="J40" s="222"/>
    </row>
    <row r="41" spans="1:11" s="22" customFormat="1" x14ac:dyDescent="0.25">
      <c r="A41" s="21"/>
      <c r="B41" s="34"/>
      <c r="C41" s="375" t="s">
        <v>132</v>
      </c>
      <c r="D41" s="376"/>
      <c r="E41" s="223">
        <f t="shared" ref="E41:J41" si="7">+E11+E14+E23+E27+E30+E35+E37+E38+E39</f>
        <v>1029400000.0009998</v>
      </c>
      <c r="F41" s="223">
        <f t="shared" si="7"/>
        <v>8674553.1099999994</v>
      </c>
      <c r="G41" s="223">
        <f t="shared" si="7"/>
        <v>1038074553.1109998</v>
      </c>
      <c r="H41" s="223">
        <f t="shared" si="7"/>
        <v>445946764.99999994</v>
      </c>
      <c r="I41" s="223">
        <f t="shared" si="7"/>
        <v>443184608.39000005</v>
      </c>
      <c r="J41" s="223">
        <f t="shared" si="7"/>
        <v>592127788.11099982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296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2" width="11.42578125" style="57" customWidth="1"/>
    <col min="3" max="3" width="9.85546875" style="57" customWidth="1"/>
    <col min="4" max="4" width="11.42578125" style="57" customWidth="1"/>
    <col min="5" max="5" width="37.85546875" style="85" customWidth="1"/>
    <col min="6" max="6" width="15.5703125" style="57" customWidth="1"/>
    <col min="7" max="7" width="14.140625" style="57" customWidth="1"/>
    <col min="8" max="8" width="15.140625" style="57" customWidth="1"/>
    <col min="9" max="10" width="15.28515625" style="57" customWidth="1"/>
    <col min="11" max="11" width="15.140625" style="57" customWidth="1"/>
    <col min="12" max="12" width="16.140625" style="57" bestFit="1" customWidth="1"/>
    <col min="13" max="16384" width="11.42578125" style="57"/>
  </cols>
  <sheetData>
    <row r="1" spans="1:12" ht="15.75" customHeight="1" x14ac:dyDescent="0.25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2" ht="15.75" customHeight="1" x14ac:dyDescent="0.25">
      <c r="A2" s="359" t="s">
        <v>447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2" ht="15.75" customHeight="1" x14ac:dyDescent="0.25">
      <c r="A3" s="359" t="s">
        <v>123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2" ht="15.75" customHeight="1" x14ac:dyDescent="0.25">
      <c r="A4" s="359" t="s">
        <v>488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2" ht="15.75" customHeight="1" x14ac:dyDescent="0.25">
      <c r="A5" s="359" t="s">
        <v>561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2" ht="6.75" customHeight="1" thickBot="1" x14ac:dyDescent="0.3">
      <c r="D6" s="106"/>
      <c r="E6" s="107"/>
      <c r="F6" s="106"/>
    </row>
    <row r="7" spans="1:12" ht="24.75" customHeight="1" x14ac:dyDescent="0.25">
      <c r="A7" s="378" t="s">
        <v>273</v>
      </c>
      <c r="B7" s="380" t="s">
        <v>74</v>
      </c>
      <c r="C7" s="380" t="s">
        <v>274</v>
      </c>
      <c r="D7" s="380"/>
      <c r="E7" s="380"/>
      <c r="F7" s="382" t="s">
        <v>125</v>
      </c>
      <c r="G7" s="382"/>
      <c r="H7" s="382"/>
      <c r="I7" s="382"/>
      <c r="J7" s="382"/>
      <c r="K7" s="383" t="s">
        <v>126</v>
      </c>
    </row>
    <row r="8" spans="1:12" ht="28.5" customHeight="1" x14ac:dyDescent="0.25">
      <c r="A8" s="379"/>
      <c r="B8" s="381"/>
      <c r="C8" s="169" t="s">
        <v>275</v>
      </c>
      <c r="D8" s="169" t="s">
        <v>276</v>
      </c>
      <c r="E8" s="258" t="s">
        <v>277</v>
      </c>
      <c r="F8" s="257" t="s">
        <v>127</v>
      </c>
      <c r="G8" s="257" t="s">
        <v>128</v>
      </c>
      <c r="H8" s="257" t="s">
        <v>107</v>
      </c>
      <c r="I8" s="257" t="s">
        <v>108</v>
      </c>
      <c r="J8" s="257" t="s">
        <v>129</v>
      </c>
      <c r="K8" s="384"/>
    </row>
    <row r="9" spans="1:12" s="63" customFormat="1" x14ac:dyDescent="0.25">
      <c r="A9" s="58"/>
      <c r="B9" s="59"/>
      <c r="C9" s="59"/>
      <c r="D9" s="60"/>
      <c r="E9" s="61"/>
      <c r="F9" s="62"/>
      <c r="G9" s="62"/>
      <c r="H9" s="62"/>
      <c r="I9" s="62"/>
      <c r="J9" s="62"/>
      <c r="K9" s="259"/>
    </row>
    <row r="10" spans="1:12" s="63" customFormat="1" ht="15" customHeight="1" x14ac:dyDescent="0.25">
      <c r="A10" s="170" t="s">
        <v>278</v>
      </c>
      <c r="B10" s="171"/>
      <c r="C10" s="172"/>
      <c r="D10" s="172"/>
      <c r="E10" s="173"/>
      <c r="F10" s="249">
        <f t="shared" ref="F10:K10" si="0">SUM(F12,F69,F143,F242,F250,F282,F289)</f>
        <v>1029400000.0009998</v>
      </c>
      <c r="G10" s="249">
        <f t="shared" si="0"/>
        <v>8674553.1099999994</v>
      </c>
      <c r="H10" s="249">
        <f t="shared" si="0"/>
        <v>1038074553.1109999</v>
      </c>
      <c r="I10" s="249">
        <f t="shared" si="0"/>
        <v>445946764.99999994</v>
      </c>
      <c r="J10" s="249">
        <f t="shared" si="0"/>
        <v>443184608.39000005</v>
      </c>
      <c r="K10" s="249">
        <f t="shared" si="0"/>
        <v>592127788.11099982</v>
      </c>
    </row>
    <row r="11" spans="1:12" s="63" customFormat="1" x14ac:dyDescent="0.25">
      <c r="A11" s="58"/>
      <c r="B11" s="68"/>
      <c r="C11" s="69"/>
      <c r="D11" s="70"/>
      <c r="E11" s="71"/>
      <c r="F11" s="140"/>
      <c r="G11" s="140"/>
      <c r="H11" s="140"/>
      <c r="I11" s="140"/>
      <c r="J11" s="140"/>
      <c r="K11" s="260"/>
    </row>
    <row r="12" spans="1:12" s="63" customFormat="1" ht="15" customHeight="1" x14ac:dyDescent="0.25">
      <c r="A12" s="64">
        <v>10000</v>
      </c>
      <c r="B12" s="65" t="s">
        <v>279</v>
      </c>
      <c r="C12" s="66"/>
      <c r="D12" s="66"/>
      <c r="E12" s="67"/>
      <c r="F12" s="250">
        <f>SUM(F13,F18,F23,F34,F43,F65)</f>
        <v>970798083.08999991</v>
      </c>
      <c r="G12" s="250">
        <f>SUM(G13,G18,G23,G34,G43,G65)</f>
        <v>4117353.11</v>
      </c>
      <c r="H12" s="250">
        <f t="shared" ref="H12" si="1">SUM(H13,H18,H23,H34,H43,H65)</f>
        <v>974915436.20000005</v>
      </c>
      <c r="I12" s="250">
        <f t="shared" ref="I12:J12" si="2">SUM(I13,I18,I23,I34,I43,I65)</f>
        <v>428216181.86999995</v>
      </c>
      <c r="J12" s="250">
        <f t="shared" si="2"/>
        <v>425957065.53000003</v>
      </c>
      <c r="K12" s="261">
        <f>SUM(K13,K18,K23,K34,K43,K65)</f>
        <v>546699254.32999992</v>
      </c>
      <c r="L12" s="280"/>
    </row>
    <row r="13" spans="1:12" s="63" customFormat="1" x14ac:dyDescent="0.25">
      <c r="A13" s="72"/>
      <c r="B13" s="176">
        <v>11000</v>
      </c>
      <c r="C13" s="177" t="s">
        <v>280</v>
      </c>
      <c r="D13" s="178"/>
      <c r="E13" s="179"/>
      <c r="F13" s="137">
        <f t="shared" ref="F13:H13" si="3">SUM(F14,F16)</f>
        <v>380939334.19999999</v>
      </c>
      <c r="G13" s="137">
        <f t="shared" si="3"/>
        <v>1878946.45</v>
      </c>
      <c r="H13" s="137">
        <f t="shared" si="3"/>
        <v>382818280.64999998</v>
      </c>
      <c r="I13" s="137">
        <f t="shared" ref="I13:J13" si="4">SUM(I14,I16)</f>
        <v>177591285.19999999</v>
      </c>
      <c r="J13" s="137">
        <f t="shared" si="4"/>
        <v>177591285.19999999</v>
      </c>
      <c r="K13" s="262">
        <f t="shared" ref="K13" si="5">SUM(K14,K16)</f>
        <v>205226995.44999999</v>
      </c>
    </row>
    <row r="14" spans="1:12" s="63" customFormat="1" x14ac:dyDescent="0.25">
      <c r="A14" s="72"/>
      <c r="B14" s="73"/>
      <c r="C14" s="102">
        <v>11100</v>
      </c>
      <c r="D14" s="174" t="s">
        <v>281</v>
      </c>
      <c r="E14" s="175"/>
      <c r="F14" s="138">
        <f t="shared" ref="F14:K14" si="6">SUM(F15)</f>
        <v>119711995.73</v>
      </c>
      <c r="G14" s="138">
        <f t="shared" si="6"/>
        <v>1049340.67</v>
      </c>
      <c r="H14" s="138">
        <f t="shared" si="6"/>
        <v>120761336.40000001</v>
      </c>
      <c r="I14" s="138">
        <f t="shared" si="6"/>
        <v>49351126.280000001</v>
      </c>
      <c r="J14" s="138">
        <f t="shared" si="6"/>
        <v>49351126.280000001</v>
      </c>
      <c r="K14" s="263">
        <f t="shared" si="6"/>
        <v>71410210.120000005</v>
      </c>
    </row>
    <row r="15" spans="1:12" s="63" customFormat="1" x14ac:dyDescent="0.25">
      <c r="A15" s="72"/>
      <c r="B15" s="74"/>
      <c r="C15" s="73"/>
      <c r="D15" s="75">
        <v>11101</v>
      </c>
      <c r="E15" s="76" t="s">
        <v>282</v>
      </c>
      <c r="F15" s="181">
        <v>119711995.73</v>
      </c>
      <c r="G15" s="181">
        <v>1049340.67</v>
      </c>
      <c r="H15" s="181">
        <f>F15+G15</f>
        <v>120761336.40000001</v>
      </c>
      <c r="I15" s="181">
        <v>49351126.280000001</v>
      </c>
      <c r="J15" s="181">
        <v>49351126.280000001</v>
      </c>
      <c r="K15" s="261">
        <f>H15-I15</f>
        <v>71410210.120000005</v>
      </c>
    </row>
    <row r="16" spans="1:12" s="63" customFormat="1" x14ac:dyDescent="0.25">
      <c r="A16" s="72"/>
      <c r="B16" s="73"/>
      <c r="C16" s="102">
        <v>11300</v>
      </c>
      <c r="D16" s="174" t="s">
        <v>283</v>
      </c>
      <c r="E16" s="175"/>
      <c r="F16" s="138">
        <f t="shared" ref="F16" si="7">SUM(F17)</f>
        <v>261227338.47</v>
      </c>
      <c r="G16" s="138">
        <f t="shared" ref="G16" si="8">SUM(G17)</f>
        <v>829605.78</v>
      </c>
      <c r="H16" s="138">
        <f t="shared" ref="H16:K16" si="9">SUM(H17)</f>
        <v>262056944.25</v>
      </c>
      <c r="I16" s="138">
        <f t="shared" si="9"/>
        <v>128240158.92</v>
      </c>
      <c r="J16" s="138">
        <f t="shared" si="9"/>
        <v>128240158.92</v>
      </c>
      <c r="K16" s="263">
        <f t="shared" si="9"/>
        <v>133816785.33</v>
      </c>
    </row>
    <row r="17" spans="1:11" s="63" customFormat="1" x14ac:dyDescent="0.25">
      <c r="A17" s="72"/>
      <c r="B17" s="74"/>
      <c r="C17" s="73"/>
      <c r="D17" s="75">
        <v>11301</v>
      </c>
      <c r="E17" s="76" t="s">
        <v>491</v>
      </c>
      <c r="F17" s="181">
        <v>261227338.47</v>
      </c>
      <c r="G17" s="181">
        <v>829605.78</v>
      </c>
      <c r="H17" s="181">
        <f>F17+G17</f>
        <v>262056944.25</v>
      </c>
      <c r="I17" s="181">
        <f>127405158.92+835000</f>
        <v>128240158.92</v>
      </c>
      <c r="J17" s="181">
        <f>127405158.92+835000</f>
        <v>128240158.92</v>
      </c>
      <c r="K17" s="261">
        <f t="shared" ref="K17:K83" si="10">H17-I17</f>
        <v>133816785.33</v>
      </c>
    </row>
    <row r="18" spans="1:11" s="63" customFormat="1" x14ac:dyDescent="0.25">
      <c r="A18" s="72"/>
      <c r="B18" s="176">
        <v>12000</v>
      </c>
      <c r="C18" s="177" t="s">
        <v>284</v>
      </c>
      <c r="D18" s="178"/>
      <c r="E18" s="179"/>
      <c r="F18" s="137">
        <f>SUM(F19)</f>
        <v>2248027.71</v>
      </c>
      <c r="G18" s="137">
        <f t="shared" ref="G18" si="11">SUM(G19,G21)</f>
        <v>0</v>
      </c>
      <c r="H18" s="137">
        <f t="shared" ref="H18" si="12">SUM(H19,H21)</f>
        <v>2248027.71</v>
      </c>
      <c r="I18" s="137">
        <f t="shared" ref="I18" si="13">SUM(I19,I21)</f>
        <v>2244224.7000000002</v>
      </c>
      <c r="J18" s="137">
        <f t="shared" ref="J18" si="14">SUM(J19,J21)</f>
        <v>2155047.69</v>
      </c>
      <c r="K18" s="262">
        <f t="shared" ref="K18" si="15">SUM(K19,K21)</f>
        <v>3803.0099999997765</v>
      </c>
    </row>
    <row r="19" spans="1:11" s="63" customFormat="1" x14ac:dyDescent="0.25">
      <c r="A19" s="72"/>
      <c r="B19" s="73"/>
      <c r="C19" s="102">
        <v>12200</v>
      </c>
      <c r="D19" s="174" t="s">
        <v>285</v>
      </c>
      <c r="E19" s="175"/>
      <c r="F19" s="138">
        <f t="shared" ref="F19" si="16">SUM(F20)</f>
        <v>2248027.71</v>
      </c>
      <c r="G19" s="138">
        <f t="shared" ref="G19" si="17">SUM(G20)</f>
        <v>0</v>
      </c>
      <c r="H19" s="138">
        <f t="shared" ref="H19:K19" si="18">SUM(H20)</f>
        <v>2248027.71</v>
      </c>
      <c r="I19" s="138">
        <f t="shared" si="18"/>
        <v>2244224.7000000002</v>
      </c>
      <c r="J19" s="138">
        <f t="shared" si="18"/>
        <v>2155047.69</v>
      </c>
      <c r="K19" s="263">
        <f t="shared" si="18"/>
        <v>3803.0099999997765</v>
      </c>
    </row>
    <row r="20" spans="1:11" s="63" customFormat="1" x14ac:dyDescent="0.25">
      <c r="A20" s="72"/>
      <c r="B20" s="74"/>
      <c r="C20" s="73"/>
      <c r="D20" s="78">
        <v>12201</v>
      </c>
      <c r="E20" s="79" t="s">
        <v>492</v>
      </c>
      <c r="F20" s="181">
        <v>2248027.71</v>
      </c>
      <c r="G20" s="181">
        <v>0</v>
      </c>
      <c r="H20" s="181">
        <f>F20+G20</f>
        <v>2248027.71</v>
      </c>
      <c r="I20" s="181">
        <f>3079224.7-835000</f>
        <v>2244224.7000000002</v>
      </c>
      <c r="J20" s="181">
        <f>2990047.69-835000</f>
        <v>2155047.69</v>
      </c>
      <c r="K20" s="261">
        <f t="shared" si="10"/>
        <v>3803.0099999997765</v>
      </c>
    </row>
    <row r="21" spans="1:11" s="63" customFormat="1" hidden="1" x14ac:dyDescent="0.25">
      <c r="A21" s="72"/>
      <c r="B21" s="73"/>
      <c r="C21" s="102">
        <v>12300</v>
      </c>
      <c r="D21" s="174" t="s">
        <v>286</v>
      </c>
      <c r="E21" s="175"/>
      <c r="F21" s="138"/>
      <c r="G21" s="138">
        <f t="shared" ref="G21" si="19">SUM(G22)</f>
        <v>0</v>
      </c>
      <c r="H21" s="138">
        <f t="shared" ref="H21:K21" si="20">SUM(H22)</f>
        <v>0</v>
      </c>
      <c r="I21" s="138">
        <f t="shared" si="20"/>
        <v>0</v>
      </c>
      <c r="J21" s="138">
        <f t="shared" si="20"/>
        <v>0</v>
      </c>
      <c r="K21" s="263">
        <f t="shared" si="20"/>
        <v>0</v>
      </c>
    </row>
    <row r="22" spans="1:11" s="63" customFormat="1" ht="30" hidden="1" x14ac:dyDescent="0.25">
      <c r="A22" s="72"/>
      <c r="B22" s="74"/>
      <c r="C22" s="73"/>
      <c r="D22" s="75">
        <v>12301</v>
      </c>
      <c r="E22" s="76" t="s">
        <v>287</v>
      </c>
      <c r="F22" s="181"/>
      <c r="G22" s="181"/>
      <c r="H22" s="181">
        <f>F22+G22</f>
        <v>0</v>
      </c>
      <c r="I22" s="181">
        <v>0</v>
      </c>
      <c r="J22" s="181">
        <v>0</v>
      </c>
      <c r="K22" s="261">
        <f t="shared" si="10"/>
        <v>0</v>
      </c>
    </row>
    <row r="23" spans="1:11" s="63" customFormat="1" x14ac:dyDescent="0.25">
      <c r="A23" s="72"/>
      <c r="B23" s="176">
        <v>13000</v>
      </c>
      <c r="C23" s="177" t="s">
        <v>288</v>
      </c>
      <c r="D23" s="178"/>
      <c r="E23" s="179"/>
      <c r="F23" s="137">
        <f>SUM(F24,F27,F30,F32)</f>
        <v>295155647.72000003</v>
      </c>
      <c r="G23" s="137">
        <f t="shared" ref="G23" si="21">SUM(G24,G27,G30,G32)</f>
        <v>1151957.68</v>
      </c>
      <c r="H23" s="137">
        <f t="shared" ref="H23" si="22">SUM(H24,H27,H30,H32)</f>
        <v>296307605.39999998</v>
      </c>
      <c r="I23" s="137">
        <f t="shared" ref="I23" si="23">SUM(I24,I27,I30,I32)</f>
        <v>114615137.81</v>
      </c>
      <c r="J23" s="137">
        <f t="shared" ref="J23" si="24">SUM(J24,J27,J30,J32)</f>
        <v>114615137.81</v>
      </c>
      <c r="K23" s="262">
        <f t="shared" ref="K23" si="25">SUM(K24,K27,K30,K32)</f>
        <v>181692467.59</v>
      </c>
    </row>
    <row r="24" spans="1:11" s="63" customFormat="1" x14ac:dyDescent="0.25">
      <c r="A24" s="72"/>
      <c r="B24" s="73"/>
      <c r="C24" s="102">
        <v>13100</v>
      </c>
      <c r="D24" s="174" t="s">
        <v>289</v>
      </c>
      <c r="E24" s="175"/>
      <c r="F24" s="138">
        <f>SUM(F25:F26)</f>
        <v>5501031.3300000001</v>
      </c>
      <c r="G24" s="138">
        <f t="shared" ref="G24" si="26">SUM(G25:G26)</f>
        <v>0</v>
      </c>
      <c r="H24" s="138">
        <f t="shared" ref="H24" si="27">SUM(H25:H26)</f>
        <v>5501031.3300000001</v>
      </c>
      <c r="I24" s="138">
        <f t="shared" ref="I24" si="28">SUM(I25:I26)</f>
        <v>2650034.87</v>
      </c>
      <c r="J24" s="138">
        <f t="shared" ref="J24" si="29">SUM(J25:J26)</f>
        <v>2650034.87</v>
      </c>
      <c r="K24" s="263">
        <f t="shared" ref="K24" si="30">SUM(K25:K26)</f>
        <v>2850996.46</v>
      </c>
    </row>
    <row r="25" spans="1:11" s="63" customFormat="1" ht="30" x14ac:dyDescent="0.25">
      <c r="A25" s="72"/>
      <c r="B25" s="74"/>
      <c r="C25" s="73"/>
      <c r="D25" s="75">
        <v>13101</v>
      </c>
      <c r="E25" s="76" t="s">
        <v>493</v>
      </c>
      <c r="F25" s="181">
        <v>3501031.33</v>
      </c>
      <c r="G25" s="181">
        <v>0</v>
      </c>
      <c r="H25" s="181">
        <f t="shared" ref="H25:H26" si="31">F25+G25</f>
        <v>3501031.33</v>
      </c>
      <c r="I25" s="181">
        <v>1478846.27</v>
      </c>
      <c r="J25" s="181">
        <v>1478846.27</v>
      </c>
      <c r="K25" s="261">
        <f t="shared" si="10"/>
        <v>2022185.06</v>
      </c>
    </row>
    <row r="26" spans="1:11" s="63" customFormat="1" x14ac:dyDescent="0.25">
      <c r="A26" s="72"/>
      <c r="B26" s="74"/>
      <c r="C26" s="73"/>
      <c r="D26" s="75">
        <v>13102</v>
      </c>
      <c r="E26" s="76" t="s">
        <v>494</v>
      </c>
      <c r="F26" s="181">
        <v>2000000</v>
      </c>
      <c r="G26" s="181">
        <v>0</v>
      </c>
      <c r="H26" s="181">
        <f t="shared" si="31"/>
        <v>2000000</v>
      </c>
      <c r="I26" s="181">
        <v>1171188.6000000001</v>
      </c>
      <c r="J26" s="181">
        <v>1171188.6000000001</v>
      </c>
      <c r="K26" s="261">
        <f t="shared" si="10"/>
        <v>828811.39999999991</v>
      </c>
    </row>
    <row r="27" spans="1:11" s="63" customFormat="1" x14ac:dyDescent="0.25">
      <c r="A27" s="72"/>
      <c r="B27" s="73"/>
      <c r="C27" s="102">
        <v>13200</v>
      </c>
      <c r="D27" s="174" t="s">
        <v>290</v>
      </c>
      <c r="E27" s="175"/>
      <c r="F27" s="138">
        <f t="shared" ref="F27" si="32">SUM(F28:F29)</f>
        <v>130678782.61</v>
      </c>
      <c r="G27" s="138">
        <f t="shared" ref="G27" si="33">SUM(G28:G29)</f>
        <v>658786.76</v>
      </c>
      <c r="H27" s="138">
        <f t="shared" ref="H27:K27" si="34">SUM(H28:H29)</f>
        <v>131337569.37</v>
      </c>
      <c r="I27" s="138">
        <f t="shared" si="34"/>
        <v>31706937.609999999</v>
      </c>
      <c r="J27" s="138">
        <f t="shared" ref="J27" si="35">SUM(J28:J29)</f>
        <v>31706937.609999999</v>
      </c>
      <c r="K27" s="263">
        <f t="shared" si="34"/>
        <v>99630631.76000002</v>
      </c>
    </row>
    <row r="28" spans="1:11" s="63" customFormat="1" x14ac:dyDescent="0.25">
      <c r="A28" s="72"/>
      <c r="B28" s="74"/>
      <c r="C28" s="73"/>
      <c r="D28" s="75">
        <v>13202</v>
      </c>
      <c r="E28" s="76" t="s">
        <v>495</v>
      </c>
      <c r="F28" s="181">
        <v>33616518.799999997</v>
      </c>
      <c r="G28" s="181">
        <v>236815.2</v>
      </c>
      <c r="H28" s="181">
        <f t="shared" ref="H28:H29" si="36">F28+G28</f>
        <v>33853334</v>
      </c>
      <c r="I28" s="181">
        <v>8655192.8699999992</v>
      </c>
      <c r="J28" s="181">
        <v>8655192.8699999992</v>
      </c>
      <c r="K28" s="261">
        <f t="shared" si="10"/>
        <v>25198141.130000003</v>
      </c>
    </row>
    <row r="29" spans="1:11" s="63" customFormat="1" x14ac:dyDescent="0.25">
      <c r="A29" s="72"/>
      <c r="B29" s="74"/>
      <c r="C29" s="73"/>
      <c r="D29" s="75">
        <v>13203</v>
      </c>
      <c r="E29" s="76" t="s">
        <v>542</v>
      </c>
      <c r="F29" s="181">
        <v>97062263.810000002</v>
      </c>
      <c r="G29" s="181">
        <v>421971.56</v>
      </c>
      <c r="H29" s="181">
        <f t="shared" si="36"/>
        <v>97484235.370000005</v>
      </c>
      <c r="I29" s="181">
        <v>23051744.739999998</v>
      </c>
      <c r="J29" s="181">
        <v>23051744.739999998</v>
      </c>
      <c r="K29" s="261">
        <f t="shared" si="10"/>
        <v>74432490.63000001</v>
      </c>
    </row>
    <row r="30" spans="1:11" s="63" customFormat="1" x14ac:dyDescent="0.25">
      <c r="A30" s="72"/>
      <c r="B30" s="73"/>
      <c r="C30" s="102">
        <v>13300</v>
      </c>
      <c r="D30" s="174" t="s">
        <v>291</v>
      </c>
      <c r="E30" s="175"/>
      <c r="F30" s="138">
        <f t="shared" ref="F30" si="37">SUM(F31)</f>
        <v>1268045.3799999999</v>
      </c>
      <c r="G30" s="138">
        <f t="shared" ref="G30" si="38">SUM(G31)</f>
        <v>0</v>
      </c>
      <c r="H30" s="138">
        <f t="shared" ref="H30:K30" si="39">SUM(H31)</f>
        <v>1268045.3799999999</v>
      </c>
      <c r="I30" s="138">
        <f t="shared" si="39"/>
        <v>705837.19</v>
      </c>
      <c r="J30" s="138">
        <f t="shared" si="39"/>
        <v>705837.19</v>
      </c>
      <c r="K30" s="263">
        <f t="shared" si="39"/>
        <v>562208.18999999994</v>
      </c>
    </row>
    <row r="31" spans="1:11" s="63" customFormat="1" x14ac:dyDescent="0.25">
      <c r="A31" s="72"/>
      <c r="B31" s="74"/>
      <c r="C31" s="73"/>
      <c r="D31" s="75">
        <v>13301</v>
      </c>
      <c r="E31" s="76" t="s">
        <v>496</v>
      </c>
      <c r="F31" s="181">
        <v>1268045.3799999999</v>
      </c>
      <c r="G31" s="181">
        <v>0</v>
      </c>
      <c r="H31" s="181">
        <f>F31+G31</f>
        <v>1268045.3799999999</v>
      </c>
      <c r="I31" s="181">
        <v>705837.19</v>
      </c>
      <c r="J31" s="181">
        <v>705837.19</v>
      </c>
      <c r="K31" s="261">
        <f t="shared" si="10"/>
        <v>562208.18999999994</v>
      </c>
    </row>
    <row r="32" spans="1:11" s="63" customFormat="1" x14ac:dyDescent="0.25">
      <c r="A32" s="72"/>
      <c r="B32" s="73"/>
      <c r="C32" s="102">
        <v>13400</v>
      </c>
      <c r="D32" s="174" t="s">
        <v>292</v>
      </c>
      <c r="E32" s="175"/>
      <c r="F32" s="138">
        <f t="shared" ref="F32" si="40">SUM(F33)</f>
        <v>157707788.40000001</v>
      </c>
      <c r="G32" s="138">
        <f t="shared" ref="G32" si="41">SUM(G33)</f>
        <v>493170.92</v>
      </c>
      <c r="H32" s="138">
        <f t="shared" ref="H32:K32" si="42">SUM(H33)</f>
        <v>158200959.31999999</v>
      </c>
      <c r="I32" s="138">
        <f t="shared" si="42"/>
        <v>79552328.140000001</v>
      </c>
      <c r="J32" s="138">
        <f t="shared" si="42"/>
        <v>79552328.140000001</v>
      </c>
      <c r="K32" s="263">
        <f t="shared" si="42"/>
        <v>78648631.179999992</v>
      </c>
    </row>
    <row r="33" spans="1:11" s="63" customFormat="1" x14ac:dyDescent="0.25">
      <c r="A33" s="72"/>
      <c r="B33" s="74"/>
      <c r="C33" s="73"/>
      <c r="D33" s="75">
        <v>13401</v>
      </c>
      <c r="E33" s="76" t="s">
        <v>292</v>
      </c>
      <c r="F33" s="181">
        <f>166907788.4-7200000-2000000</f>
        <v>157707788.40000001</v>
      </c>
      <c r="G33" s="181">
        <v>493170.92</v>
      </c>
      <c r="H33" s="181">
        <f>F33+G33</f>
        <v>158200959.31999999</v>
      </c>
      <c r="I33" s="181">
        <v>79552328.140000001</v>
      </c>
      <c r="J33" s="181">
        <v>79552328.140000001</v>
      </c>
      <c r="K33" s="261">
        <f t="shared" si="10"/>
        <v>78648631.179999992</v>
      </c>
    </row>
    <row r="34" spans="1:11" s="63" customFormat="1" x14ac:dyDescent="0.25">
      <c r="A34" s="72"/>
      <c r="B34" s="176">
        <v>14000</v>
      </c>
      <c r="C34" s="177" t="s">
        <v>293</v>
      </c>
      <c r="D34" s="178"/>
      <c r="E34" s="179"/>
      <c r="F34" s="137">
        <f t="shared" ref="F34" si="43">SUM(F35,F38)</f>
        <v>111274638.67999999</v>
      </c>
      <c r="G34" s="137">
        <f t="shared" ref="G34" si="44">SUM(G35,G38)</f>
        <v>858993.84</v>
      </c>
      <c r="H34" s="137">
        <f t="shared" ref="H34:K34" si="45">SUM(H35,H38)</f>
        <v>112133632.52</v>
      </c>
      <c r="I34" s="137">
        <f t="shared" ref="I34" si="46">SUM(I35,I38)</f>
        <v>58837936.339999996</v>
      </c>
      <c r="J34" s="137">
        <f t="shared" ref="J34" si="47">SUM(J35,J38)</f>
        <v>56677738.289999999</v>
      </c>
      <c r="K34" s="262">
        <f t="shared" si="45"/>
        <v>53295696.179999985</v>
      </c>
    </row>
    <row r="35" spans="1:11" s="63" customFormat="1" x14ac:dyDescent="0.25">
      <c r="A35" s="72"/>
      <c r="B35" s="73"/>
      <c r="C35" s="102">
        <v>14100</v>
      </c>
      <c r="D35" s="174" t="s">
        <v>294</v>
      </c>
      <c r="E35" s="175"/>
      <c r="F35" s="138">
        <f t="shared" ref="F35" si="48">SUM(F36:F37)</f>
        <v>94850802.519999996</v>
      </c>
      <c r="G35" s="138">
        <f t="shared" ref="G35" si="49">SUM(G36:G37)</f>
        <v>93976.48</v>
      </c>
      <c r="H35" s="138">
        <f t="shared" ref="H35:K35" si="50">SUM(H36:H37)</f>
        <v>94944779</v>
      </c>
      <c r="I35" s="138">
        <f t="shared" ref="I35" si="51">SUM(I36:I37)</f>
        <v>44553198.189999998</v>
      </c>
      <c r="J35" s="138">
        <f t="shared" ref="J35" si="52">SUM(J36:J37)</f>
        <v>42393000.140000001</v>
      </c>
      <c r="K35" s="263">
        <f t="shared" si="50"/>
        <v>50391580.809999987</v>
      </c>
    </row>
    <row r="36" spans="1:11" s="63" customFormat="1" ht="30" x14ac:dyDescent="0.25">
      <c r="A36" s="72"/>
      <c r="B36" s="74"/>
      <c r="C36" s="73"/>
      <c r="D36" s="75">
        <v>14101</v>
      </c>
      <c r="E36" s="76" t="s">
        <v>497</v>
      </c>
      <c r="F36" s="181">
        <v>44854390.299999997</v>
      </c>
      <c r="G36" s="181">
        <v>93976.48</v>
      </c>
      <c r="H36" s="181">
        <f t="shared" ref="H36:H37" si="53">F36+G36</f>
        <v>44948366.779999994</v>
      </c>
      <c r="I36" s="181">
        <v>21030665.010000002</v>
      </c>
      <c r="J36" s="181">
        <v>19458383.940000001</v>
      </c>
      <c r="K36" s="261">
        <f t="shared" si="10"/>
        <v>23917701.769999992</v>
      </c>
    </row>
    <row r="37" spans="1:11" s="63" customFormat="1" ht="30" x14ac:dyDescent="0.25">
      <c r="A37" s="72"/>
      <c r="B37" s="74"/>
      <c r="C37" s="73"/>
      <c r="D37" s="75">
        <v>14102</v>
      </c>
      <c r="E37" s="76" t="s">
        <v>498</v>
      </c>
      <c r="F37" s="181">
        <v>49996412.219999999</v>
      </c>
      <c r="G37" s="181">
        <v>0</v>
      </c>
      <c r="H37" s="181">
        <f t="shared" si="53"/>
        <v>49996412.219999999</v>
      </c>
      <c r="I37" s="181">
        <v>23522533.18</v>
      </c>
      <c r="J37" s="181">
        <v>22934616.199999999</v>
      </c>
      <c r="K37" s="261">
        <f t="shared" si="10"/>
        <v>26473879.039999999</v>
      </c>
    </row>
    <row r="38" spans="1:11" s="63" customFormat="1" x14ac:dyDescent="0.25">
      <c r="A38" s="72"/>
      <c r="B38" s="73"/>
      <c r="C38" s="102">
        <v>14400</v>
      </c>
      <c r="D38" s="174" t="s">
        <v>295</v>
      </c>
      <c r="E38" s="175"/>
      <c r="F38" s="138">
        <f>SUM(F39:F42)</f>
        <v>16423836.16</v>
      </c>
      <c r="G38" s="138">
        <f t="shared" ref="G38" si="54">SUM(G39:G42)</f>
        <v>765017.36</v>
      </c>
      <c r="H38" s="138">
        <f t="shared" ref="H38:K38" si="55">SUM(H39:H42)</f>
        <v>17188853.52</v>
      </c>
      <c r="I38" s="138">
        <f t="shared" si="55"/>
        <v>14284738.149999999</v>
      </c>
      <c r="J38" s="138">
        <f t="shared" ref="J38" si="56">SUM(J39:J42)</f>
        <v>14284738.149999999</v>
      </c>
      <c r="K38" s="263">
        <f t="shared" si="55"/>
        <v>2904115.37</v>
      </c>
    </row>
    <row r="39" spans="1:11" s="63" customFormat="1" x14ac:dyDescent="0.25">
      <c r="A39" s="72"/>
      <c r="B39" s="74"/>
      <c r="C39" s="73"/>
      <c r="D39" s="75">
        <v>14401</v>
      </c>
      <c r="E39" s="76" t="s">
        <v>499</v>
      </c>
      <c r="F39" s="181">
        <v>1203836.1599999999</v>
      </c>
      <c r="G39" s="181">
        <v>120000</v>
      </c>
      <c r="H39" s="181">
        <f t="shared" ref="H39:H42" si="57">F39+G39</f>
        <v>1323836.1599999999</v>
      </c>
      <c r="I39" s="181">
        <v>887875.63</v>
      </c>
      <c r="J39" s="181">
        <v>887875.63</v>
      </c>
      <c r="K39" s="261">
        <f t="shared" si="10"/>
        <v>435960.52999999991</v>
      </c>
    </row>
    <row r="40" spans="1:11" s="63" customFormat="1" ht="30" x14ac:dyDescent="0.25">
      <c r="A40" s="72"/>
      <c r="B40" s="74"/>
      <c r="C40" s="73"/>
      <c r="D40" s="75">
        <v>14410</v>
      </c>
      <c r="E40" s="76" t="s">
        <v>296</v>
      </c>
      <c r="F40" s="181">
        <v>720000</v>
      </c>
      <c r="G40" s="181">
        <v>75000</v>
      </c>
      <c r="H40" s="181">
        <f t="shared" si="57"/>
        <v>795000</v>
      </c>
      <c r="I40" s="181">
        <v>717893.49</v>
      </c>
      <c r="J40" s="181">
        <v>717893.49</v>
      </c>
      <c r="K40" s="261">
        <f t="shared" si="10"/>
        <v>77106.510000000009</v>
      </c>
    </row>
    <row r="41" spans="1:11" s="63" customFormat="1" ht="30" hidden="1" x14ac:dyDescent="0.25">
      <c r="A41" s="72"/>
      <c r="B41" s="74"/>
      <c r="C41" s="73"/>
      <c r="D41" s="75">
        <v>14411</v>
      </c>
      <c r="E41" s="76" t="s">
        <v>500</v>
      </c>
      <c r="F41" s="181"/>
      <c r="G41" s="181"/>
      <c r="H41" s="181">
        <f t="shared" si="57"/>
        <v>0</v>
      </c>
      <c r="I41" s="181"/>
      <c r="J41" s="181"/>
      <c r="K41" s="261">
        <f t="shared" si="10"/>
        <v>0</v>
      </c>
    </row>
    <row r="42" spans="1:11" s="63" customFormat="1" ht="30" x14ac:dyDescent="0.25">
      <c r="A42" s="72"/>
      <c r="B42" s="74"/>
      <c r="C42" s="73"/>
      <c r="D42" s="75">
        <v>14412</v>
      </c>
      <c r="E42" s="76" t="s">
        <v>501</v>
      </c>
      <c r="F42" s="181">
        <v>14500000</v>
      </c>
      <c r="G42" s="181">
        <v>570017.36</v>
      </c>
      <c r="H42" s="181">
        <f t="shared" si="57"/>
        <v>15070017.359999999</v>
      </c>
      <c r="I42" s="181">
        <v>12678969.029999999</v>
      </c>
      <c r="J42" s="181">
        <v>12678969.029999999</v>
      </c>
      <c r="K42" s="261">
        <f t="shared" si="10"/>
        <v>2391048.33</v>
      </c>
    </row>
    <row r="43" spans="1:11" s="63" customFormat="1" x14ac:dyDescent="0.25">
      <c r="A43" s="72"/>
      <c r="B43" s="176">
        <v>15000</v>
      </c>
      <c r="C43" s="177" t="s">
        <v>297</v>
      </c>
      <c r="D43" s="178"/>
      <c r="E43" s="179"/>
      <c r="F43" s="137">
        <f>SUM(F46,F48,F58)</f>
        <v>167017148.78</v>
      </c>
      <c r="G43" s="137">
        <f t="shared" ref="G43" si="58">SUM(G44,G46,G48,G56,G58)</f>
        <v>179455.14</v>
      </c>
      <c r="H43" s="137">
        <f t="shared" ref="H43:K43" si="59">SUM(H44,H46,H48,H56,H58)</f>
        <v>167196603.92000002</v>
      </c>
      <c r="I43" s="137">
        <f t="shared" ref="I43:J43" si="60">SUM(I44,I46,I48,I56,I58)</f>
        <v>69345797.820000008</v>
      </c>
      <c r="J43" s="137">
        <f t="shared" si="60"/>
        <v>69336056.540000007</v>
      </c>
      <c r="K43" s="262">
        <f t="shared" si="59"/>
        <v>97850806.099999994</v>
      </c>
    </row>
    <row r="44" spans="1:11" s="63" customFormat="1" x14ac:dyDescent="0.25">
      <c r="A44" s="72"/>
      <c r="B44" s="73"/>
      <c r="C44" s="102">
        <v>15200</v>
      </c>
      <c r="D44" s="174" t="s">
        <v>298</v>
      </c>
      <c r="E44" s="175"/>
      <c r="F44" s="138"/>
      <c r="G44" s="138">
        <f t="shared" ref="G44" si="61">SUM(G45)</f>
        <v>0</v>
      </c>
      <c r="H44" s="138">
        <f t="shared" ref="H44:K44" si="62">SUM(H45)</f>
        <v>0</v>
      </c>
      <c r="I44" s="138">
        <f t="shared" si="62"/>
        <v>0</v>
      </c>
      <c r="J44" s="138">
        <f t="shared" si="62"/>
        <v>0</v>
      </c>
      <c r="K44" s="263">
        <f t="shared" si="62"/>
        <v>0</v>
      </c>
    </row>
    <row r="45" spans="1:11" s="63" customFormat="1" hidden="1" x14ac:dyDescent="0.25">
      <c r="A45" s="72"/>
      <c r="B45" s="74"/>
      <c r="C45" s="73"/>
      <c r="D45" s="75">
        <v>15201</v>
      </c>
      <c r="E45" s="76" t="s">
        <v>298</v>
      </c>
      <c r="F45" s="181"/>
      <c r="G45" s="181"/>
      <c r="H45" s="181">
        <f>F45+G45</f>
        <v>0</v>
      </c>
      <c r="I45" s="181">
        <f t="shared" ref="I45:J45" si="63">G45+H45</f>
        <v>0</v>
      </c>
      <c r="J45" s="181">
        <f t="shared" si="63"/>
        <v>0</v>
      </c>
      <c r="K45" s="261">
        <f t="shared" si="10"/>
        <v>0</v>
      </c>
    </row>
    <row r="46" spans="1:11" s="63" customFormat="1" x14ac:dyDescent="0.25">
      <c r="A46" s="72"/>
      <c r="B46" s="73"/>
      <c r="C46" s="102">
        <v>15300</v>
      </c>
      <c r="D46" s="174" t="s">
        <v>299</v>
      </c>
      <c r="E46" s="175"/>
      <c r="F46" s="138">
        <f t="shared" ref="F46" si="64">SUM(F47)</f>
        <v>561592.73</v>
      </c>
      <c r="G46" s="138">
        <f t="shared" ref="G46" si="65">SUM(G47)</f>
        <v>0</v>
      </c>
      <c r="H46" s="138">
        <f t="shared" ref="H46:K46" si="66">SUM(H47)</f>
        <v>561592.73</v>
      </c>
      <c r="I46" s="138">
        <f t="shared" si="66"/>
        <v>226513.86</v>
      </c>
      <c r="J46" s="138">
        <f t="shared" si="66"/>
        <v>226513.86</v>
      </c>
      <c r="K46" s="263">
        <f t="shared" si="66"/>
        <v>335078.87</v>
      </c>
    </row>
    <row r="47" spans="1:11" s="63" customFormat="1" ht="30" x14ac:dyDescent="0.25">
      <c r="A47" s="72"/>
      <c r="B47" s="74"/>
      <c r="C47" s="73"/>
      <c r="D47" s="75">
        <v>15302</v>
      </c>
      <c r="E47" s="76" t="s">
        <v>502</v>
      </c>
      <c r="F47" s="181">
        <v>561592.73</v>
      </c>
      <c r="G47" s="181">
        <v>0</v>
      </c>
      <c r="H47" s="181">
        <f>F47+G47</f>
        <v>561592.73</v>
      </c>
      <c r="I47" s="181">
        <v>226513.86</v>
      </c>
      <c r="J47" s="181">
        <v>226513.86</v>
      </c>
      <c r="K47" s="261">
        <f t="shared" si="10"/>
        <v>335078.87</v>
      </c>
    </row>
    <row r="48" spans="1:11" s="63" customFormat="1" x14ac:dyDescent="0.25">
      <c r="A48" s="72"/>
      <c r="B48" s="73"/>
      <c r="C48" s="102">
        <v>15400</v>
      </c>
      <c r="D48" s="174" t="s">
        <v>300</v>
      </c>
      <c r="E48" s="175"/>
      <c r="F48" s="138">
        <f t="shared" ref="F48" si="67">SUM(F49:F55)</f>
        <v>163955556.05000001</v>
      </c>
      <c r="G48" s="138">
        <f t="shared" ref="G48" si="68">SUM(G49:G55)</f>
        <v>59455.14</v>
      </c>
      <c r="H48" s="138">
        <f t="shared" ref="H48:K48" si="69">SUM(H49:H55)</f>
        <v>164015011.19000003</v>
      </c>
      <c r="I48" s="138">
        <f t="shared" si="69"/>
        <v>67772868.280000001</v>
      </c>
      <c r="J48" s="138">
        <f t="shared" ref="J48" si="70">SUM(J49:J55)</f>
        <v>67763127</v>
      </c>
      <c r="K48" s="263">
        <f t="shared" si="69"/>
        <v>96242142.909999996</v>
      </c>
    </row>
    <row r="49" spans="1:11" s="63" customFormat="1" x14ac:dyDescent="0.25">
      <c r="A49" s="72"/>
      <c r="B49" s="74"/>
      <c r="C49" s="73"/>
      <c r="D49" s="75">
        <v>15401</v>
      </c>
      <c r="E49" s="76" t="s">
        <v>503</v>
      </c>
      <c r="F49" s="181">
        <v>34161094.780000001</v>
      </c>
      <c r="G49" s="181">
        <v>35039.74</v>
      </c>
      <c r="H49" s="181">
        <f t="shared" ref="H49:H55" si="71">F49+G49</f>
        <v>34196134.520000003</v>
      </c>
      <c r="I49" s="181">
        <v>15260543.060000001</v>
      </c>
      <c r="J49" s="281">
        <v>15260543.060000001</v>
      </c>
      <c r="K49" s="261">
        <f t="shared" si="10"/>
        <v>18935591.460000001</v>
      </c>
    </row>
    <row r="50" spans="1:11" s="63" customFormat="1" x14ac:dyDescent="0.25">
      <c r="A50" s="72"/>
      <c r="B50" s="74"/>
      <c r="C50" s="73"/>
      <c r="D50" s="75">
        <v>15402</v>
      </c>
      <c r="E50" s="76" t="s">
        <v>504</v>
      </c>
      <c r="F50" s="181">
        <v>18680289.109999999</v>
      </c>
      <c r="G50" s="181">
        <v>24415.4</v>
      </c>
      <c r="H50" s="181">
        <f t="shared" si="71"/>
        <v>18704704.509999998</v>
      </c>
      <c r="I50" s="181">
        <v>8338510.2800000003</v>
      </c>
      <c r="J50" s="281">
        <v>8338510.2800000003</v>
      </c>
      <c r="K50" s="261">
        <f t="shared" si="10"/>
        <v>10366194.229999997</v>
      </c>
    </row>
    <row r="51" spans="1:11" s="63" customFormat="1" x14ac:dyDescent="0.25">
      <c r="A51" s="72"/>
      <c r="B51" s="74"/>
      <c r="C51" s="73"/>
      <c r="D51" s="75">
        <v>15403</v>
      </c>
      <c r="E51" s="76" t="s">
        <v>543</v>
      </c>
      <c r="F51" s="181">
        <v>70057142.480000004</v>
      </c>
      <c r="G51" s="181">
        <v>0</v>
      </c>
      <c r="H51" s="181">
        <f t="shared" si="71"/>
        <v>70057142.480000004</v>
      </c>
      <c r="I51" s="181">
        <v>31684425.280000001</v>
      </c>
      <c r="J51" s="281">
        <v>31684425.280000001</v>
      </c>
      <c r="K51" s="261">
        <f t="shared" si="10"/>
        <v>38372717.200000003</v>
      </c>
    </row>
    <row r="52" spans="1:11" s="63" customFormat="1" x14ac:dyDescent="0.25">
      <c r="A52" s="72"/>
      <c r="B52" s="74"/>
      <c r="C52" s="73"/>
      <c r="D52" s="75">
        <v>15404</v>
      </c>
      <c r="E52" s="76" t="s">
        <v>505</v>
      </c>
      <c r="F52" s="181">
        <v>16632108.199999999</v>
      </c>
      <c r="G52" s="181">
        <v>0</v>
      </c>
      <c r="H52" s="181">
        <f t="shared" si="71"/>
        <v>16632108.199999999</v>
      </c>
      <c r="I52" s="181">
        <v>1785.93</v>
      </c>
      <c r="J52" s="281">
        <v>1785.93</v>
      </c>
      <c r="K52" s="261">
        <f t="shared" si="10"/>
        <v>16630322.27</v>
      </c>
    </row>
    <row r="53" spans="1:11" s="63" customFormat="1" x14ac:dyDescent="0.25">
      <c r="A53" s="72"/>
      <c r="B53" s="74"/>
      <c r="C53" s="73"/>
      <c r="D53" s="75">
        <v>15405</v>
      </c>
      <c r="E53" s="76" t="s">
        <v>506</v>
      </c>
      <c r="F53" s="181">
        <v>6131020.4000000004</v>
      </c>
      <c r="G53" s="181">
        <v>0</v>
      </c>
      <c r="H53" s="181">
        <f t="shared" si="71"/>
        <v>6131020.4000000004</v>
      </c>
      <c r="I53" s="181">
        <v>5846538.0899999999</v>
      </c>
      <c r="J53" s="281">
        <v>5846538.0899999999</v>
      </c>
      <c r="K53" s="261">
        <f t="shared" si="10"/>
        <v>284482.31000000052</v>
      </c>
    </row>
    <row r="54" spans="1:11" s="63" customFormat="1" x14ac:dyDescent="0.25">
      <c r="A54" s="72"/>
      <c r="B54" s="74"/>
      <c r="C54" s="73"/>
      <c r="D54" s="75">
        <v>15406</v>
      </c>
      <c r="E54" s="76" t="s">
        <v>507</v>
      </c>
      <c r="F54" s="181">
        <v>13472742.779999999</v>
      </c>
      <c r="G54" s="181">
        <v>0</v>
      </c>
      <c r="H54" s="181">
        <f t="shared" si="71"/>
        <v>13472742.779999999</v>
      </c>
      <c r="I54" s="181">
        <v>6085036.2999999998</v>
      </c>
      <c r="J54" s="281">
        <v>6085036.2999999998</v>
      </c>
      <c r="K54" s="261">
        <f t="shared" si="10"/>
        <v>7387706.4799999995</v>
      </c>
    </row>
    <row r="55" spans="1:11" s="63" customFormat="1" x14ac:dyDescent="0.25">
      <c r="A55" s="72"/>
      <c r="B55" s="74"/>
      <c r="C55" s="73"/>
      <c r="D55" s="75">
        <v>15412</v>
      </c>
      <c r="E55" s="76" t="s">
        <v>508</v>
      </c>
      <c r="F55" s="181">
        <v>4821158.3</v>
      </c>
      <c r="G55" s="181">
        <v>0</v>
      </c>
      <c r="H55" s="181">
        <f t="shared" si="71"/>
        <v>4821158.3</v>
      </c>
      <c r="I55" s="181">
        <v>556029.34</v>
      </c>
      <c r="J55" s="281">
        <v>546288.06000000006</v>
      </c>
      <c r="K55" s="261">
        <f t="shared" si="10"/>
        <v>4265128.96</v>
      </c>
    </row>
    <row r="56" spans="1:11" s="63" customFormat="1" hidden="1" x14ac:dyDescent="0.25">
      <c r="A56" s="72"/>
      <c r="B56" s="73"/>
      <c r="C56" s="102">
        <v>15500</v>
      </c>
      <c r="D56" s="174" t="s">
        <v>301</v>
      </c>
      <c r="E56" s="175"/>
      <c r="F56" s="138"/>
      <c r="G56" s="138">
        <f t="shared" ref="G56" si="72">SUM(G57)</f>
        <v>0</v>
      </c>
      <c r="H56" s="138">
        <f t="shared" ref="H56:K56" si="73">SUM(H57)</f>
        <v>0</v>
      </c>
      <c r="I56" s="138"/>
      <c r="J56" s="138"/>
      <c r="K56" s="263">
        <f t="shared" si="73"/>
        <v>0</v>
      </c>
    </row>
    <row r="57" spans="1:11" s="63" customFormat="1" hidden="1" x14ac:dyDescent="0.25">
      <c r="A57" s="72"/>
      <c r="B57" s="74"/>
      <c r="C57" s="73"/>
      <c r="D57" s="75">
        <v>15501</v>
      </c>
      <c r="E57" s="76" t="s">
        <v>302</v>
      </c>
      <c r="F57" s="181"/>
      <c r="G57" s="181"/>
      <c r="H57" s="181">
        <f t="shared" ref="H57" si="74">F57+G57</f>
        <v>0</v>
      </c>
      <c r="I57" s="181">
        <v>0</v>
      </c>
      <c r="J57" s="181">
        <v>0</v>
      </c>
      <c r="K57" s="261">
        <f t="shared" si="10"/>
        <v>0</v>
      </c>
    </row>
    <row r="58" spans="1:11" s="63" customFormat="1" x14ac:dyDescent="0.25">
      <c r="A58" s="72"/>
      <c r="B58" s="73"/>
      <c r="C58" s="102">
        <v>15900</v>
      </c>
      <c r="D58" s="174" t="s">
        <v>297</v>
      </c>
      <c r="E58" s="175"/>
      <c r="F58" s="138">
        <f>SUM(F60:F60)</f>
        <v>2500000</v>
      </c>
      <c r="G58" s="138">
        <f t="shared" ref="G58" si="75">SUM(G59:G61)</f>
        <v>120000</v>
      </c>
      <c r="H58" s="138">
        <f t="shared" ref="H58:K58" si="76">SUM(H59:H61)</f>
        <v>2620000</v>
      </c>
      <c r="I58" s="138">
        <f t="shared" si="76"/>
        <v>1346415.68</v>
      </c>
      <c r="J58" s="138">
        <f t="shared" ref="J58" si="77">SUM(J59:J61)</f>
        <v>1346415.68</v>
      </c>
      <c r="K58" s="263">
        <f t="shared" si="76"/>
        <v>1273584.32</v>
      </c>
    </row>
    <row r="59" spans="1:11" s="63" customFormat="1" hidden="1" x14ac:dyDescent="0.25">
      <c r="A59" s="72"/>
      <c r="B59" s="74"/>
      <c r="C59" s="73"/>
      <c r="D59" s="225">
        <v>15901</v>
      </c>
      <c r="E59" s="224" t="s">
        <v>526</v>
      </c>
      <c r="F59" s="181"/>
      <c r="G59" s="181"/>
      <c r="H59" s="181">
        <f t="shared" ref="H59" si="78">F59+G59</f>
        <v>0</v>
      </c>
      <c r="I59" s="181">
        <v>0</v>
      </c>
      <c r="J59" s="181">
        <v>0</v>
      </c>
      <c r="K59" s="261">
        <f t="shared" si="10"/>
        <v>0</v>
      </c>
    </row>
    <row r="60" spans="1:11" s="63" customFormat="1" ht="30" customHeight="1" x14ac:dyDescent="0.25">
      <c r="A60" s="72"/>
      <c r="B60" s="74"/>
      <c r="C60" s="73"/>
      <c r="D60" s="75">
        <v>15913</v>
      </c>
      <c r="E60" s="76" t="s">
        <v>303</v>
      </c>
      <c r="F60" s="181">
        <v>2500000</v>
      </c>
      <c r="G60" s="181">
        <v>120000</v>
      </c>
      <c r="H60" s="181">
        <f>F60+G60</f>
        <v>2620000</v>
      </c>
      <c r="I60" s="181">
        <v>1346415.68</v>
      </c>
      <c r="J60" s="181">
        <v>1346415.68</v>
      </c>
      <c r="K60" s="261">
        <f t="shared" si="10"/>
        <v>1273584.32</v>
      </c>
    </row>
    <row r="61" spans="1:11" s="63" customFormat="1" ht="15" hidden="1" customHeight="1" x14ac:dyDescent="0.25">
      <c r="A61" s="72"/>
      <c r="B61" s="74"/>
      <c r="C61" s="73"/>
      <c r="D61" s="75">
        <v>15914</v>
      </c>
      <c r="E61" s="76" t="s">
        <v>304</v>
      </c>
      <c r="F61" s="181"/>
      <c r="G61" s="181"/>
      <c r="H61" s="181"/>
      <c r="I61" s="181"/>
      <c r="J61" s="181"/>
      <c r="K61" s="261">
        <f t="shared" si="10"/>
        <v>0</v>
      </c>
    </row>
    <row r="62" spans="1:11" s="63" customFormat="1" ht="15" hidden="1" customHeight="1" x14ac:dyDescent="0.25">
      <c r="A62" s="72"/>
      <c r="B62" s="176">
        <v>16000</v>
      </c>
      <c r="C62" s="177" t="s">
        <v>143</v>
      </c>
      <c r="D62" s="178"/>
      <c r="E62" s="179"/>
      <c r="F62" s="181"/>
      <c r="G62" s="181"/>
      <c r="H62" s="181"/>
      <c r="I62" s="181"/>
      <c r="J62" s="181"/>
      <c r="K62" s="261"/>
    </row>
    <row r="63" spans="1:11" s="63" customFormat="1" ht="15" hidden="1" customHeight="1" x14ac:dyDescent="0.25">
      <c r="A63" s="72"/>
      <c r="B63" s="73"/>
      <c r="C63" s="102">
        <v>16100</v>
      </c>
      <c r="D63" s="174" t="s">
        <v>557</v>
      </c>
      <c r="E63" s="175"/>
      <c r="F63" s="181"/>
      <c r="G63" s="181"/>
      <c r="H63" s="181"/>
      <c r="I63" s="181"/>
      <c r="J63" s="181"/>
      <c r="K63" s="261"/>
    </row>
    <row r="64" spans="1:11" s="63" customFormat="1" ht="30" hidden="1" customHeight="1" x14ac:dyDescent="0.25">
      <c r="A64" s="72"/>
      <c r="B64" s="74"/>
      <c r="C64" s="73"/>
      <c r="D64" s="75">
        <v>16101</v>
      </c>
      <c r="E64" s="76" t="s">
        <v>558</v>
      </c>
      <c r="F64" s="181"/>
      <c r="G64" s="181"/>
      <c r="H64" s="181"/>
      <c r="I64" s="181"/>
      <c r="J64" s="181"/>
      <c r="K64" s="261"/>
    </row>
    <row r="65" spans="1:11" s="63" customFormat="1" x14ac:dyDescent="0.25">
      <c r="A65" s="72"/>
      <c r="B65" s="176">
        <v>17000</v>
      </c>
      <c r="C65" s="177" t="s">
        <v>305</v>
      </c>
      <c r="D65" s="178"/>
      <c r="E65" s="179"/>
      <c r="F65" s="137">
        <f t="shared" ref="F65:G66" si="79">SUM(F66)</f>
        <v>14163286</v>
      </c>
      <c r="G65" s="137">
        <f t="shared" si="79"/>
        <v>48000</v>
      </c>
      <c r="H65" s="137">
        <f t="shared" ref="H65:K66" si="80">SUM(H66)</f>
        <v>14211286</v>
      </c>
      <c r="I65" s="137">
        <f t="shared" si="80"/>
        <v>5581800</v>
      </c>
      <c r="J65" s="137">
        <f t="shared" si="80"/>
        <v>5581800</v>
      </c>
      <c r="K65" s="262">
        <f t="shared" si="80"/>
        <v>8629486</v>
      </c>
    </row>
    <row r="66" spans="1:11" s="63" customFormat="1" x14ac:dyDescent="0.25">
      <c r="A66" s="72"/>
      <c r="B66" s="73"/>
      <c r="C66" s="102">
        <v>17100</v>
      </c>
      <c r="D66" s="174" t="s">
        <v>306</v>
      </c>
      <c r="E66" s="175"/>
      <c r="F66" s="138">
        <f t="shared" ref="F66" si="81">SUM(F67)</f>
        <v>14163286</v>
      </c>
      <c r="G66" s="138">
        <f t="shared" si="79"/>
        <v>48000</v>
      </c>
      <c r="H66" s="138">
        <f t="shared" si="80"/>
        <v>14211286</v>
      </c>
      <c r="I66" s="138">
        <f t="shared" si="80"/>
        <v>5581800</v>
      </c>
      <c r="J66" s="138">
        <f t="shared" si="80"/>
        <v>5581800</v>
      </c>
      <c r="K66" s="263">
        <f t="shared" si="80"/>
        <v>8629486</v>
      </c>
    </row>
    <row r="67" spans="1:11" s="63" customFormat="1" x14ac:dyDescent="0.25">
      <c r="A67" s="72"/>
      <c r="B67" s="74"/>
      <c r="C67" s="73"/>
      <c r="D67" s="75">
        <v>17101</v>
      </c>
      <c r="E67" s="76" t="s">
        <v>509</v>
      </c>
      <c r="F67" s="181">
        <v>14163286</v>
      </c>
      <c r="G67" s="181">
        <v>48000</v>
      </c>
      <c r="H67" s="181">
        <f>F67+G67</f>
        <v>14211286</v>
      </c>
      <c r="I67" s="181">
        <v>5581800</v>
      </c>
      <c r="J67" s="181">
        <v>5581800</v>
      </c>
      <c r="K67" s="261">
        <f t="shared" si="10"/>
        <v>8629486</v>
      </c>
    </row>
    <row r="68" spans="1:11" s="63" customFormat="1" x14ac:dyDescent="0.25">
      <c r="A68" s="72"/>
      <c r="B68" s="74"/>
      <c r="C68" s="73"/>
      <c r="D68" s="75"/>
      <c r="E68" s="76"/>
      <c r="F68" s="181"/>
      <c r="G68" s="181"/>
      <c r="H68" s="181"/>
      <c r="I68" s="181"/>
      <c r="J68" s="181"/>
      <c r="K68" s="261"/>
    </row>
    <row r="69" spans="1:11" s="63" customFormat="1" x14ac:dyDescent="0.25">
      <c r="A69" s="64">
        <v>20000</v>
      </c>
      <c r="B69" s="65" t="s">
        <v>307</v>
      </c>
      <c r="C69" s="66"/>
      <c r="D69" s="66"/>
      <c r="E69" s="67"/>
      <c r="F69" s="136">
        <f t="shared" ref="F69:K69" si="82">SUM(F70,F84,F91,F108,F115,F119,F127)</f>
        <v>8188101.0810000002</v>
      </c>
      <c r="G69" s="136">
        <f t="shared" si="82"/>
        <v>211960</v>
      </c>
      <c r="H69" s="136">
        <f t="shared" si="82"/>
        <v>8400061.0810000002</v>
      </c>
      <c r="I69" s="136">
        <f t="shared" si="82"/>
        <v>4484405.12</v>
      </c>
      <c r="J69" s="136">
        <f t="shared" si="82"/>
        <v>4470023.3</v>
      </c>
      <c r="K69" s="261">
        <f t="shared" si="82"/>
        <v>3915655.9610000001</v>
      </c>
    </row>
    <row r="70" spans="1:11" s="63" customFormat="1" x14ac:dyDescent="0.25">
      <c r="A70" s="72"/>
      <c r="B70" s="176">
        <v>21000</v>
      </c>
      <c r="C70" s="177" t="s">
        <v>308</v>
      </c>
      <c r="D70" s="178"/>
      <c r="E70" s="179"/>
      <c r="F70" s="137">
        <f>SUM(F71,F74,F76,F78,F80,F82)</f>
        <v>1549733.7349999999</v>
      </c>
      <c r="G70" s="137">
        <f t="shared" ref="G70" si="83">SUM(G71,G74,G76,G78,G80,G82)</f>
        <v>0</v>
      </c>
      <c r="H70" s="137">
        <f t="shared" ref="H70:K70" si="84">SUM(H71,H74,H76,H78,H80,H82)</f>
        <v>1549733.7349999999</v>
      </c>
      <c r="I70" s="137">
        <f t="shared" ref="I70" si="85">SUM(I71,I74,I76,I78,I80,I82)</f>
        <v>615399.61</v>
      </c>
      <c r="J70" s="137">
        <f t="shared" ref="J70" si="86">SUM(J71,J74,J76,J78,J80,J82)</f>
        <v>613926.61</v>
      </c>
      <c r="K70" s="262">
        <f t="shared" si="84"/>
        <v>934334.125</v>
      </c>
    </row>
    <row r="71" spans="1:11" s="63" customFormat="1" x14ac:dyDescent="0.25">
      <c r="A71" s="72"/>
      <c r="B71" s="73"/>
      <c r="C71" s="102">
        <v>21100</v>
      </c>
      <c r="D71" s="174" t="s">
        <v>309</v>
      </c>
      <c r="E71" s="175"/>
      <c r="F71" s="138">
        <f t="shared" ref="F71" si="87">SUM(F72:F73)</f>
        <v>268153.73499999999</v>
      </c>
      <c r="G71" s="138">
        <f t="shared" ref="G71" si="88">SUM(G72:G73)</f>
        <v>0</v>
      </c>
      <c r="H71" s="138">
        <f t="shared" ref="H71:K71" si="89">SUM(H72:H73)</f>
        <v>268153.73499999999</v>
      </c>
      <c r="I71" s="138">
        <f t="shared" ref="I71" si="90">SUM(I72:I73)</f>
        <v>249548.81</v>
      </c>
      <c r="J71" s="138">
        <f t="shared" ref="J71" si="91">SUM(J72:J73)</f>
        <v>249548.81</v>
      </c>
      <c r="K71" s="263">
        <f t="shared" si="89"/>
        <v>18604.924999999996</v>
      </c>
    </row>
    <row r="72" spans="1:11" s="63" customFormat="1" x14ac:dyDescent="0.25">
      <c r="A72" s="72"/>
      <c r="B72" s="74"/>
      <c r="C72" s="73"/>
      <c r="D72" s="75">
        <v>21101</v>
      </c>
      <c r="E72" s="76" t="s">
        <v>510</v>
      </c>
      <c r="F72" s="181">
        <v>255153.73499999999</v>
      </c>
      <c r="G72" s="181">
        <v>0</v>
      </c>
      <c r="H72" s="181">
        <f t="shared" ref="H72:H73" si="92">F72+G72</f>
        <v>255153.73499999999</v>
      </c>
      <c r="I72" s="181">
        <v>236753.49</v>
      </c>
      <c r="J72" s="181">
        <v>236753.49</v>
      </c>
      <c r="K72" s="261">
        <f t="shared" si="10"/>
        <v>18400.244999999995</v>
      </c>
    </row>
    <row r="73" spans="1:11" s="63" customFormat="1" x14ac:dyDescent="0.25">
      <c r="A73" s="72"/>
      <c r="B73" s="74"/>
      <c r="C73" s="73"/>
      <c r="D73" s="75">
        <v>21102</v>
      </c>
      <c r="E73" s="76" t="s">
        <v>511</v>
      </c>
      <c r="F73" s="181">
        <v>13000</v>
      </c>
      <c r="G73" s="181">
        <v>0</v>
      </c>
      <c r="H73" s="181">
        <f t="shared" si="92"/>
        <v>13000</v>
      </c>
      <c r="I73" s="181">
        <v>12795.32</v>
      </c>
      <c r="J73" s="181">
        <v>12795.32</v>
      </c>
      <c r="K73" s="261">
        <f t="shared" si="10"/>
        <v>204.68000000000029</v>
      </c>
    </row>
    <row r="74" spans="1:11" s="63" customFormat="1" x14ac:dyDescent="0.25">
      <c r="A74" s="72"/>
      <c r="B74" s="73"/>
      <c r="C74" s="102">
        <v>21200</v>
      </c>
      <c r="D74" s="174" t="s">
        <v>310</v>
      </c>
      <c r="E74" s="175"/>
      <c r="F74" s="138">
        <f t="shared" ref="F74" si="93">SUM(F75)</f>
        <v>72600</v>
      </c>
      <c r="G74" s="138">
        <f t="shared" ref="G74" si="94">SUM(G75)</f>
        <v>0</v>
      </c>
      <c r="H74" s="138">
        <f t="shared" ref="H74:K74" si="95">SUM(H75)</f>
        <v>72600</v>
      </c>
      <c r="I74" s="138">
        <f t="shared" si="95"/>
        <v>66717</v>
      </c>
      <c r="J74" s="138">
        <f t="shared" si="95"/>
        <v>66717</v>
      </c>
      <c r="K74" s="263">
        <f t="shared" si="95"/>
        <v>5883</v>
      </c>
    </row>
    <row r="75" spans="1:11" s="63" customFormat="1" ht="30" x14ac:dyDescent="0.25">
      <c r="A75" s="72"/>
      <c r="B75" s="74"/>
      <c r="C75" s="73"/>
      <c r="D75" s="75">
        <v>21201</v>
      </c>
      <c r="E75" s="76" t="s">
        <v>310</v>
      </c>
      <c r="F75" s="181">
        <v>72600</v>
      </c>
      <c r="G75" s="181">
        <v>0</v>
      </c>
      <c r="H75" s="181">
        <f>F75+G75</f>
        <v>72600</v>
      </c>
      <c r="I75" s="181">
        <v>66717</v>
      </c>
      <c r="J75" s="181">
        <v>66717</v>
      </c>
      <c r="K75" s="261">
        <f t="shared" si="10"/>
        <v>5883</v>
      </c>
    </row>
    <row r="76" spans="1:11" s="63" customFormat="1" x14ac:dyDescent="0.25">
      <c r="A76" s="72"/>
      <c r="B76" s="73"/>
      <c r="C76" s="102">
        <v>21400</v>
      </c>
      <c r="D76" s="174" t="s">
        <v>311</v>
      </c>
      <c r="E76" s="175"/>
      <c r="F76" s="138">
        <f t="shared" ref="F76" si="96">SUM(F77)</f>
        <v>840000</v>
      </c>
      <c r="G76" s="138">
        <f t="shared" ref="G76" si="97">SUM(G77)</f>
        <v>0</v>
      </c>
      <c r="H76" s="138">
        <f t="shared" ref="H76:K76" si="98">SUM(H77)</f>
        <v>840000</v>
      </c>
      <c r="I76" s="138">
        <f t="shared" si="98"/>
        <v>34980.589999999997</v>
      </c>
      <c r="J76" s="138">
        <f t="shared" si="98"/>
        <v>33507.589999999997</v>
      </c>
      <c r="K76" s="263">
        <f t="shared" si="98"/>
        <v>805019.41</v>
      </c>
    </row>
    <row r="77" spans="1:11" s="63" customFormat="1" ht="45" x14ac:dyDescent="0.25">
      <c r="A77" s="72"/>
      <c r="B77" s="74"/>
      <c r="C77" s="73"/>
      <c r="D77" s="75">
        <v>21401</v>
      </c>
      <c r="E77" s="76" t="s">
        <v>312</v>
      </c>
      <c r="F77" s="181">
        <v>840000</v>
      </c>
      <c r="G77" s="181">
        <v>0</v>
      </c>
      <c r="H77" s="181">
        <f>F77+G77</f>
        <v>840000</v>
      </c>
      <c r="I77" s="181">
        <v>34980.589999999997</v>
      </c>
      <c r="J77" s="181">
        <v>33507.589999999997</v>
      </c>
      <c r="K77" s="261">
        <f t="shared" si="10"/>
        <v>805019.41</v>
      </c>
    </row>
    <row r="78" spans="1:11" s="63" customFormat="1" x14ac:dyDescent="0.25">
      <c r="A78" s="72"/>
      <c r="B78" s="73"/>
      <c r="C78" s="102">
        <v>21500</v>
      </c>
      <c r="D78" s="174" t="s">
        <v>313</v>
      </c>
      <c r="E78" s="175"/>
      <c r="F78" s="138">
        <f t="shared" ref="F78" si="99">SUM(F79)</f>
        <v>101980</v>
      </c>
      <c r="G78" s="138">
        <f t="shared" ref="G78" si="100">SUM(G79)</f>
        <v>0</v>
      </c>
      <c r="H78" s="138">
        <f t="shared" ref="H78:K78" si="101">SUM(H79)</f>
        <v>101980</v>
      </c>
      <c r="I78" s="138">
        <f t="shared" si="101"/>
        <v>100198.18</v>
      </c>
      <c r="J78" s="138">
        <f t="shared" si="101"/>
        <v>100198.18</v>
      </c>
      <c r="K78" s="263">
        <f t="shared" si="101"/>
        <v>1781.820000000007</v>
      </c>
    </row>
    <row r="79" spans="1:11" s="63" customFormat="1" x14ac:dyDescent="0.25">
      <c r="A79" s="72"/>
      <c r="B79" s="74"/>
      <c r="C79" s="73"/>
      <c r="D79" s="75">
        <v>21501</v>
      </c>
      <c r="E79" s="76" t="s">
        <v>314</v>
      </c>
      <c r="F79" s="181">
        <v>101980</v>
      </c>
      <c r="G79" s="181">
        <v>0</v>
      </c>
      <c r="H79" s="181">
        <f>F79+G79</f>
        <v>101980</v>
      </c>
      <c r="I79" s="181">
        <v>100198.18</v>
      </c>
      <c r="J79" s="181">
        <v>100198.18</v>
      </c>
      <c r="K79" s="261">
        <f t="shared" si="10"/>
        <v>1781.820000000007</v>
      </c>
    </row>
    <row r="80" spans="1:11" s="63" customFormat="1" x14ac:dyDescent="0.25">
      <c r="A80" s="72"/>
      <c r="B80" s="73"/>
      <c r="C80" s="102">
        <v>21600</v>
      </c>
      <c r="D80" s="174" t="s">
        <v>315</v>
      </c>
      <c r="E80" s="175"/>
      <c r="F80" s="138">
        <f t="shared" ref="F80" si="102">SUM(F81)</f>
        <v>262000</v>
      </c>
      <c r="G80" s="138">
        <f t="shared" ref="G80" si="103">SUM(G81)</f>
        <v>0</v>
      </c>
      <c r="H80" s="138">
        <f t="shared" ref="H80:K80" si="104">SUM(H81)</f>
        <v>262000</v>
      </c>
      <c r="I80" s="138">
        <f t="shared" si="104"/>
        <v>160391.03</v>
      </c>
      <c r="J80" s="138">
        <f t="shared" si="104"/>
        <v>160391.03</v>
      </c>
      <c r="K80" s="263">
        <f t="shared" si="104"/>
        <v>101608.97</v>
      </c>
    </row>
    <row r="81" spans="1:11" s="63" customFormat="1" x14ac:dyDescent="0.25">
      <c r="A81" s="72"/>
      <c r="B81" s="74"/>
      <c r="C81" s="73"/>
      <c r="D81" s="75">
        <v>21601</v>
      </c>
      <c r="E81" s="76" t="s">
        <v>315</v>
      </c>
      <c r="F81" s="181">
        <v>262000</v>
      </c>
      <c r="G81" s="181">
        <v>0</v>
      </c>
      <c r="H81" s="181">
        <f>F81+G81</f>
        <v>262000</v>
      </c>
      <c r="I81" s="181">
        <v>160391.03</v>
      </c>
      <c r="J81" s="181">
        <v>160391.03</v>
      </c>
      <c r="K81" s="261">
        <f t="shared" si="10"/>
        <v>101608.97</v>
      </c>
    </row>
    <row r="82" spans="1:11" s="63" customFormat="1" x14ac:dyDescent="0.25">
      <c r="A82" s="72"/>
      <c r="B82" s="73"/>
      <c r="C82" s="102">
        <v>21800</v>
      </c>
      <c r="D82" s="174" t="s">
        <v>316</v>
      </c>
      <c r="E82" s="175"/>
      <c r="F82" s="138">
        <f t="shared" ref="F82" si="105">SUM(F83)</f>
        <v>5000</v>
      </c>
      <c r="G82" s="138">
        <f t="shared" ref="G82" si="106">SUM(G83)</f>
        <v>0</v>
      </c>
      <c r="H82" s="138">
        <f t="shared" ref="H82:K82" si="107">SUM(H83)</f>
        <v>5000</v>
      </c>
      <c r="I82" s="138">
        <f t="shared" si="107"/>
        <v>3564</v>
      </c>
      <c r="J82" s="138">
        <f t="shared" si="107"/>
        <v>3564</v>
      </c>
      <c r="K82" s="263">
        <f t="shared" si="107"/>
        <v>1436</v>
      </c>
    </row>
    <row r="83" spans="1:11" s="63" customFormat="1" x14ac:dyDescent="0.25">
      <c r="A83" s="72"/>
      <c r="B83" s="74"/>
      <c r="C83" s="73"/>
      <c r="D83" s="75">
        <v>21801</v>
      </c>
      <c r="E83" s="76" t="s">
        <v>317</v>
      </c>
      <c r="F83" s="181">
        <v>5000</v>
      </c>
      <c r="G83" s="181">
        <v>0</v>
      </c>
      <c r="H83" s="181">
        <f>F83+G83</f>
        <v>5000</v>
      </c>
      <c r="I83" s="181">
        <v>3564</v>
      </c>
      <c r="J83" s="181">
        <v>3564</v>
      </c>
      <c r="K83" s="261">
        <f t="shared" si="10"/>
        <v>1436</v>
      </c>
    </row>
    <row r="84" spans="1:11" s="63" customFormat="1" x14ac:dyDescent="0.25">
      <c r="A84" s="72"/>
      <c r="B84" s="176">
        <v>22000</v>
      </c>
      <c r="C84" s="177" t="s">
        <v>318</v>
      </c>
      <c r="D84" s="178"/>
      <c r="E84" s="179"/>
      <c r="F84" s="137">
        <f>SUM(F85,F89)</f>
        <v>206000</v>
      </c>
      <c r="G84" s="137">
        <f t="shared" ref="G84" si="108">SUM(G85,G89)</f>
        <v>0</v>
      </c>
      <c r="H84" s="137">
        <f t="shared" ref="H84" si="109">SUM(H85,H89)</f>
        <v>206000</v>
      </c>
      <c r="I84" s="137">
        <f t="shared" ref="I84" si="110">SUM(I85,I89)</f>
        <v>122730.76</v>
      </c>
      <c r="J84" s="137">
        <f t="shared" ref="J84:K84" si="111">SUM(J85,J89)</f>
        <v>122730.76</v>
      </c>
      <c r="K84" s="137">
        <f t="shared" si="111"/>
        <v>83269.240000000005</v>
      </c>
    </row>
    <row r="85" spans="1:11" s="63" customFormat="1" x14ac:dyDescent="0.25">
      <c r="A85" s="72"/>
      <c r="B85" s="73"/>
      <c r="C85" s="102">
        <v>22100</v>
      </c>
      <c r="D85" s="174" t="s">
        <v>319</v>
      </c>
      <c r="E85" s="175"/>
      <c r="F85" s="138">
        <f>SUM(F87:F88)</f>
        <v>206000</v>
      </c>
      <c r="G85" s="138">
        <f t="shared" ref="G85" si="112">SUM(G86:G88)</f>
        <v>0</v>
      </c>
      <c r="H85" s="138">
        <f t="shared" ref="H85:K85" si="113">SUM(H86:H88)</f>
        <v>206000</v>
      </c>
      <c r="I85" s="138">
        <f t="shared" ref="I85" si="114">SUM(I86:I88)</f>
        <v>122730.76</v>
      </c>
      <c r="J85" s="138">
        <f t="shared" ref="J85" si="115">SUM(J86:J88)</f>
        <v>122730.76</v>
      </c>
      <c r="K85" s="263">
        <f t="shared" si="113"/>
        <v>83269.240000000005</v>
      </c>
    </row>
    <row r="86" spans="1:11" s="63" customFormat="1" hidden="1" x14ac:dyDescent="0.25">
      <c r="A86" s="72"/>
      <c r="B86" s="74"/>
      <c r="C86" s="73"/>
      <c r="D86" s="75">
        <v>22104</v>
      </c>
      <c r="E86" s="76" t="s">
        <v>320</v>
      </c>
      <c r="F86" s="181"/>
      <c r="G86" s="181"/>
      <c r="H86" s="181">
        <f t="shared" ref="H86:H88" si="116">F86+G86</f>
        <v>0</v>
      </c>
      <c r="I86" s="181"/>
      <c r="J86" s="181"/>
      <c r="K86" s="261">
        <f t="shared" ref="K86:K148" si="117">H86-I86</f>
        <v>0</v>
      </c>
    </row>
    <row r="87" spans="1:11" s="63" customFormat="1" x14ac:dyDescent="0.25">
      <c r="A87" s="72"/>
      <c r="B87" s="74"/>
      <c r="C87" s="73"/>
      <c r="D87" s="75">
        <v>22105</v>
      </c>
      <c r="E87" s="76" t="s">
        <v>321</v>
      </c>
      <c r="F87" s="181">
        <v>181000</v>
      </c>
      <c r="G87" s="181">
        <v>0</v>
      </c>
      <c r="H87" s="181">
        <f t="shared" si="116"/>
        <v>181000</v>
      </c>
      <c r="I87" s="181">
        <v>99126.01</v>
      </c>
      <c r="J87" s="181">
        <v>99126.01</v>
      </c>
      <c r="K87" s="261">
        <f t="shared" si="117"/>
        <v>81873.990000000005</v>
      </c>
    </row>
    <row r="88" spans="1:11" s="63" customFormat="1" x14ac:dyDescent="0.25">
      <c r="A88" s="72"/>
      <c r="B88" s="74"/>
      <c r="C88" s="73"/>
      <c r="D88" s="75">
        <v>22106</v>
      </c>
      <c r="E88" s="76" t="s">
        <v>322</v>
      </c>
      <c r="F88" s="181">
        <v>25000</v>
      </c>
      <c r="G88" s="181">
        <v>0</v>
      </c>
      <c r="H88" s="181">
        <f t="shared" si="116"/>
        <v>25000</v>
      </c>
      <c r="I88" s="181">
        <v>23604.75</v>
      </c>
      <c r="J88" s="181">
        <v>23604.75</v>
      </c>
      <c r="K88" s="261">
        <f t="shared" si="117"/>
        <v>1395.25</v>
      </c>
    </row>
    <row r="89" spans="1:11" s="63" customFormat="1" hidden="1" x14ac:dyDescent="0.25">
      <c r="A89" s="72"/>
      <c r="B89" s="73"/>
      <c r="C89" s="102">
        <v>22300</v>
      </c>
      <c r="D89" s="174" t="s">
        <v>544</v>
      </c>
      <c r="E89" s="175"/>
      <c r="F89" s="138">
        <f t="shared" ref="F89:K89" si="118">SUM(F90)</f>
        <v>0</v>
      </c>
      <c r="G89" s="138">
        <f t="shared" si="118"/>
        <v>0</v>
      </c>
      <c r="H89" s="138">
        <f t="shared" si="118"/>
        <v>0</v>
      </c>
      <c r="I89" s="138">
        <f t="shared" si="118"/>
        <v>0</v>
      </c>
      <c r="J89" s="138">
        <f t="shared" si="118"/>
        <v>0</v>
      </c>
      <c r="K89" s="263">
        <f t="shared" si="118"/>
        <v>0</v>
      </c>
    </row>
    <row r="90" spans="1:11" s="63" customFormat="1" ht="30" hidden="1" x14ac:dyDescent="0.25">
      <c r="A90" s="72"/>
      <c r="B90" s="74"/>
      <c r="C90" s="77"/>
      <c r="D90" s="80">
        <v>22301</v>
      </c>
      <c r="E90" s="81" t="s">
        <v>544</v>
      </c>
      <c r="F90" s="181">
        <v>0</v>
      </c>
      <c r="G90" s="181"/>
      <c r="H90" s="181">
        <f>F90+G90</f>
        <v>0</v>
      </c>
      <c r="I90" s="181"/>
      <c r="J90" s="181"/>
      <c r="K90" s="261">
        <f t="shared" si="117"/>
        <v>0</v>
      </c>
    </row>
    <row r="91" spans="1:11" s="63" customFormat="1" x14ac:dyDescent="0.25">
      <c r="A91" s="72"/>
      <c r="B91" s="176">
        <v>24000</v>
      </c>
      <c r="C91" s="177" t="s">
        <v>512</v>
      </c>
      <c r="D91" s="178"/>
      <c r="E91" s="179"/>
      <c r="F91" s="137">
        <f>SUM(F92,F94,F96,F98,F100,F102,F104,F106)</f>
        <v>708678.15599999996</v>
      </c>
      <c r="G91" s="137">
        <f t="shared" ref="G91:K91" si="119">SUM(G92,G94,G96,G98,G100,G102,G104,G106)</f>
        <v>195960</v>
      </c>
      <c r="H91" s="137">
        <f t="shared" si="119"/>
        <v>904638.15599999996</v>
      </c>
      <c r="I91" s="137">
        <f t="shared" si="119"/>
        <v>349917.63</v>
      </c>
      <c r="J91" s="137">
        <f t="shared" si="119"/>
        <v>349917.63</v>
      </c>
      <c r="K91" s="137">
        <f t="shared" si="119"/>
        <v>554720.52599999995</v>
      </c>
    </row>
    <row r="92" spans="1:11" s="63" customFormat="1" hidden="1" x14ac:dyDescent="0.25">
      <c r="A92" s="72"/>
      <c r="B92" s="73"/>
      <c r="C92" s="102">
        <v>24200</v>
      </c>
      <c r="D92" s="174" t="s">
        <v>323</v>
      </c>
      <c r="E92" s="175"/>
      <c r="F92" s="138">
        <f t="shared" ref="F92:K92" si="120">SUM(F93)</f>
        <v>0</v>
      </c>
      <c r="G92" s="138">
        <f t="shared" ref="G92" si="121">SUM(G93)</f>
        <v>0</v>
      </c>
      <c r="H92" s="138">
        <f t="shared" si="120"/>
        <v>0</v>
      </c>
      <c r="I92" s="138">
        <f t="shared" si="120"/>
        <v>0</v>
      </c>
      <c r="J92" s="138">
        <f t="shared" si="120"/>
        <v>0</v>
      </c>
      <c r="K92" s="263">
        <f t="shared" si="120"/>
        <v>0</v>
      </c>
    </row>
    <row r="93" spans="1:11" s="63" customFormat="1" hidden="1" x14ac:dyDescent="0.25">
      <c r="A93" s="72"/>
      <c r="B93" s="74"/>
      <c r="C93" s="73"/>
      <c r="D93" s="75">
        <v>24201</v>
      </c>
      <c r="E93" s="76" t="s">
        <v>323</v>
      </c>
      <c r="F93" s="181"/>
      <c r="G93" s="181"/>
      <c r="H93" s="181">
        <f t="shared" ref="H93:H99" si="122">F93+G93</f>
        <v>0</v>
      </c>
      <c r="I93" s="181"/>
      <c r="J93" s="181"/>
      <c r="K93" s="261">
        <f t="shared" si="117"/>
        <v>0</v>
      </c>
    </row>
    <row r="94" spans="1:11" s="63" customFormat="1" x14ac:dyDescent="0.25">
      <c r="A94" s="72"/>
      <c r="B94" s="73"/>
      <c r="C94" s="102">
        <v>24300</v>
      </c>
      <c r="D94" s="174" t="s">
        <v>324</v>
      </c>
      <c r="E94" s="175"/>
      <c r="F94" s="138">
        <f t="shared" ref="F94:K94" si="123">SUM(F95)</f>
        <v>25000</v>
      </c>
      <c r="G94" s="138">
        <f t="shared" si="123"/>
        <v>0</v>
      </c>
      <c r="H94" s="138">
        <f t="shared" si="123"/>
        <v>25000</v>
      </c>
      <c r="I94" s="138">
        <f t="shared" si="123"/>
        <v>24900</v>
      </c>
      <c r="J94" s="138">
        <f t="shared" si="123"/>
        <v>24900</v>
      </c>
      <c r="K94" s="263">
        <f t="shared" si="123"/>
        <v>100</v>
      </c>
    </row>
    <row r="95" spans="1:11" s="63" customFormat="1" x14ac:dyDescent="0.25">
      <c r="A95" s="72"/>
      <c r="B95" s="74"/>
      <c r="C95" s="73"/>
      <c r="D95" s="75">
        <v>24301</v>
      </c>
      <c r="E95" s="76" t="s">
        <v>324</v>
      </c>
      <c r="F95" s="181">
        <v>25000</v>
      </c>
      <c r="G95" s="181">
        <v>0</v>
      </c>
      <c r="H95" s="181">
        <f t="shared" si="122"/>
        <v>25000</v>
      </c>
      <c r="I95" s="181">
        <v>24900</v>
      </c>
      <c r="J95" s="181">
        <v>24900</v>
      </c>
      <c r="K95" s="261">
        <f t="shared" si="117"/>
        <v>100</v>
      </c>
    </row>
    <row r="96" spans="1:11" s="63" customFormat="1" hidden="1" x14ac:dyDescent="0.25">
      <c r="A96" s="72"/>
      <c r="B96" s="73"/>
      <c r="C96" s="102">
        <v>24400</v>
      </c>
      <c r="D96" s="174" t="s">
        <v>325</v>
      </c>
      <c r="E96" s="175"/>
      <c r="F96" s="138"/>
      <c r="G96" s="138">
        <f t="shared" ref="G96" si="124">SUM(G97)</f>
        <v>0</v>
      </c>
      <c r="H96" s="138">
        <f t="shared" ref="H96:K96" si="125">SUM(H97)</f>
        <v>0</v>
      </c>
      <c r="I96" s="138">
        <f t="shared" si="125"/>
        <v>0</v>
      </c>
      <c r="J96" s="138">
        <f t="shared" si="125"/>
        <v>0</v>
      </c>
      <c r="K96" s="263">
        <f t="shared" si="125"/>
        <v>0</v>
      </c>
    </row>
    <row r="97" spans="1:11" s="63" customFormat="1" hidden="1" x14ac:dyDescent="0.25">
      <c r="A97" s="72"/>
      <c r="B97" s="74"/>
      <c r="C97" s="73"/>
      <c r="D97" s="75">
        <v>24401</v>
      </c>
      <c r="E97" s="76" t="s">
        <v>325</v>
      </c>
      <c r="F97" s="181"/>
      <c r="G97" s="181"/>
      <c r="H97" s="181">
        <f t="shared" si="122"/>
        <v>0</v>
      </c>
      <c r="I97" s="181"/>
      <c r="J97" s="181"/>
      <c r="K97" s="261">
        <f t="shared" si="117"/>
        <v>0</v>
      </c>
    </row>
    <row r="98" spans="1:11" s="63" customFormat="1" hidden="1" x14ac:dyDescent="0.25">
      <c r="A98" s="72"/>
      <c r="B98" s="73"/>
      <c r="C98" s="102">
        <v>24500</v>
      </c>
      <c r="D98" s="174" t="s">
        <v>326</v>
      </c>
      <c r="E98" s="175"/>
      <c r="F98" s="138"/>
      <c r="G98" s="138">
        <f t="shared" ref="G98" si="126">SUM(G99)</f>
        <v>0</v>
      </c>
      <c r="H98" s="138">
        <f t="shared" ref="H98:K98" si="127">SUM(H99)</f>
        <v>0</v>
      </c>
      <c r="I98" s="138">
        <f t="shared" si="127"/>
        <v>0</v>
      </c>
      <c r="J98" s="138">
        <f t="shared" si="127"/>
        <v>0</v>
      </c>
      <c r="K98" s="263">
        <f t="shared" si="127"/>
        <v>0</v>
      </c>
    </row>
    <row r="99" spans="1:11" s="63" customFormat="1" hidden="1" x14ac:dyDescent="0.25">
      <c r="A99" s="72"/>
      <c r="B99" s="74"/>
      <c r="C99" s="73"/>
      <c r="D99" s="75">
        <v>24501</v>
      </c>
      <c r="E99" s="76" t="s">
        <v>326</v>
      </c>
      <c r="F99" s="181"/>
      <c r="G99" s="181"/>
      <c r="H99" s="181">
        <f t="shared" si="122"/>
        <v>0</v>
      </c>
      <c r="I99" s="181"/>
      <c r="J99" s="181"/>
      <c r="K99" s="261">
        <f t="shared" si="117"/>
        <v>0</v>
      </c>
    </row>
    <row r="100" spans="1:11" s="63" customFormat="1" x14ac:dyDescent="0.25">
      <c r="A100" s="72"/>
      <c r="B100" s="73"/>
      <c r="C100" s="102">
        <v>24600</v>
      </c>
      <c r="D100" s="174" t="s">
        <v>327</v>
      </c>
      <c r="E100" s="175"/>
      <c r="F100" s="138">
        <f t="shared" ref="F100" si="128">SUM(F101)</f>
        <v>473678.15600000002</v>
      </c>
      <c r="G100" s="138">
        <f t="shared" ref="G100" si="129">SUM(G101)</f>
        <v>6120</v>
      </c>
      <c r="H100" s="138">
        <f t="shared" ref="H100:K100" si="130">SUM(H101)</f>
        <v>479798.15600000002</v>
      </c>
      <c r="I100" s="138">
        <f t="shared" si="130"/>
        <v>116378.08</v>
      </c>
      <c r="J100" s="138">
        <f t="shared" si="130"/>
        <v>116378.08</v>
      </c>
      <c r="K100" s="263">
        <f t="shared" si="130"/>
        <v>363420.076</v>
      </c>
    </row>
    <row r="101" spans="1:11" s="63" customFormat="1" x14ac:dyDescent="0.25">
      <c r="A101" s="72"/>
      <c r="B101" s="74"/>
      <c r="C101" s="73"/>
      <c r="D101" s="75">
        <v>24601</v>
      </c>
      <c r="E101" s="76" t="s">
        <v>328</v>
      </c>
      <c r="F101" s="181">
        <v>473678.15600000002</v>
      </c>
      <c r="G101" s="181">
        <v>6120</v>
      </c>
      <c r="H101" s="181">
        <f>F101+G101</f>
        <v>479798.15600000002</v>
      </c>
      <c r="I101" s="181">
        <v>116378.08</v>
      </c>
      <c r="J101" s="181">
        <v>116378.08</v>
      </c>
      <c r="K101" s="261">
        <f t="shared" si="117"/>
        <v>363420.076</v>
      </c>
    </row>
    <row r="102" spans="1:11" s="63" customFormat="1" x14ac:dyDescent="0.25">
      <c r="A102" s="72"/>
      <c r="B102" s="73"/>
      <c r="C102" s="102">
        <v>24700</v>
      </c>
      <c r="D102" s="174" t="s">
        <v>329</v>
      </c>
      <c r="E102" s="175"/>
      <c r="F102" s="138">
        <f t="shared" ref="F102" si="131">SUM(F103)</f>
        <v>10000</v>
      </c>
      <c r="G102" s="138">
        <f t="shared" ref="G102" si="132">SUM(G103)</f>
        <v>0</v>
      </c>
      <c r="H102" s="138">
        <f t="shared" ref="H102:K102" si="133">SUM(H103)</f>
        <v>10000</v>
      </c>
      <c r="I102" s="138">
        <f t="shared" si="133"/>
        <v>8746.32</v>
      </c>
      <c r="J102" s="138">
        <f t="shared" si="133"/>
        <v>8746.32</v>
      </c>
      <c r="K102" s="263">
        <f t="shared" si="133"/>
        <v>1253.6800000000003</v>
      </c>
    </row>
    <row r="103" spans="1:11" s="63" customFormat="1" x14ac:dyDescent="0.25">
      <c r="A103" s="72"/>
      <c r="B103" s="74"/>
      <c r="C103" s="73"/>
      <c r="D103" s="75">
        <v>24701</v>
      </c>
      <c r="E103" s="76" t="s">
        <v>329</v>
      </c>
      <c r="F103" s="181">
        <v>10000</v>
      </c>
      <c r="G103" s="181">
        <v>0</v>
      </c>
      <c r="H103" s="181">
        <f>F103+G103</f>
        <v>10000</v>
      </c>
      <c r="I103" s="181">
        <v>8746.32</v>
      </c>
      <c r="J103" s="181">
        <v>8746.32</v>
      </c>
      <c r="K103" s="261">
        <f t="shared" si="117"/>
        <v>1253.6800000000003</v>
      </c>
    </row>
    <row r="104" spans="1:11" s="63" customFormat="1" hidden="1" x14ac:dyDescent="0.25">
      <c r="A104" s="72"/>
      <c r="B104" s="73"/>
      <c r="C104" s="102">
        <v>24800</v>
      </c>
      <c r="D104" s="174" t="s">
        <v>330</v>
      </c>
      <c r="E104" s="175"/>
      <c r="F104" s="138"/>
      <c r="G104" s="138">
        <f t="shared" ref="G104" si="134">SUM(G105)</f>
        <v>0</v>
      </c>
      <c r="H104" s="138">
        <f t="shared" ref="H104:K104" si="135">SUM(H105)</f>
        <v>0</v>
      </c>
      <c r="I104" s="138">
        <f t="shared" si="135"/>
        <v>0</v>
      </c>
      <c r="J104" s="138">
        <f t="shared" si="135"/>
        <v>0</v>
      </c>
      <c r="K104" s="263">
        <f t="shared" si="135"/>
        <v>0</v>
      </c>
    </row>
    <row r="105" spans="1:11" s="63" customFormat="1" hidden="1" x14ac:dyDescent="0.25">
      <c r="A105" s="72"/>
      <c r="B105" s="74"/>
      <c r="C105" s="73"/>
      <c r="D105" s="75">
        <v>24801</v>
      </c>
      <c r="E105" s="76" t="s">
        <v>330</v>
      </c>
      <c r="F105" s="181"/>
      <c r="G105" s="181"/>
      <c r="H105" s="181">
        <f>F105+G105</f>
        <v>0</v>
      </c>
      <c r="I105" s="181">
        <v>0</v>
      </c>
      <c r="J105" s="181"/>
      <c r="K105" s="261">
        <f t="shared" si="117"/>
        <v>0</v>
      </c>
    </row>
    <row r="106" spans="1:11" s="63" customFormat="1" x14ac:dyDescent="0.25">
      <c r="A106" s="72"/>
      <c r="B106" s="73"/>
      <c r="C106" s="102">
        <v>24900</v>
      </c>
      <c r="D106" s="174" t="s">
        <v>331</v>
      </c>
      <c r="E106" s="175"/>
      <c r="F106" s="138">
        <f t="shared" ref="F106" si="136">SUM(F107)</f>
        <v>200000</v>
      </c>
      <c r="G106" s="138">
        <f t="shared" ref="G106" si="137">SUM(G107)</f>
        <v>189840</v>
      </c>
      <c r="H106" s="138">
        <f t="shared" ref="H106:K106" si="138">SUM(H107)</f>
        <v>389840</v>
      </c>
      <c r="I106" s="138">
        <f t="shared" si="138"/>
        <v>199893.23</v>
      </c>
      <c r="J106" s="138">
        <f t="shared" si="138"/>
        <v>199893.23</v>
      </c>
      <c r="K106" s="263">
        <f t="shared" si="138"/>
        <v>189946.77</v>
      </c>
    </row>
    <row r="107" spans="1:11" s="63" customFormat="1" ht="30" x14ac:dyDescent="0.25">
      <c r="A107" s="72"/>
      <c r="B107" s="74"/>
      <c r="C107" s="73"/>
      <c r="D107" s="75">
        <v>24901</v>
      </c>
      <c r="E107" s="76" t="s">
        <v>331</v>
      </c>
      <c r="F107" s="181">
        <v>200000</v>
      </c>
      <c r="G107" s="181">
        <v>189840</v>
      </c>
      <c r="H107" s="181">
        <f>F107+G107</f>
        <v>389840</v>
      </c>
      <c r="I107" s="181">
        <v>199893.23</v>
      </c>
      <c r="J107" s="181">
        <v>199893.23</v>
      </c>
      <c r="K107" s="261">
        <f t="shared" si="117"/>
        <v>189946.77</v>
      </c>
    </row>
    <row r="108" spans="1:11" s="63" customFormat="1" x14ac:dyDescent="0.25">
      <c r="A108" s="72"/>
      <c r="B108" s="176">
        <v>25000</v>
      </c>
      <c r="C108" s="177" t="s">
        <v>332</v>
      </c>
      <c r="D108" s="178"/>
      <c r="E108" s="179"/>
      <c r="F108" s="137">
        <f t="shared" ref="F108" si="139">SUM(F109,F111,F113)</f>
        <v>475000</v>
      </c>
      <c r="G108" s="137">
        <f t="shared" ref="G108" si="140">SUM(G109,G111,G113)</f>
        <v>0</v>
      </c>
      <c r="H108" s="137">
        <f t="shared" ref="H108:K108" si="141">SUM(H109,H111,H113)</f>
        <v>475000</v>
      </c>
      <c r="I108" s="137">
        <f t="shared" ref="I108" si="142">SUM(I109,I111,I113)</f>
        <v>321082.69999999995</v>
      </c>
      <c r="J108" s="137">
        <f t="shared" ref="J108" si="143">SUM(J109,J111,J113)</f>
        <v>321082.69999999995</v>
      </c>
      <c r="K108" s="262">
        <f t="shared" si="141"/>
        <v>153917.30000000002</v>
      </c>
    </row>
    <row r="109" spans="1:11" s="63" customFormat="1" x14ac:dyDescent="0.25">
      <c r="A109" s="72"/>
      <c r="B109" s="73"/>
      <c r="C109" s="102">
        <v>25300</v>
      </c>
      <c r="D109" s="174" t="s">
        <v>333</v>
      </c>
      <c r="E109" s="175"/>
      <c r="F109" s="138">
        <f t="shared" ref="F109" si="144">SUM(F110)</f>
        <v>109000</v>
      </c>
      <c r="G109" s="138">
        <f t="shared" ref="G109" si="145">SUM(G110)</f>
        <v>0</v>
      </c>
      <c r="H109" s="138">
        <f t="shared" ref="H109:K109" si="146">SUM(H110)</f>
        <v>109000</v>
      </c>
      <c r="I109" s="138">
        <f t="shared" si="146"/>
        <v>105799.36</v>
      </c>
      <c r="J109" s="138">
        <f t="shared" si="146"/>
        <v>105799.36</v>
      </c>
      <c r="K109" s="263">
        <f t="shared" si="146"/>
        <v>3200.6399999999994</v>
      </c>
    </row>
    <row r="110" spans="1:11" s="63" customFormat="1" x14ac:dyDescent="0.25">
      <c r="A110" s="72"/>
      <c r="B110" s="74"/>
      <c r="C110" s="73"/>
      <c r="D110" s="75">
        <v>25301</v>
      </c>
      <c r="E110" s="76" t="s">
        <v>333</v>
      </c>
      <c r="F110" s="181">
        <v>109000</v>
      </c>
      <c r="G110" s="181"/>
      <c r="H110" s="181">
        <f>F110+G110</f>
        <v>109000</v>
      </c>
      <c r="I110" s="181">
        <v>105799.36</v>
      </c>
      <c r="J110" s="181">
        <v>105799.36</v>
      </c>
      <c r="K110" s="261">
        <f t="shared" si="117"/>
        <v>3200.6399999999994</v>
      </c>
    </row>
    <row r="111" spans="1:11" s="63" customFormat="1" x14ac:dyDescent="0.25">
      <c r="A111" s="72"/>
      <c r="B111" s="73"/>
      <c r="C111" s="102">
        <v>25400</v>
      </c>
      <c r="D111" s="174" t="s">
        <v>334</v>
      </c>
      <c r="E111" s="175"/>
      <c r="F111" s="138">
        <f t="shared" ref="F111" si="147">SUM(F112)</f>
        <v>346000</v>
      </c>
      <c r="G111" s="138">
        <f t="shared" ref="G111" si="148">SUM(G112)</f>
        <v>0</v>
      </c>
      <c r="H111" s="138">
        <f t="shared" ref="H111:K111" si="149">SUM(H112)</f>
        <v>346000</v>
      </c>
      <c r="I111" s="138">
        <f t="shared" si="149"/>
        <v>201371.11</v>
      </c>
      <c r="J111" s="138">
        <f t="shared" si="149"/>
        <v>201371.11</v>
      </c>
      <c r="K111" s="263">
        <f t="shared" si="149"/>
        <v>144628.89000000001</v>
      </c>
    </row>
    <row r="112" spans="1:11" s="63" customFormat="1" ht="30" x14ac:dyDescent="0.25">
      <c r="A112" s="72"/>
      <c r="B112" s="74"/>
      <c r="C112" s="73"/>
      <c r="D112" s="75">
        <v>25401</v>
      </c>
      <c r="E112" s="76" t="s">
        <v>334</v>
      </c>
      <c r="F112" s="181">
        <v>346000</v>
      </c>
      <c r="G112" s="181">
        <v>0</v>
      </c>
      <c r="H112" s="181">
        <f>F112+G112</f>
        <v>346000</v>
      </c>
      <c r="I112" s="181">
        <v>201371.11</v>
      </c>
      <c r="J112" s="181">
        <v>201371.11</v>
      </c>
      <c r="K112" s="261">
        <f t="shared" si="117"/>
        <v>144628.89000000001</v>
      </c>
    </row>
    <row r="113" spans="1:11" s="63" customFormat="1" x14ac:dyDescent="0.25">
      <c r="A113" s="72"/>
      <c r="B113" s="73"/>
      <c r="C113" s="102">
        <v>25500</v>
      </c>
      <c r="D113" s="174" t="s">
        <v>335</v>
      </c>
      <c r="E113" s="175"/>
      <c r="F113" s="138">
        <f t="shared" ref="F113" si="150">SUM(F114)</f>
        <v>20000</v>
      </c>
      <c r="G113" s="138">
        <f t="shared" ref="G113" si="151">SUM(G114)</f>
        <v>0</v>
      </c>
      <c r="H113" s="138">
        <f t="shared" ref="H113:K113" si="152">SUM(H114)</f>
        <v>20000</v>
      </c>
      <c r="I113" s="138">
        <f t="shared" si="152"/>
        <v>13912.23</v>
      </c>
      <c r="J113" s="138">
        <f t="shared" si="152"/>
        <v>13912.23</v>
      </c>
      <c r="K113" s="263">
        <f t="shared" si="152"/>
        <v>6087.77</v>
      </c>
    </row>
    <row r="114" spans="1:11" s="63" customFormat="1" ht="30" x14ac:dyDescent="0.25">
      <c r="A114" s="72"/>
      <c r="B114" s="74"/>
      <c r="C114" s="73"/>
      <c r="D114" s="75">
        <v>25501</v>
      </c>
      <c r="E114" s="76" t="s">
        <v>335</v>
      </c>
      <c r="F114" s="181">
        <v>20000</v>
      </c>
      <c r="G114" s="181">
        <v>0</v>
      </c>
      <c r="H114" s="181">
        <f>F114+G114</f>
        <v>20000</v>
      </c>
      <c r="I114" s="181">
        <v>13912.23</v>
      </c>
      <c r="J114" s="181">
        <v>13912.23</v>
      </c>
      <c r="K114" s="261">
        <f t="shared" si="117"/>
        <v>6087.77</v>
      </c>
    </row>
    <row r="115" spans="1:11" s="63" customFormat="1" x14ac:dyDescent="0.25">
      <c r="A115" s="72"/>
      <c r="B115" s="176">
        <v>26000</v>
      </c>
      <c r="C115" s="177" t="s">
        <v>336</v>
      </c>
      <c r="D115" s="178"/>
      <c r="E115" s="179"/>
      <c r="F115" s="137">
        <f t="shared" ref="F115" si="153">SUM(F116)</f>
        <v>3915000</v>
      </c>
      <c r="G115" s="137">
        <f t="shared" ref="G115" si="154">SUM(G116)</f>
        <v>0</v>
      </c>
      <c r="H115" s="137">
        <f t="shared" ref="H115:K115" si="155">SUM(H116)</f>
        <v>3915000</v>
      </c>
      <c r="I115" s="137">
        <f t="shared" si="155"/>
        <v>2604771.91</v>
      </c>
      <c r="J115" s="137">
        <f t="shared" si="155"/>
        <v>2591863.0900000003</v>
      </c>
      <c r="K115" s="262">
        <f t="shared" si="155"/>
        <v>1310228.0900000001</v>
      </c>
    </row>
    <row r="116" spans="1:11" s="63" customFormat="1" x14ac:dyDescent="0.25">
      <c r="A116" s="72"/>
      <c r="B116" s="73"/>
      <c r="C116" s="102">
        <v>26100</v>
      </c>
      <c r="D116" s="174" t="s">
        <v>336</v>
      </c>
      <c r="E116" s="175"/>
      <c r="F116" s="138">
        <f t="shared" ref="F116" si="156">SUM(F117:F118)</f>
        <v>3915000</v>
      </c>
      <c r="G116" s="138">
        <f t="shared" ref="G116" si="157">SUM(G117:G118)</f>
        <v>0</v>
      </c>
      <c r="H116" s="138">
        <f t="shared" ref="H116:K116" si="158">SUM(H117:H118)</f>
        <v>3915000</v>
      </c>
      <c r="I116" s="138">
        <f t="shared" ref="I116" si="159">SUM(I117:I118)</f>
        <v>2604771.91</v>
      </c>
      <c r="J116" s="138">
        <f t="shared" ref="J116" si="160">SUM(J117:J118)</f>
        <v>2591863.0900000003</v>
      </c>
      <c r="K116" s="263">
        <f t="shared" si="158"/>
        <v>1310228.0900000001</v>
      </c>
    </row>
    <row r="117" spans="1:11" s="63" customFormat="1" x14ac:dyDescent="0.25">
      <c r="A117" s="72"/>
      <c r="B117" s="74"/>
      <c r="C117" s="73"/>
      <c r="D117" s="75">
        <v>26101</v>
      </c>
      <c r="E117" s="76" t="s">
        <v>337</v>
      </c>
      <c r="F117" s="181">
        <v>3900000</v>
      </c>
      <c r="G117" s="181">
        <v>0</v>
      </c>
      <c r="H117" s="181">
        <f t="shared" ref="H117:H118" si="161">F117+G117</f>
        <v>3900000</v>
      </c>
      <c r="I117" s="181">
        <v>2603407.98</v>
      </c>
      <c r="J117" s="181">
        <v>2590499.16</v>
      </c>
      <c r="K117" s="261">
        <f t="shared" si="117"/>
        <v>1296592.02</v>
      </c>
    </row>
    <row r="118" spans="1:11" s="63" customFormat="1" x14ac:dyDescent="0.25">
      <c r="A118" s="72"/>
      <c r="B118" s="74"/>
      <c r="C118" s="73"/>
      <c r="D118" s="75">
        <v>26102</v>
      </c>
      <c r="E118" s="76" t="s">
        <v>338</v>
      </c>
      <c r="F118" s="181">
        <v>15000</v>
      </c>
      <c r="G118" s="181">
        <v>0</v>
      </c>
      <c r="H118" s="181">
        <f t="shared" si="161"/>
        <v>15000</v>
      </c>
      <c r="I118" s="181">
        <v>1363.93</v>
      </c>
      <c r="J118" s="181">
        <v>1363.93</v>
      </c>
      <c r="K118" s="261">
        <f t="shared" si="117"/>
        <v>13636.07</v>
      </c>
    </row>
    <row r="119" spans="1:11" s="63" customFormat="1" x14ac:dyDescent="0.25">
      <c r="A119" s="72"/>
      <c r="B119" s="176">
        <v>27000</v>
      </c>
      <c r="C119" s="177" t="s">
        <v>339</v>
      </c>
      <c r="D119" s="178"/>
      <c r="E119" s="179"/>
      <c r="F119" s="137">
        <f>SUM(F123)</f>
        <v>40000</v>
      </c>
      <c r="G119" s="137">
        <f t="shared" ref="G119:K119" si="162">SUM(G120,G123,G125)</f>
        <v>0</v>
      </c>
      <c r="H119" s="137">
        <f t="shared" si="162"/>
        <v>40000</v>
      </c>
      <c r="I119" s="137">
        <f t="shared" si="162"/>
        <v>0</v>
      </c>
      <c r="J119" s="137">
        <f t="shared" si="162"/>
        <v>0</v>
      </c>
      <c r="K119" s="137">
        <f t="shared" si="162"/>
        <v>40000</v>
      </c>
    </row>
    <row r="120" spans="1:11" s="63" customFormat="1" hidden="1" x14ac:dyDescent="0.25">
      <c r="A120" s="72"/>
      <c r="B120" s="73"/>
      <c r="C120" s="102">
        <v>27100</v>
      </c>
      <c r="D120" s="174" t="s">
        <v>340</v>
      </c>
      <c r="E120" s="175"/>
      <c r="F120" s="138"/>
      <c r="G120" s="138">
        <f t="shared" ref="G120" si="163">SUM(G121:G122)</f>
        <v>0</v>
      </c>
      <c r="H120" s="138">
        <f t="shared" ref="H120:K120" si="164">SUM(H121:H122)</f>
        <v>0</v>
      </c>
      <c r="I120" s="138">
        <f t="shared" ref="I120" si="165">SUM(I121:I122)</f>
        <v>0</v>
      </c>
      <c r="J120" s="138">
        <f t="shared" ref="J120" si="166">SUM(J121:J122)</f>
        <v>0</v>
      </c>
      <c r="K120" s="263">
        <f t="shared" si="164"/>
        <v>0</v>
      </c>
    </row>
    <row r="121" spans="1:11" s="63" customFormat="1" hidden="1" x14ac:dyDescent="0.25">
      <c r="A121" s="72"/>
      <c r="B121" s="74"/>
      <c r="C121" s="73"/>
      <c r="D121" s="75">
        <v>27101</v>
      </c>
      <c r="E121" s="76" t="s">
        <v>340</v>
      </c>
      <c r="F121" s="181"/>
      <c r="G121" s="181"/>
      <c r="H121" s="181">
        <f t="shared" ref="H121:H122" si="167">F121+G121</f>
        <v>0</v>
      </c>
      <c r="I121" s="181"/>
      <c r="J121" s="181"/>
      <c r="K121" s="261">
        <f t="shared" si="117"/>
        <v>0</v>
      </c>
    </row>
    <row r="122" spans="1:11" s="63" customFormat="1" ht="30" hidden="1" x14ac:dyDescent="0.25">
      <c r="A122" s="72"/>
      <c r="B122" s="74"/>
      <c r="C122" s="73"/>
      <c r="D122" s="75">
        <v>27102</v>
      </c>
      <c r="E122" s="81" t="s">
        <v>545</v>
      </c>
      <c r="F122" s="181"/>
      <c r="G122" s="181"/>
      <c r="H122" s="181">
        <f t="shared" si="167"/>
        <v>0</v>
      </c>
      <c r="I122" s="181"/>
      <c r="J122" s="181"/>
      <c r="K122" s="261">
        <f t="shared" si="117"/>
        <v>0</v>
      </c>
    </row>
    <row r="123" spans="1:11" s="63" customFormat="1" x14ac:dyDescent="0.25">
      <c r="A123" s="72"/>
      <c r="B123" s="74"/>
      <c r="C123" s="102">
        <v>27200</v>
      </c>
      <c r="D123" s="174" t="s">
        <v>559</v>
      </c>
      <c r="E123" s="175"/>
      <c r="F123" s="138">
        <f>SUM(F124)</f>
        <v>40000</v>
      </c>
      <c r="G123" s="138">
        <f t="shared" ref="G123:K123" si="168">SUM(G124)</f>
        <v>0</v>
      </c>
      <c r="H123" s="138">
        <f t="shared" si="168"/>
        <v>40000</v>
      </c>
      <c r="I123" s="138">
        <f t="shared" si="168"/>
        <v>0</v>
      </c>
      <c r="J123" s="138">
        <f t="shared" si="168"/>
        <v>0</v>
      </c>
      <c r="K123" s="138">
        <f t="shared" si="168"/>
        <v>40000</v>
      </c>
    </row>
    <row r="124" spans="1:11" s="63" customFormat="1" x14ac:dyDescent="0.25">
      <c r="A124" s="72"/>
      <c r="B124" s="74"/>
      <c r="C124" s="77"/>
      <c r="D124" s="80">
        <v>27201</v>
      </c>
      <c r="E124" s="81" t="s">
        <v>560</v>
      </c>
      <c r="F124" s="181">
        <v>40000</v>
      </c>
      <c r="G124" s="181">
        <v>0</v>
      </c>
      <c r="H124" s="181">
        <f t="shared" ref="H124" si="169">F124+G124</f>
        <v>40000</v>
      </c>
      <c r="I124" s="181">
        <v>0</v>
      </c>
      <c r="J124" s="181">
        <v>0</v>
      </c>
      <c r="K124" s="261">
        <f t="shared" ref="K124" si="170">H124-I124</f>
        <v>40000</v>
      </c>
    </row>
    <row r="125" spans="1:11" s="63" customFormat="1" hidden="1" x14ac:dyDescent="0.25">
      <c r="A125" s="72"/>
      <c r="B125" s="73"/>
      <c r="C125" s="102">
        <v>27300</v>
      </c>
      <c r="D125" s="174" t="s">
        <v>341</v>
      </c>
      <c r="E125" s="175"/>
      <c r="F125" s="138"/>
      <c r="G125" s="138">
        <f t="shared" ref="G125:K125" si="171">SUM(G126)</f>
        <v>0</v>
      </c>
      <c r="H125" s="138">
        <f t="shared" si="171"/>
        <v>0</v>
      </c>
      <c r="I125" s="138">
        <f t="shared" si="171"/>
        <v>0</v>
      </c>
      <c r="J125" s="138">
        <f t="shared" si="171"/>
        <v>0</v>
      </c>
      <c r="K125" s="138">
        <f t="shared" si="171"/>
        <v>0</v>
      </c>
    </row>
    <row r="126" spans="1:11" s="63" customFormat="1" hidden="1" x14ac:dyDescent="0.25">
      <c r="A126" s="72"/>
      <c r="B126" s="74"/>
      <c r="C126" s="73"/>
      <c r="D126" s="75">
        <v>27301</v>
      </c>
      <c r="E126" s="76" t="s">
        <v>341</v>
      </c>
      <c r="F126" s="181"/>
      <c r="G126" s="181"/>
      <c r="H126" s="181">
        <f t="shared" ref="H126" si="172">F126+G126</f>
        <v>0</v>
      </c>
      <c r="I126" s="181">
        <v>0</v>
      </c>
      <c r="J126" s="181">
        <v>0</v>
      </c>
      <c r="K126" s="261">
        <f t="shared" si="117"/>
        <v>0</v>
      </c>
    </row>
    <row r="127" spans="1:11" s="63" customFormat="1" x14ac:dyDescent="0.25">
      <c r="A127" s="72"/>
      <c r="B127" s="176">
        <v>29000</v>
      </c>
      <c r="C127" s="177" t="s">
        <v>342</v>
      </c>
      <c r="D127" s="178"/>
      <c r="E127" s="179"/>
      <c r="F127" s="137">
        <f>SUM(F128,F130,F132,F135,F137,F139)</f>
        <v>1293689.19</v>
      </c>
      <c r="G127" s="137">
        <f t="shared" ref="G127" si="173">SUM(G128,G130,G132,G135,G137,G139)</f>
        <v>16000</v>
      </c>
      <c r="H127" s="137">
        <f t="shared" ref="H127:K127" si="174">SUM(H128,H130,H132,H135,H137,H139)</f>
        <v>1309689.1900000002</v>
      </c>
      <c r="I127" s="137">
        <f t="shared" ref="I127" si="175">SUM(I128,I130,I132,I135,I137,I139)</f>
        <v>470502.51</v>
      </c>
      <c r="J127" s="137">
        <f t="shared" ref="J127" si="176">SUM(J128,J130,J132,J135,J137,J139)</f>
        <v>470502.51</v>
      </c>
      <c r="K127" s="262">
        <f t="shared" si="174"/>
        <v>839186.67999999993</v>
      </c>
    </row>
    <row r="128" spans="1:11" s="63" customFormat="1" x14ac:dyDescent="0.25">
      <c r="A128" s="72"/>
      <c r="B128" s="73"/>
      <c r="C128" s="102">
        <v>29100</v>
      </c>
      <c r="D128" s="174" t="s">
        <v>343</v>
      </c>
      <c r="E128" s="175"/>
      <c r="F128" s="138">
        <f t="shared" ref="F128" si="177">SUM(F129)</f>
        <v>30000</v>
      </c>
      <c r="G128" s="138">
        <f t="shared" ref="G128" si="178">SUM(G129)</f>
        <v>0</v>
      </c>
      <c r="H128" s="138">
        <f t="shared" ref="H128:K128" si="179">SUM(H129)</f>
        <v>30000</v>
      </c>
      <c r="I128" s="138">
        <f t="shared" si="179"/>
        <v>19555.830000000002</v>
      </c>
      <c r="J128" s="138">
        <f t="shared" si="179"/>
        <v>19555.830000000002</v>
      </c>
      <c r="K128" s="263">
        <f t="shared" si="179"/>
        <v>10444.169999999998</v>
      </c>
    </row>
    <row r="129" spans="1:11" s="63" customFormat="1" x14ac:dyDescent="0.25">
      <c r="A129" s="72"/>
      <c r="B129" s="74"/>
      <c r="C129" s="73"/>
      <c r="D129" s="75">
        <v>29101</v>
      </c>
      <c r="E129" s="76" t="s">
        <v>344</v>
      </c>
      <c r="F129" s="181">
        <v>30000</v>
      </c>
      <c r="G129" s="181">
        <v>0</v>
      </c>
      <c r="H129" s="181">
        <f>F129+G129</f>
        <v>30000</v>
      </c>
      <c r="I129" s="181">
        <v>19555.830000000002</v>
      </c>
      <c r="J129" s="181">
        <v>19555.830000000002</v>
      </c>
      <c r="K129" s="261">
        <f t="shared" si="117"/>
        <v>10444.169999999998</v>
      </c>
    </row>
    <row r="130" spans="1:11" s="63" customFormat="1" x14ac:dyDescent="0.25">
      <c r="A130" s="72"/>
      <c r="B130" s="73"/>
      <c r="C130" s="102">
        <v>29200</v>
      </c>
      <c r="D130" s="174" t="s">
        <v>345</v>
      </c>
      <c r="E130" s="175"/>
      <c r="F130" s="138">
        <f t="shared" ref="F130" si="180">SUM(F131)</f>
        <v>55000</v>
      </c>
      <c r="G130" s="138">
        <f t="shared" ref="G130" si="181">SUM(G131)</f>
        <v>0</v>
      </c>
      <c r="H130" s="138">
        <f t="shared" ref="H130:K130" si="182">SUM(H131)</f>
        <v>55000</v>
      </c>
      <c r="I130" s="138">
        <f t="shared" si="182"/>
        <v>28758.78</v>
      </c>
      <c r="J130" s="138">
        <f t="shared" si="182"/>
        <v>28758.78</v>
      </c>
      <c r="K130" s="263">
        <f t="shared" si="182"/>
        <v>26241.22</v>
      </c>
    </row>
    <row r="131" spans="1:11" s="63" customFormat="1" ht="30" x14ac:dyDescent="0.25">
      <c r="A131" s="72"/>
      <c r="B131" s="74"/>
      <c r="C131" s="73"/>
      <c r="D131" s="75">
        <v>29201</v>
      </c>
      <c r="E131" s="76" t="s">
        <v>345</v>
      </c>
      <c r="F131" s="181">
        <v>55000</v>
      </c>
      <c r="G131" s="181">
        <v>0</v>
      </c>
      <c r="H131" s="181">
        <f>F131+G131</f>
        <v>55000</v>
      </c>
      <c r="I131" s="181">
        <v>28758.78</v>
      </c>
      <c r="J131" s="181">
        <v>28758.78</v>
      </c>
      <c r="K131" s="261">
        <f t="shared" si="117"/>
        <v>26241.22</v>
      </c>
    </row>
    <row r="132" spans="1:11" s="63" customFormat="1" x14ac:dyDescent="0.25">
      <c r="A132" s="72"/>
      <c r="B132" s="73"/>
      <c r="C132" s="102">
        <v>29300</v>
      </c>
      <c r="D132" s="174" t="s">
        <v>346</v>
      </c>
      <c r="E132" s="175"/>
      <c r="F132" s="138">
        <f>SUM(F133:F133)</f>
        <v>15000</v>
      </c>
      <c r="G132" s="138">
        <f t="shared" ref="G132" si="183">SUM(G133:G134)</f>
        <v>0</v>
      </c>
      <c r="H132" s="138">
        <f t="shared" ref="H132:K132" si="184">SUM(H133:H134)</f>
        <v>15000</v>
      </c>
      <c r="I132" s="138">
        <f t="shared" si="184"/>
        <v>10115.56</v>
      </c>
      <c r="J132" s="138">
        <f t="shared" ref="J132" si="185">SUM(J133:J134)</f>
        <v>10115.56</v>
      </c>
      <c r="K132" s="263">
        <f t="shared" si="184"/>
        <v>4884.4400000000005</v>
      </c>
    </row>
    <row r="133" spans="1:11" s="63" customFormat="1" ht="30" x14ac:dyDescent="0.25">
      <c r="A133" s="72"/>
      <c r="B133" s="74"/>
      <c r="C133" s="73"/>
      <c r="D133" s="75">
        <v>29301</v>
      </c>
      <c r="E133" s="76" t="s">
        <v>347</v>
      </c>
      <c r="F133" s="181">
        <v>15000</v>
      </c>
      <c r="G133" s="181">
        <v>0</v>
      </c>
      <c r="H133" s="181">
        <f t="shared" ref="H133:H134" si="186">F133+G133</f>
        <v>15000</v>
      </c>
      <c r="I133" s="181">
        <v>10115.56</v>
      </c>
      <c r="J133" s="181">
        <v>10115.56</v>
      </c>
      <c r="K133" s="261">
        <f t="shared" si="117"/>
        <v>4884.4400000000005</v>
      </c>
    </row>
    <row r="134" spans="1:11" s="63" customFormat="1" ht="30" hidden="1" x14ac:dyDescent="0.25">
      <c r="A134" s="72"/>
      <c r="B134" s="74"/>
      <c r="C134" s="73"/>
      <c r="D134" s="75">
        <v>29302</v>
      </c>
      <c r="E134" s="76" t="s">
        <v>348</v>
      </c>
      <c r="F134" s="181"/>
      <c r="G134" s="181"/>
      <c r="H134" s="181">
        <f t="shared" si="186"/>
        <v>0</v>
      </c>
      <c r="I134" s="181"/>
      <c r="J134" s="181"/>
      <c r="K134" s="261">
        <f t="shared" si="117"/>
        <v>0</v>
      </c>
    </row>
    <row r="135" spans="1:11" s="63" customFormat="1" x14ac:dyDescent="0.25">
      <c r="A135" s="72"/>
      <c r="B135" s="73"/>
      <c r="C135" s="102">
        <v>29400</v>
      </c>
      <c r="D135" s="174" t="s">
        <v>349</v>
      </c>
      <c r="E135" s="175"/>
      <c r="F135" s="138">
        <f t="shared" ref="F135" si="187">SUM(F136)</f>
        <v>686518.87</v>
      </c>
      <c r="G135" s="138">
        <f t="shared" ref="G135" si="188">SUM(G136)</f>
        <v>16000</v>
      </c>
      <c r="H135" s="138">
        <f t="shared" ref="H135:K135" si="189">SUM(H136)</f>
        <v>702518.87</v>
      </c>
      <c r="I135" s="138">
        <f t="shared" si="189"/>
        <v>96967.38</v>
      </c>
      <c r="J135" s="138">
        <f t="shared" si="189"/>
        <v>96967.38</v>
      </c>
      <c r="K135" s="263">
        <f t="shared" si="189"/>
        <v>605551.49</v>
      </c>
    </row>
    <row r="136" spans="1:11" s="63" customFormat="1" ht="45" x14ac:dyDescent="0.25">
      <c r="A136" s="72"/>
      <c r="B136" s="74"/>
      <c r="C136" s="73"/>
      <c r="D136" s="75">
        <v>29401</v>
      </c>
      <c r="E136" s="76" t="s">
        <v>349</v>
      </c>
      <c r="F136" s="181">
        <v>686518.87</v>
      </c>
      <c r="G136" s="181">
        <v>16000</v>
      </c>
      <c r="H136" s="181">
        <f>F136+G136</f>
        <v>702518.87</v>
      </c>
      <c r="I136" s="181">
        <v>96967.38</v>
      </c>
      <c r="J136" s="181">
        <v>96967.38</v>
      </c>
      <c r="K136" s="261">
        <f t="shared" si="117"/>
        <v>605551.49</v>
      </c>
    </row>
    <row r="137" spans="1:11" s="63" customFormat="1" x14ac:dyDescent="0.25">
      <c r="A137" s="72"/>
      <c r="B137" s="73"/>
      <c r="C137" s="102">
        <v>29600</v>
      </c>
      <c r="D137" s="174" t="s">
        <v>350</v>
      </c>
      <c r="E137" s="175"/>
      <c r="F137" s="138">
        <f t="shared" ref="F137" si="190">SUM(F138)</f>
        <v>250000</v>
      </c>
      <c r="G137" s="138">
        <f t="shared" ref="G137" si="191">SUM(G138)</f>
        <v>0</v>
      </c>
      <c r="H137" s="138">
        <f t="shared" ref="H137:K137" si="192">SUM(H138)</f>
        <v>250000</v>
      </c>
      <c r="I137" s="138">
        <f t="shared" si="192"/>
        <v>190519.39</v>
      </c>
      <c r="J137" s="138">
        <f t="shared" si="192"/>
        <v>190519.39</v>
      </c>
      <c r="K137" s="263">
        <f t="shared" si="192"/>
        <v>59480.609999999986</v>
      </c>
    </row>
    <row r="138" spans="1:11" s="63" customFormat="1" ht="30" x14ac:dyDescent="0.25">
      <c r="A138" s="72"/>
      <c r="B138" s="74"/>
      <c r="C138" s="73"/>
      <c r="D138" s="75">
        <v>29601</v>
      </c>
      <c r="E138" s="76" t="s">
        <v>350</v>
      </c>
      <c r="F138" s="181">
        <v>250000</v>
      </c>
      <c r="G138" s="181">
        <v>0</v>
      </c>
      <c r="H138" s="181">
        <f>F138+G138</f>
        <v>250000</v>
      </c>
      <c r="I138" s="181">
        <v>190519.39</v>
      </c>
      <c r="J138" s="181">
        <v>190519.39</v>
      </c>
      <c r="K138" s="261">
        <f t="shared" si="117"/>
        <v>59480.609999999986</v>
      </c>
    </row>
    <row r="139" spans="1:11" s="63" customFormat="1" x14ac:dyDescent="0.25">
      <c r="A139" s="72"/>
      <c r="B139" s="73"/>
      <c r="C139" s="102">
        <v>29800</v>
      </c>
      <c r="D139" s="174" t="s">
        <v>351</v>
      </c>
      <c r="E139" s="175"/>
      <c r="F139" s="138">
        <f t="shared" ref="F139" si="193">SUM(F140:F141)</f>
        <v>257170.32</v>
      </c>
      <c r="G139" s="138">
        <f t="shared" ref="G139" si="194">SUM(G140:G141)</f>
        <v>0</v>
      </c>
      <c r="H139" s="138">
        <f t="shared" ref="H139:K139" si="195">SUM(H140:H141)</f>
        <v>257170.32</v>
      </c>
      <c r="I139" s="138">
        <f t="shared" si="195"/>
        <v>124585.57</v>
      </c>
      <c r="J139" s="138">
        <f t="shared" ref="J139" si="196">SUM(J140:J141)</f>
        <v>124585.57</v>
      </c>
      <c r="K139" s="263">
        <f t="shared" si="195"/>
        <v>132584.75</v>
      </c>
    </row>
    <row r="140" spans="1:11" s="63" customFormat="1" ht="45" x14ac:dyDescent="0.25">
      <c r="A140" s="72"/>
      <c r="B140" s="74"/>
      <c r="C140" s="73"/>
      <c r="D140" s="75">
        <v>29804</v>
      </c>
      <c r="E140" s="76" t="s">
        <v>352</v>
      </c>
      <c r="F140" s="181">
        <v>200000</v>
      </c>
      <c r="G140" s="181">
        <v>0</v>
      </c>
      <c r="H140" s="181">
        <f t="shared" ref="H140:H141" si="197">F140+G140</f>
        <v>200000</v>
      </c>
      <c r="I140" s="181">
        <v>93823.53</v>
      </c>
      <c r="J140" s="181">
        <v>93823.53</v>
      </c>
      <c r="K140" s="261">
        <f t="shared" si="117"/>
        <v>106176.47</v>
      </c>
    </row>
    <row r="141" spans="1:11" s="63" customFormat="1" ht="45" x14ac:dyDescent="0.25">
      <c r="A141" s="72"/>
      <c r="B141" s="74"/>
      <c r="C141" s="73"/>
      <c r="D141" s="75">
        <v>29805</v>
      </c>
      <c r="E141" s="76" t="s">
        <v>546</v>
      </c>
      <c r="F141" s="181">
        <v>57170.32</v>
      </c>
      <c r="G141" s="181">
        <v>0</v>
      </c>
      <c r="H141" s="181">
        <f t="shared" si="197"/>
        <v>57170.32</v>
      </c>
      <c r="I141" s="181">
        <v>30762.04</v>
      </c>
      <c r="J141" s="181">
        <v>30762.04</v>
      </c>
      <c r="K141" s="261">
        <f t="shared" si="117"/>
        <v>26408.28</v>
      </c>
    </row>
    <row r="142" spans="1:11" s="63" customFormat="1" x14ac:dyDescent="0.25">
      <c r="A142" s="72"/>
      <c r="B142" s="74"/>
      <c r="C142" s="73"/>
      <c r="D142" s="75"/>
      <c r="E142" s="76"/>
      <c r="F142" s="181"/>
      <c r="G142" s="181"/>
      <c r="H142" s="181"/>
      <c r="I142" s="181"/>
      <c r="J142" s="181"/>
      <c r="K142" s="261"/>
    </row>
    <row r="143" spans="1:11" s="63" customFormat="1" x14ac:dyDescent="0.25">
      <c r="A143" s="64">
        <v>30000</v>
      </c>
      <c r="B143" s="65" t="s">
        <v>353</v>
      </c>
      <c r="C143" s="66"/>
      <c r="D143" s="66"/>
      <c r="E143" s="67"/>
      <c r="F143" s="136">
        <f>SUM(F144,F159,F168,F181,F191,F217,F232)</f>
        <v>23768444.140000001</v>
      </c>
      <c r="G143" s="136">
        <f>SUM(G144,G159,G168,G181,G191,G214,G217,G232,G236)</f>
        <v>1949980</v>
      </c>
      <c r="H143" s="136">
        <f t="shared" ref="H143:K143" si="198">SUM(H144,H159,H168,H181,H191,H214,H217,H232,H236)</f>
        <v>25718424.140000001</v>
      </c>
      <c r="I143" s="136">
        <f t="shared" ref="I143" si="199">SUM(I144,I159,I168,I181,I191,I214,I217,I232,I236)</f>
        <v>13029324.810000001</v>
      </c>
      <c r="J143" s="136">
        <f t="shared" ref="J143" si="200">SUM(J144,J159,J168,J181,J191,J214,J217,J232,J236)</f>
        <v>12569448.359999998</v>
      </c>
      <c r="K143" s="261">
        <f t="shared" si="198"/>
        <v>12689099.330000002</v>
      </c>
    </row>
    <row r="144" spans="1:11" s="63" customFormat="1" x14ac:dyDescent="0.25">
      <c r="A144" s="72"/>
      <c r="B144" s="176">
        <v>31000</v>
      </c>
      <c r="C144" s="177" t="s">
        <v>354</v>
      </c>
      <c r="D144" s="178"/>
      <c r="E144" s="179"/>
      <c r="F144" s="137">
        <f>SUM(F145,F147,F149,F151,F155,F157)</f>
        <v>6732027.6299999999</v>
      </c>
      <c r="G144" s="137">
        <f t="shared" ref="G144" si="201">SUM(G145,G147,G149,G151,G153,G155,G157)</f>
        <v>112400</v>
      </c>
      <c r="H144" s="137">
        <f t="shared" ref="H144:K144" si="202">SUM(H145,H147,H149,H151,H153,H155,H157)</f>
        <v>6844427.6299999999</v>
      </c>
      <c r="I144" s="137">
        <f t="shared" ref="I144" si="203">SUM(I145,I147,I149,I151,I153,I155,I157)</f>
        <v>5249478.66</v>
      </c>
      <c r="J144" s="137">
        <f t="shared" ref="J144" si="204">SUM(J145,J147,J149,J151,J153,J155,J157)</f>
        <v>4840982.01</v>
      </c>
      <c r="K144" s="262">
        <f t="shared" si="202"/>
        <v>1594948.9700000002</v>
      </c>
    </row>
    <row r="145" spans="1:11" s="63" customFormat="1" x14ac:dyDescent="0.25">
      <c r="A145" s="72"/>
      <c r="B145" s="73"/>
      <c r="C145" s="102">
        <v>31100</v>
      </c>
      <c r="D145" s="174" t="s">
        <v>355</v>
      </c>
      <c r="E145" s="175"/>
      <c r="F145" s="138">
        <f t="shared" ref="F145" si="205">SUM(F146)</f>
        <v>3156424.7</v>
      </c>
      <c r="G145" s="138">
        <f t="shared" ref="G145" si="206">SUM(G146)</f>
        <v>0</v>
      </c>
      <c r="H145" s="138">
        <f t="shared" ref="H145:K145" si="207">SUM(H146)</f>
        <v>3156424.7</v>
      </c>
      <c r="I145" s="138">
        <f t="shared" si="207"/>
        <v>3151329</v>
      </c>
      <c r="J145" s="138">
        <f t="shared" si="207"/>
        <v>3151329</v>
      </c>
      <c r="K145" s="263">
        <f t="shared" si="207"/>
        <v>5095.7000000001863</v>
      </c>
    </row>
    <row r="146" spans="1:11" s="63" customFormat="1" x14ac:dyDescent="0.25">
      <c r="A146" s="72"/>
      <c r="B146" s="74"/>
      <c r="C146" s="73"/>
      <c r="D146" s="75">
        <v>31101</v>
      </c>
      <c r="E146" s="76" t="s">
        <v>356</v>
      </c>
      <c r="F146" s="181">
        <v>3156424.7</v>
      </c>
      <c r="G146" s="272">
        <v>0</v>
      </c>
      <c r="H146" s="181">
        <f>F146+G146</f>
        <v>3156424.7</v>
      </c>
      <c r="I146" s="181">
        <v>3151329</v>
      </c>
      <c r="J146" s="181">
        <v>3151329</v>
      </c>
      <c r="K146" s="261">
        <f t="shared" si="117"/>
        <v>5095.7000000001863</v>
      </c>
    </row>
    <row r="147" spans="1:11" s="63" customFormat="1" x14ac:dyDescent="0.25">
      <c r="A147" s="72"/>
      <c r="B147" s="73"/>
      <c r="C147" s="102">
        <v>31300</v>
      </c>
      <c r="D147" s="174" t="s">
        <v>357</v>
      </c>
      <c r="E147" s="175"/>
      <c r="F147" s="138">
        <f t="shared" ref="F147" si="208">SUM(F148)</f>
        <v>1007625.15</v>
      </c>
      <c r="G147" s="138">
        <f t="shared" ref="G147" si="209">SUM(G148)</f>
        <v>0</v>
      </c>
      <c r="H147" s="138">
        <f t="shared" ref="H147:K147" si="210">SUM(H148)</f>
        <v>1007625.15</v>
      </c>
      <c r="I147" s="138">
        <f t="shared" si="210"/>
        <v>720839.53</v>
      </c>
      <c r="J147" s="138">
        <f t="shared" si="210"/>
        <v>312342.88</v>
      </c>
      <c r="K147" s="263">
        <f t="shared" si="210"/>
        <v>286785.62</v>
      </c>
    </row>
    <row r="148" spans="1:11" s="63" customFormat="1" x14ac:dyDescent="0.25">
      <c r="A148" s="72"/>
      <c r="B148" s="74"/>
      <c r="C148" s="73"/>
      <c r="D148" s="75">
        <v>31301</v>
      </c>
      <c r="E148" s="76" t="s">
        <v>358</v>
      </c>
      <c r="F148" s="181">
        <v>1007625.15</v>
      </c>
      <c r="G148" s="181">
        <v>0</v>
      </c>
      <c r="H148" s="181">
        <f>F148+G148</f>
        <v>1007625.15</v>
      </c>
      <c r="I148" s="181">
        <v>720839.53</v>
      </c>
      <c r="J148" s="181">
        <v>312342.88</v>
      </c>
      <c r="K148" s="261">
        <f t="shared" si="117"/>
        <v>286785.62</v>
      </c>
    </row>
    <row r="149" spans="1:11" s="63" customFormat="1" x14ac:dyDescent="0.25">
      <c r="A149" s="72"/>
      <c r="B149" s="73"/>
      <c r="C149" s="102">
        <v>31400</v>
      </c>
      <c r="D149" s="174" t="s">
        <v>359</v>
      </c>
      <c r="E149" s="175"/>
      <c r="F149" s="138">
        <f t="shared" ref="F149" si="211">SUM(F150)</f>
        <v>424870</v>
      </c>
      <c r="G149" s="138">
        <f t="shared" ref="G149" si="212">SUM(G150)</f>
        <v>0</v>
      </c>
      <c r="H149" s="138">
        <f t="shared" ref="H149:K149" si="213">SUM(H150)</f>
        <v>424870</v>
      </c>
      <c r="I149" s="138">
        <f t="shared" si="213"/>
        <v>337945.37</v>
      </c>
      <c r="J149" s="138">
        <f t="shared" si="213"/>
        <v>337945.37</v>
      </c>
      <c r="K149" s="263">
        <f t="shared" si="213"/>
        <v>86924.63</v>
      </c>
    </row>
    <row r="150" spans="1:11" s="63" customFormat="1" x14ac:dyDescent="0.25">
      <c r="A150" s="72"/>
      <c r="B150" s="74"/>
      <c r="C150" s="73"/>
      <c r="D150" s="75">
        <v>31401</v>
      </c>
      <c r="E150" s="76" t="s">
        <v>360</v>
      </c>
      <c r="F150" s="181">
        <v>424870</v>
      </c>
      <c r="G150" s="272">
        <v>0</v>
      </c>
      <c r="H150" s="181">
        <f>F150+G150</f>
        <v>424870</v>
      </c>
      <c r="I150" s="181">
        <v>337945.37</v>
      </c>
      <c r="J150" s="181">
        <v>337945.37</v>
      </c>
      <c r="K150" s="261">
        <f t="shared" ref="K150:K213" si="214">H150-I150</f>
        <v>86924.63</v>
      </c>
    </row>
    <row r="151" spans="1:11" s="63" customFormat="1" x14ac:dyDescent="0.25">
      <c r="A151" s="72"/>
      <c r="B151" s="73"/>
      <c r="C151" s="102">
        <v>31500</v>
      </c>
      <c r="D151" s="174" t="s">
        <v>361</v>
      </c>
      <c r="E151" s="175"/>
      <c r="F151" s="138">
        <f t="shared" ref="F151" si="215">SUM(F152)</f>
        <v>150000</v>
      </c>
      <c r="G151" s="138">
        <f t="shared" ref="G151" si="216">SUM(G152)</f>
        <v>0</v>
      </c>
      <c r="H151" s="138">
        <f t="shared" ref="H151:K151" si="217">SUM(H152)</f>
        <v>150000</v>
      </c>
      <c r="I151" s="138">
        <f t="shared" si="217"/>
        <v>102050.31</v>
      </c>
      <c r="J151" s="138">
        <f t="shared" si="217"/>
        <v>102050.31</v>
      </c>
      <c r="K151" s="263">
        <f t="shared" si="217"/>
        <v>47949.69</v>
      </c>
    </row>
    <row r="152" spans="1:11" s="63" customFormat="1" x14ac:dyDescent="0.25">
      <c r="A152" s="72"/>
      <c r="B152" s="74"/>
      <c r="C152" s="73"/>
      <c r="D152" s="75">
        <v>31501</v>
      </c>
      <c r="E152" s="76" t="s">
        <v>513</v>
      </c>
      <c r="F152" s="181">
        <v>150000</v>
      </c>
      <c r="G152" s="181">
        <v>0</v>
      </c>
      <c r="H152" s="181">
        <f>F152+G152</f>
        <v>150000</v>
      </c>
      <c r="I152" s="181">
        <v>102050.31</v>
      </c>
      <c r="J152" s="181">
        <v>102050.31</v>
      </c>
      <c r="K152" s="261">
        <f t="shared" si="214"/>
        <v>47949.69</v>
      </c>
    </row>
    <row r="153" spans="1:11" s="63" customFormat="1" hidden="1" x14ac:dyDescent="0.25">
      <c r="A153" s="72"/>
      <c r="B153" s="73"/>
      <c r="C153" s="102">
        <v>31600</v>
      </c>
      <c r="D153" s="174" t="s">
        <v>362</v>
      </c>
      <c r="E153" s="175"/>
      <c r="F153" s="138"/>
      <c r="G153" s="138">
        <f t="shared" ref="G153" si="218">SUM(G154)</f>
        <v>0</v>
      </c>
      <c r="H153" s="138">
        <f t="shared" ref="H153:K153" si="219">SUM(H154)</f>
        <v>0</v>
      </c>
      <c r="I153" s="138"/>
      <c r="J153" s="138"/>
      <c r="K153" s="263">
        <f t="shared" si="219"/>
        <v>0</v>
      </c>
    </row>
    <row r="154" spans="1:11" s="63" customFormat="1" ht="15" hidden="1" customHeight="1" x14ac:dyDescent="0.25">
      <c r="A154" s="72"/>
      <c r="B154" s="74"/>
      <c r="C154" s="73"/>
      <c r="D154" s="75">
        <v>31601</v>
      </c>
      <c r="E154" s="76" t="s">
        <v>362</v>
      </c>
      <c r="F154" s="181"/>
      <c r="G154" s="181"/>
      <c r="H154" s="181">
        <f>F154+G154</f>
        <v>0</v>
      </c>
      <c r="I154" s="181">
        <v>0</v>
      </c>
      <c r="J154" s="181">
        <v>0</v>
      </c>
      <c r="K154" s="261">
        <f t="shared" si="214"/>
        <v>0</v>
      </c>
    </row>
    <row r="155" spans="1:11" s="63" customFormat="1" x14ac:dyDescent="0.25">
      <c r="A155" s="72"/>
      <c r="B155" s="73"/>
      <c r="C155" s="102">
        <v>31700</v>
      </c>
      <c r="D155" s="174" t="s">
        <v>363</v>
      </c>
      <c r="E155" s="175"/>
      <c r="F155" s="138">
        <f t="shared" ref="F155" si="220">SUM(F156)</f>
        <v>1333107.78</v>
      </c>
      <c r="G155" s="138">
        <f t="shared" ref="G155" si="221">SUM(G156)</f>
        <v>112400</v>
      </c>
      <c r="H155" s="138">
        <f t="shared" ref="H155:K155" si="222">SUM(H156)</f>
        <v>1445507.78</v>
      </c>
      <c r="I155" s="138">
        <f t="shared" si="222"/>
        <v>804909.77</v>
      </c>
      <c r="J155" s="138">
        <f t="shared" si="222"/>
        <v>804909.77</v>
      </c>
      <c r="K155" s="263">
        <f t="shared" si="222"/>
        <v>640598.01</v>
      </c>
    </row>
    <row r="156" spans="1:11" s="63" customFormat="1" ht="30" x14ac:dyDescent="0.25">
      <c r="A156" s="72"/>
      <c r="B156" s="74"/>
      <c r="C156" s="73"/>
      <c r="D156" s="75">
        <v>31701</v>
      </c>
      <c r="E156" s="76" t="s">
        <v>363</v>
      </c>
      <c r="F156" s="181">
        <v>1333107.78</v>
      </c>
      <c r="G156" s="181">
        <v>112400</v>
      </c>
      <c r="H156" s="181">
        <f>F156+G156</f>
        <v>1445507.78</v>
      </c>
      <c r="I156" s="181">
        <v>804909.77</v>
      </c>
      <c r="J156" s="181">
        <v>804909.77</v>
      </c>
      <c r="K156" s="261">
        <f t="shared" si="214"/>
        <v>640598.01</v>
      </c>
    </row>
    <row r="157" spans="1:11" s="63" customFormat="1" x14ac:dyDescent="0.25">
      <c r="A157" s="72"/>
      <c r="B157" s="73"/>
      <c r="C157" s="102">
        <v>31800</v>
      </c>
      <c r="D157" s="174" t="s">
        <v>364</v>
      </c>
      <c r="E157" s="175"/>
      <c r="F157" s="138">
        <f t="shared" ref="F157" si="223">SUM(F158)</f>
        <v>660000</v>
      </c>
      <c r="G157" s="138">
        <f t="shared" ref="G157" si="224">SUM(G158)</f>
        <v>0</v>
      </c>
      <c r="H157" s="138">
        <f t="shared" ref="H157:K157" si="225">SUM(H158)</f>
        <v>660000</v>
      </c>
      <c r="I157" s="138">
        <f t="shared" si="225"/>
        <v>132404.68</v>
      </c>
      <c r="J157" s="138">
        <f t="shared" si="225"/>
        <v>132404.68</v>
      </c>
      <c r="K157" s="263">
        <f t="shared" si="225"/>
        <v>527595.32000000007</v>
      </c>
    </row>
    <row r="158" spans="1:11" s="63" customFormat="1" x14ac:dyDescent="0.25">
      <c r="A158" s="72"/>
      <c r="B158" s="74"/>
      <c r="C158" s="73"/>
      <c r="D158" s="75">
        <v>31801</v>
      </c>
      <c r="E158" s="76" t="s">
        <v>514</v>
      </c>
      <c r="F158" s="181">
        <v>660000</v>
      </c>
      <c r="G158" s="181">
        <v>0</v>
      </c>
      <c r="H158" s="181">
        <f>F158+G158</f>
        <v>660000</v>
      </c>
      <c r="I158" s="181">
        <v>132404.68</v>
      </c>
      <c r="J158" s="181">
        <v>132404.68</v>
      </c>
      <c r="K158" s="261">
        <f t="shared" si="214"/>
        <v>527595.32000000007</v>
      </c>
    </row>
    <row r="159" spans="1:11" s="63" customFormat="1" x14ac:dyDescent="0.25">
      <c r="A159" s="72"/>
      <c r="B159" s="176">
        <v>32000</v>
      </c>
      <c r="C159" s="177" t="s">
        <v>365</v>
      </c>
      <c r="D159" s="178"/>
      <c r="E159" s="179"/>
      <c r="F159" s="137">
        <f t="shared" ref="F159" si="226">SUM(F160,F162,F164,F166)</f>
        <v>5636485.3200000003</v>
      </c>
      <c r="G159" s="137">
        <f t="shared" ref="G159" si="227">SUM(G160,G162,G164,G166)</f>
        <v>0</v>
      </c>
      <c r="H159" s="137">
        <f t="shared" ref="H159:K159" si="228">SUM(H160,H162,H164,H166)</f>
        <v>5636485.3200000003</v>
      </c>
      <c r="I159" s="137">
        <f t="shared" ref="I159" si="229">SUM(I160,I162,I164,I166)</f>
        <v>4272622.9800000004</v>
      </c>
      <c r="J159" s="137">
        <f t="shared" ref="J159" si="230">SUM(J160,J162,J164,J166)</f>
        <v>4270917.78</v>
      </c>
      <c r="K159" s="262">
        <f t="shared" si="228"/>
        <v>1363862.3399999999</v>
      </c>
    </row>
    <row r="160" spans="1:11" s="63" customFormat="1" x14ac:dyDescent="0.25">
      <c r="A160" s="72"/>
      <c r="B160" s="73"/>
      <c r="C160" s="102">
        <v>32200</v>
      </c>
      <c r="D160" s="174" t="s">
        <v>366</v>
      </c>
      <c r="E160" s="175"/>
      <c r="F160" s="138">
        <f t="shared" ref="F160" si="231">SUM(F161)</f>
        <v>1746489.42</v>
      </c>
      <c r="G160" s="138">
        <f t="shared" ref="G160" si="232">SUM(G161)</f>
        <v>0</v>
      </c>
      <c r="H160" s="138">
        <f t="shared" ref="H160:K160" si="233">SUM(H161)</f>
        <v>1746489.42</v>
      </c>
      <c r="I160" s="138">
        <f t="shared" si="233"/>
        <v>1581826.11</v>
      </c>
      <c r="J160" s="138">
        <f t="shared" si="233"/>
        <v>1581826.11</v>
      </c>
      <c r="K160" s="263">
        <f t="shared" si="233"/>
        <v>164663.30999999982</v>
      </c>
    </row>
    <row r="161" spans="1:11" s="63" customFormat="1" x14ac:dyDescent="0.25">
      <c r="A161" s="72"/>
      <c r="B161" s="74"/>
      <c r="C161" s="73"/>
      <c r="D161" s="75">
        <v>32201</v>
      </c>
      <c r="E161" s="76" t="s">
        <v>367</v>
      </c>
      <c r="F161" s="181">
        <v>1746489.42</v>
      </c>
      <c r="G161" s="181">
        <v>0</v>
      </c>
      <c r="H161" s="181">
        <f>F161+G161</f>
        <v>1746489.42</v>
      </c>
      <c r="I161" s="181">
        <v>1581826.11</v>
      </c>
      <c r="J161" s="181">
        <v>1581826.11</v>
      </c>
      <c r="K161" s="261">
        <f t="shared" si="214"/>
        <v>164663.30999999982</v>
      </c>
    </row>
    <row r="162" spans="1:11" s="63" customFormat="1" x14ac:dyDescent="0.25">
      <c r="A162" s="72"/>
      <c r="B162" s="73"/>
      <c r="C162" s="102">
        <v>32300</v>
      </c>
      <c r="D162" s="174" t="s">
        <v>368</v>
      </c>
      <c r="E162" s="175"/>
      <c r="F162" s="138">
        <f t="shared" ref="F162" si="234">SUM(F163)</f>
        <v>1305600</v>
      </c>
      <c r="G162" s="138">
        <f t="shared" ref="G162" si="235">SUM(G163)</f>
        <v>0</v>
      </c>
      <c r="H162" s="138">
        <f t="shared" ref="H162:K162" si="236">SUM(H163)</f>
        <v>1305600</v>
      </c>
      <c r="I162" s="138">
        <f t="shared" si="236"/>
        <v>716789.11</v>
      </c>
      <c r="J162" s="138">
        <f t="shared" si="236"/>
        <v>715083.91</v>
      </c>
      <c r="K162" s="263">
        <f t="shared" si="236"/>
        <v>588810.89</v>
      </c>
    </row>
    <row r="163" spans="1:11" s="63" customFormat="1" ht="45" x14ac:dyDescent="0.25">
      <c r="A163" s="72"/>
      <c r="B163" s="74"/>
      <c r="C163" s="73"/>
      <c r="D163" s="75">
        <v>32301</v>
      </c>
      <c r="E163" s="76" t="s">
        <v>369</v>
      </c>
      <c r="F163" s="181">
        <v>1305600</v>
      </c>
      <c r="G163" s="181">
        <v>0</v>
      </c>
      <c r="H163" s="181">
        <f>F163+G163</f>
        <v>1305600</v>
      </c>
      <c r="I163" s="181">
        <v>716789.11</v>
      </c>
      <c r="J163" s="181">
        <v>715083.91</v>
      </c>
      <c r="K163" s="261">
        <f t="shared" si="214"/>
        <v>588810.89</v>
      </c>
    </row>
    <row r="164" spans="1:11" s="63" customFormat="1" x14ac:dyDescent="0.25">
      <c r="A164" s="72"/>
      <c r="B164" s="73"/>
      <c r="C164" s="102">
        <v>32700</v>
      </c>
      <c r="D164" s="174" t="s">
        <v>370</v>
      </c>
      <c r="E164" s="175"/>
      <c r="F164" s="138">
        <f t="shared" ref="F164" si="237">SUM(F165)</f>
        <v>2539155.9</v>
      </c>
      <c r="G164" s="138">
        <f t="shared" ref="G164" si="238">SUM(G165)</f>
        <v>0</v>
      </c>
      <c r="H164" s="138">
        <f t="shared" ref="H164:K164" si="239">SUM(H165)</f>
        <v>2539155.9</v>
      </c>
      <c r="I164" s="138">
        <f t="shared" si="239"/>
        <v>1943847.76</v>
      </c>
      <c r="J164" s="138">
        <f t="shared" si="239"/>
        <v>1943847.76</v>
      </c>
      <c r="K164" s="263">
        <f t="shared" si="239"/>
        <v>595308.1399999999</v>
      </c>
    </row>
    <row r="165" spans="1:11" s="63" customFormat="1" x14ac:dyDescent="0.25">
      <c r="A165" s="72"/>
      <c r="B165" s="74"/>
      <c r="C165" s="73"/>
      <c r="D165" s="75">
        <v>32701</v>
      </c>
      <c r="E165" s="76" t="s">
        <v>370</v>
      </c>
      <c r="F165" s="181">
        <v>2539155.9</v>
      </c>
      <c r="G165" s="181">
        <v>0</v>
      </c>
      <c r="H165" s="181">
        <f>F165+G165</f>
        <v>2539155.9</v>
      </c>
      <c r="I165" s="181">
        <v>1943847.76</v>
      </c>
      <c r="J165" s="181">
        <v>1943847.76</v>
      </c>
      <c r="K165" s="261">
        <f t="shared" si="214"/>
        <v>595308.1399999999</v>
      </c>
    </row>
    <row r="166" spans="1:11" s="63" customFormat="1" x14ac:dyDescent="0.25">
      <c r="A166" s="72"/>
      <c r="B166" s="73"/>
      <c r="C166" s="102">
        <v>32900</v>
      </c>
      <c r="D166" s="174" t="s">
        <v>371</v>
      </c>
      <c r="E166" s="175"/>
      <c r="F166" s="138">
        <f t="shared" ref="F166" si="240">SUM(F167)</f>
        <v>45240</v>
      </c>
      <c r="G166" s="138">
        <f t="shared" ref="G166" si="241">SUM(G167)</f>
        <v>0</v>
      </c>
      <c r="H166" s="138">
        <f t="shared" ref="H166:K166" si="242">SUM(H167)</f>
        <v>45240</v>
      </c>
      <c r="I166" s="138">
        <f t="shared" si="242"/>
        <v>30160</v>
      </c>
      <c r="J166" s="138">
        <f t="shared" si="242"/>
        <v>30160</v>
      </c>
      <c r="K166" s="263">
        <f t="shared" si="242"/>
        <v>15080</v>
      </c>
    </row>
    <row r="167" spans="1:11" s="63" customFormat="1" x14ac:dyDescent="0.25">
      <c r="A167" s="72"/>
      <c r="B167" s="74"/>
      <c r="C167" s="73"/>
      <c r="D167" s="75">
        <v>32901</v>
      </c>
      <c r="E167" s="76" t="s">
        <v>371</v>
      </c>
      <c r="F167" s="181">
        <v>45240</v>
      </c>
      <c r="G167" s="181">
        <v>0</v>
      </c>
      <c r="H167" s="181">
        <f>F167+G167</f>
        <v>45240</v>
      </c>
      <c r="I167" s="181">
        <v>30160</v>
      </c>
      <c r="J167" s="181">
        <v>30160</v>
      </c>
      <c r="K167" s="261">
        <f t="shared" si="214"/>
        <v>15080</v>
      </c>
    </row>
    <row r="168" spans="1:11" s="63" customFormat="1" x14ac:dyDescent="0.25">
      <c r="A168" s="72"/>
      <c r="B168" s="176">
        <v>33000</v>
      </c>
      <c r="C168" s="177" t="s">
        <v>372</v>
      </c>
      <c r="D168" s="178"/>
      <c r="E168" s="179"/>
      <c r="F168" s="137">
        <f>SUM(F169,F171,F175,F179)</f>
        <v>3829645.65</v>
      </c>
      <c r="G168" s="137">
        <f>SUM(G169,G171,G173,G175,G179)</f>
        <v>200200</v>
      </c>
      <c r="H168" s="137">
        <f t="shared" ref="H168:K168" si="243">SUM(H169,H171,H173,H175,H179)</f>
        <v>4029845.65</v>
      </c>
      <c r="I168" s="137">
        <f t="shared" ref="I168" si="244">SUM(I169,I171,I173,I175,I179)</f>
        <v>644578.74</v>
      </c>
      <c r="J168" s="137">
        <f t="shared" ref="J168" si="245">SUM(J169,J171,J173,J175,J179)</f>
        <v>641815.54</v>
      </c>
      <c r="K168" s="262">
        <f t="shared" si="243"/>
        <v>3385266.91</v>
      </c>
    </row>
    <row r="169" spans="1:11" s="63" customFormat="1" x14ac:dyDescent="0.25">
      <c r="A169" s="72"/>
      <c r="B169" s="73"/>
      <c r="C169" s="102">
        <v>33100</v>
      </c>
      <c r="D169" s="174" t="s">
        <v>373</v>
      </c>
      <c r="E169" s="175"/>
      <c r="F169" s="138">
        <f t="shared" ref="F169" si="246">SUM(F170)</f>
        <v>500000</v>
      </c>
      <c r="G169" s="138">
        <f t="shared" ref="G169" si="247">SUM(G170)</f>
        <v>0</v>
      </c>
      <c r="H169" s="138">
        <f t="shared" ref="H169:K169" si="248">SUM(H170)</f>
        <v>500000</v>
      </c>
      <c r="I169" s="138">
        <f t="shared" si="248"/>
        <v>246540</v>
      </c>
      <c r="J169" s="138">
        <f t="shared" si="248"/>
        <v>246540</v>
      </c>
      <c r="K169" s="263">
        <f t="shared" si="248"/>
        <v>253460</v>
      </c>
    </row>
    <row r="170" spans="1:11" s="63" customFormat="1" ht="30" x14ac:dyDescent="0.25">
      <c r="A170" s="72"/>
      <c r="B170" s="74"/>
      <c r="C170" s="73"/>
      <c r="D170" s="75">
        <v>33101</v>
      </c>
      <c r="E170" s="76" t="s">
        <v>374</v>
      </c>
      <c r="F170" s="181">
        <v>500000</v>
      </c>
      <c r="G170" s="181">
        <v>0</v>
      </c>
      <c r="H170" s="181">
        <f>F170+G170</f>
        <v>500000</v>
      </c>
      <c r="I170" s="181">
        <v>246540</v>
      </c>
      <c r="J170" s="181">
        <v>246540</v>
      </c>
      <c r="K170" s="261">
        <f t="shared" si="214"/>
        <v>253460</v>
      </c>
    </row>
    <row r="171" spans="1:11" s="63" customFormat="1" x14ac:dyDescent="0.25">
      <c r="A171" s="72"/>
      <c r="B171" s="73"/>
      <c r="C171" s="102">
        <v>33200</v>
      </c>
      <c r="D171" s="174" t="s">
        <v>547</v>
      </c>
      <c r="E171" s="175"/>
      <c r="F171" s="138">
        <f>SUM(F172)</f>
        <v>15000</v>
      </c>
      <c r="G171" s="138">
        <f t="shared" ref="G171:K171" si="249">SUM(G172)</f>
        <v>200200</v>
      </c>
      <c r="H171" s="138">
        <f t="shared" si="249"/>
        <v>215200</v>
      </c>
      <c r="I171" s="138">
        <f t="shared" si="249"/>
        <v>0</v>
      </c>
      <c r="J171" s="138">
        <f t="shared" si="249"/>
        <v>0</v>
      </c>
      <c r="K171" s="263">
        <f t="shared" si="249"/>
        <v>215200</v>
      </c>
    </row>
    <row r="172" spans="1:11" s="63" customFormat="1" ht="30" x14ac:dyDescent="0.25">
      <c r="A172" s="72"/>
      <c r="B172" s="74"/>
      <c r="C172" s="73"/>
      <c r="D172" s="75">
        <v>33201</v>
      </c>
      <c r="E172" s="76" t="s">
        <v>548</v>
      </c>
      <c r="F172" s="181">
        <v>15000</v>
      </c>
      <c r="G172" s="181">
        <v>200200</v>
      </c>
      <c r="H172" s="181">
        <f>F172+G172</f>
        <v>215200</v>
      </c>
      <c r="I172" s="181">
        <v>0</v>
      </c>
      <c r="J172" s="181">
        <v>0</v>
      </c>
      <c r="K172" s="261">
        <f t="shared" si="214"/>
        <v>215200</v>
      </c>
    </row>
    <row r="173" spans="1:11" s="63" customFormat="1" hidden="1" x14ac:dyDescent="0.25">
      <c r="A173" s="72"/>
      <c r="B173" s="73"/>
      <c r="C173" s="102">
        <v>33400</v>
      </c>
      <c r="D173" s="174" t="s">
        <v>375</v>
      </c>
      <c r="E173" s="175"/>
      <c r="F173" s="138"/>
      <c r="G173" s="138">
        <f t="shared" ref="G173:K173" si="250">SUM(G174)</f>
        <v>0</v>
      </c>
      <c r="H173" s="138">
        <f t="shared" si="250"/>
        <v>0</v>
      </c>
      <c r="I173" s="138"/>
      <c r="J173" s="138"/>
      <c r="K173" s="263">
        <f t="shared" si="250"/>
        <v>0</v>
      </c>
    </row>
    <row r="174" spans="1:11" s="63" customFormat="1" hidden="1" x14ac:dyDescent="0.25">
      <c r="A174" s="72"/>
      <c r="B174" s="74"/>
      <c r="C174" s="73"/>
      <c r="D174" s="75">
        <v>33401</v>
      </c>
      <c r="E174" s="76" t="s">
        <v>375</v>
      </c>
      <c r="F174" s="181"/>
      <c r="G174" s="181"/>
      <c r="H174" s="181">
        <f t="shared" ref="H174:H186" si="251">F174+G174</f>
        <v>0</v>
      </c>
      <c r="I174" s="181">
        <v>0</v>
      </c>
      <c r="J174" s="181">
        <v>0</v>
      </c>
      <c r="K174" s="261">
        <f t="shared" si="214"/>
        <v>0</v>
      </c>
    </row>
    <row r="175" spans="1:11" s="63" customFormat="1" x14ac:dyDescent="0.25">
      <c r="A175" s="72"/>
      <c r="B175" s="73"/>
      <c r="C175" s="102">
        <v>33600</v>
      </c>
      <c r="D175" s="174" t="s">
        <v>376</v>
      </c>
      <c r="E175" s="175"/>
      <c r="F175" s="138">
        <f>SUM(F177:F178)</f>
        <v>441500</v>
      </c>
      <c r="G175" s="138">
        <f t="shared" ref="G175:K175" si="252">SUM(G176:G178)</f>
        <v>0</v>
      </c>
      <c r="H175" s="138">
        <f t="shared" si="252"/>
        <v>441500</v>
      </c>
      <c r="I175" s="138">
        <f t="shared" si="252"/>
        <v>395022.76</v>
      </c>
      <c r="J175" s="138">
        <f t="shared" ref="J175" si="253">SUM(J176:J178)</f>
        <v>392259.56</v>
      </c>
      <c r="K175" s="263">
        <f t="shared" si="252"/>
        <v>46477.24000000002</v>
      </c>
    </row>
    <row r="176" spans="1:11" s="63" customFormat="1" ht="30" hidden="1" x14ac:dyDescent="0.25">
      <c r="A176" s="72"/>
      <c r="B176" s="74"/>
      <c r="C176" s="73"/>
      <c r="D176" s="75">
        <v>33601</v>
      </c>
      <c r="E176" s="76" t="s">
        <v>515</v>
      </c>
      <c r="F176" s="181"/>
      <c r="G176" s="181"/>
      <c r="H176" s="181">
        <f>F176+G176</f>
        <v>0</v>
      </c>
      <c r="I176" s="181"/>
      <c r="J176" s="181">
        <v>0</v>
      </c>
      <c r="K176" s="261">
        <f t="shared" si="214"/>
        <v>0</v>
      </c>
    </row>
    <row r="177" spans="1:11" s="63" customFormat="1" x14ac:dyDescent="0.25">
      <c r="A177" s="72"/>
      <c r="B177" s="74"/>
      <c r="C177" s="73"/>
      <c r="D177" s="75">
        <v>33602</v>
      </c>
      <c r="E177" s="76" t="s">
        <v>377</v>
      </c>
      <c r="F177" s="181">
        <v>38500</v>
      </c>
      <c r="G177" s="181">
        <v>0</v>
      </c>
      <c r="H177" s="181">
        <f>F177+G177</f>
        <v>38500</v>
      </c>
      <c r="I177" s="181">
        <v>37593.589999999997</v>
      </c>
      <c r="J177" s="181">
        <v>34830.39</v>
      </c>
      <c r="K177" s="261">
        <f t="shared" si="214"/>
        <v>906.41000000000349</v>
      </c>
    </row>
    <row r="178" spans="1:11" s="63" customFormat="1" x14ac:dyDescent="0.25">
      <c r="A178" s="72"/>
      <c r="B178" s="74"/>
      <c r="C178" s="73"/>
      <c r="D178" s="75">
        <v>33604</v>
      </c>
      <c r="E178" s="76" t="s">
        <v>378</v>
      </c>
      <c r="F178" s="181">
        <v>403000</v>
      </c>
      <c r="G178" s="181">
        <v>0</v>
      </c>
      <c r="H178" s="181">
        <f>F178+G178</f>
        <v>403000</v>
      </c>
      <c r="I178" s="181">
        <v>357429.17</v>
      </c>
      <c r="J178" s="181">
        <v>357429.17</v>
      </c>
      <c r="K178" s="261">
        <f t="shared" si="214"/>
        <v>45570.830000000016</v>
      </c>
    </row>
    <row r="179" spans="1:11" s="63" customFormat="1" x14ac:dyDescent="0.25">
      <c r="A179" s="72"/>
      <c r="B179" s="73"/>
      <c r="C179" s="102">
        <v>33800</v>
      </c>
      <c r="D179" s="174" t="s">
        <v>379</v>
      </c>
      <c r="E179" s="175"/>
      <c r="F179" s="138">
        <f t="shared" ref="F179" si="254">SUM(F180)</f>
        <v>2873145.65</v>
      </c>
      <c r="G179" s="138">
        <f t="shared" ref="G179" si="255">SUM(G180)</f>
        <v>0</v>
      </c>
      <c r="H179" s="138">
        <f t="shared" ref="H179:K179" si="256">SUM(H180)</f>
        <v>2873145.65</v>
      </c>
      <c r="I179" s="138">
        <f t="shared" si="256"/>
        <v>3015.98</v>
      </c>
      <c r="J179" s="138">
        <f t="shared" si="256"/>
        <v>3015.98</v>
      </c>
      <c r="K179" s="263">
        <f t="shared" si="256"/>
        <v>2870129.67</v>
      </c>
    </row>
    <row r="180" spans="1:11" s="63" customFormat="1" x14ac:dyDescent="0.25">
      <c r="A180" s="72"/>
      <c r="B180" s="74"/>
      <c r="C180" s="73"/>
      <c r="D180" s="75">
        <v>33801</v>
      </c>
      <c r="E180" s="76" t="s">
        <v>380</v>
      </c>
      <c r="F180" s="181">
        <v>2873145.65</v>
      </c>
      <c r="G180" s="181">
        <v>0</v>
      </c>
      <c r="H180" s="181">
        <f>F180+G180</f>
        <v>2873145.65</v>
      </c>
      <c r="I180" s="181">
        <v>3015.98</v>
      </c>
      <c r="J180" s="181">
        <v>3015.98</v>
      </c>
      <c r="K180" s="261">
        <f t="shared" si="214"/>
        <v>2870129.67</v>
      </c>
    </row>
    <row r="181" spans="1:11" s="63" customFormat="1" x14ac:dyDescent="0.25">
      <c r="A181" s="72"/>
      <c r="B181" s="176">
        <v>34000</v>
      </c>
      <c r="C181" s="177" t="s">
        <v>381</v>
      </c>
      <c r="D181" s="178"/>
      <c r="E181" s="179"/>
      <c r="F181" s="137">
        <f>SUM(F189)</f>
        <v>360000</v>
      </c>
      <c r="G181" s="137">
        <f t="shared" ref="G181" si="257">SUM(G182,G185,G187,G189)</f>
        <v>0</v>
      </c>
      <c r="H181" s="137">
        <f t="shared" ref="H181:K181" si="258">SUM(H182,H185,H187,H189)</f>
        <v>360000</v>
      </c>
      <c r="I181" s="137">
        <f t="shared" ref="I181" si="259">SUM(I182,I185,I187,I189)</f>
        <v>330681.61</v>
      </c>
      <c r="J181" s="137">
        <f t="shared" ref="J181" si="260">SUM(J182,J185,J187,J189)</f>
        <v>330681.61</v>
      </c>
      <c r="K181" s="262">
        <f t="shared" si="258"/>
        <v>29318.390000000014</v>
      </c>
    </row>
    <row r="182" spans="1:11" s="63" customFormat="1" hidden="1" x14ac:dyDescent="0.25">
      <c r="A182" s="72"/>
      <c r="B182" s="73"/>
      <c r="C182" s="102">
        <v>34100</v>
      </c>
      <c r="D182" s="174" t="s">
        <v>382</v>
      </c>
      <c r="E182" s="175"/>
      <c r="F182" s="138"/>
      <c r="G182" s="138">
        <f t="shared" ref="G182" si="261">SUM(G183:G184)</f>
        <v>0</v>
      </c>
      <c r="H182" s="138">
        <f t="shared" ref="H182:K182" si="262">SUM(H183:H184)</f>
        <v>0</v>
      </c>
      <c r="I182" s="138">
        <f t="shared" ref="I182" si="263">SUM(I183:I184)</f>
        <v>0</v>
      </c>
      <c r="J182" s="138">
        <f t="shared" ref="J182" si="264">SUM(J183:J184)</f>
        <v>0</v>
      </c>
      <c r="K182" s="263">
        <f t="shared" si="262"/>
        <v>0</v>
      </c>
    </row>
    <row r="183" spans="1:11" s="63" customFormat="1" ht="30" hidden="1" x14ac:dyDescent="0.25">
      <c r="A183" s="72"/>
      <c r="B183" s="74"/>
      <c r="C183" s="73"/>
      <c r="D183" s="75">
        <v>34101</v>
      </c>
      <c r="E183" s="76" t="s">
        <v>383</v>
      </c>
      <c r="F183" s="181"/>
      <c r="G183" s="181"/>
      <c r="H183" s="181">
        <f>F183+G183</f>
        <v>0</v>
      </c>
      <c r="I183" s="181"/>
      <c r="J183" s="181"/>
      <c r="K183" s="261">
        <f t="shared" si="214"/>
        <v>0</v>
      </c>
    </row>
    <row r="184" spans="1:11" s="63" customFormat="1" ht="30" hidden="1" x14ac:dyDescent="0.25">
      <c r="A184" s="72"/>
      <c r="B184" s="74"/>
      <c r="C184" s="73"/>
      <c r="D184" s="82">
        <v>34102</v>
      </c>
      <c r="E184" s="81" t="s">
        <v>549</v>
      </c>
      <c r="F184" s="181"/>
      <c r="G184" s="181"/>
      <c r="H184" s="181">
        <f>F184+G184</f>
        <v>0</v>
      </c>
      <c r="I184" s="181"/>
      <c r="J184" s="181"/>
      <c r="K184" s="261">
        <f t="shared" si="214"/>
        <v>0</v>
      </c>
    </row>
    <row r="185" spans="1:11" s="63" customFormat="1" hidden="1" x14ac:dyDescent="0.25">
      <c r="A185" s="72"/>
      <c r="B185" s="73"/>
      <c r="C185" s="102">
        <v>34300</v>
      </c>
      <c r="D185" s="174" t="s">
        <v>384</v>
      </c>
      <c r="E185" s="175"/>
      <c r="F185" s="138"/>
      <c r="G185" s="138">
        <f t="shared" ref="G185" si="265">SUM(G186)</f>
        <v>0</v>
      </c>
      <c r="H185" s="138">
        <f t="shared" ref="H185:K185" si="266">SUM(H186)</f>
        <v>0</v>
      </c>
      <c r="I185" s="138"/>
      <c r="J185" s="138"/>
      <c r="K185" s="263">
        <f t="shared" si="266"/>
        <v>0</v>
      </c>
    </row>
    <row r="186" spans="1:11" s="63" customFormat="1" hidden="1" x14ac:dyDescent="0.25">
      <c r="A186" s="72"/>
      <c r="B186" s="74"/>
      <c r="C186" s="73"/>
      <c r="D186" s="75">
        <v>34302</v>
      </c>
      <c r="E186" s="76" t="s">
        <v>385</v>
      </c>
      <c r="F186" s="181"/>
      <c r="G186" s="181"/>
      <c r="H186" s="181">
        <f t="shared" si="251"/>
        <v>0</v>
      </c>
      <c r="I186" s="181">
        <v>0</v>
      </c>
      <c r="J186" s="181">
        <v>0</v>
      </c>
      <c r="K186" s="261">
        <f t="shared" si="214"/>
        <v>0</v>
      </c>
    </row>
    <row r="187" spans="1:11" s="63" customFormat="1" hidden="1" x14ac:dyDescent="0.25">
      <c r="A187" s="72"/>
      <c r="B187" s="73"/>
      <c r="C187" s="102">
        <v>34400</v>
      </c>
      <c r="D187" s="174" t="s">
        <v>386</v>
      </c>
      <c r="E187" s="175"/>
      <c r="F187" s="138"/>
      <c r="G187" s="138">
        <f t="shared" ref="G187" si="267">SUM(G188)</f>
        <v>0</v>
      </c>
      <c r="H187" s="138">
        <f t="shared" ref="H187:K187" si="268">SUM(H188)</f>
        <v>0</v>
      </c>
      <c r="I187" s="138">
        <f t="shared" si="268"/>
        <v>0</v>
      </c>
      <c r="J187" s="138">
        <f t="shared" si="268"/>
        <v>0</v>
      </c>
      <c r="K187" s="263">
        <f t="shared" si="268"/>
        <v>0</v>
      </c>
    </row>
    <row r="188" spans="1:11" s="63" customFormat="1" ht="30" hidden="1" x14ac:dyDescent="0.25">
      <c r="A188" s="72"/>
      <c r="B188" s="74"/>
      <c r="C188" s="73"/>
      <c r="D188" s="75">
        <v>34401</v>
      </c>
      <c r="E188" s="76" t="s">
        <v>386</v>
      </c>
      <c r="F188" s="181"/>
      <c r="G188" s="181"/>
      <c r="H188" s="181">
        <f>F188+G188</f>
        <v>0</v>
      </c>
      <c r="I188" s="181"/>
      <c r="J188" s="181"/>
      <c r="K188" s="261">
        <f t="shared" si="214"/>
        <v>0</v>
      </c>
    </row>
    <row r="189" spans="1:11" s="63" customFormat="1" x14ac:dyDescent="0.25">
      <c r="A189" s="72"/>
      <c r="B189" s="73"/>
      <c r="C189" s="102">
        <v>34500</v>
      </c>
      <c r="D189" s="174" t="s">
        <v>387</v>
      </c>
      <c r="E189" s="175"/>
      <c r="F189" s="138">
        <f t="shared" ref="F189" si="269">SUM(F190)</f>
        <v>360000</v>
      </c>
      <c r="G189" s="138">
        <f t="shared" ref="G189" si="270">SUM(G190)</f>
        <v>0</v>
      </c>
      <c r="H189" s="138">
        <f t="shared" ref="H189:K189" si="271">SUM(H190)</f>
        <v>360000</v>
      </c>
      <c r="I189" s="138">
        <f t="shared" si="271"/>
        <v>330681.61</v>
      </c>
      <c r="J189" s="138">
        <f t="shared" si="271"/>
        <v>330681.61</v>
      </c>
      <c r="K189" s="263">
        <f t="shared" si="271"/>
        <v>29318.390000000014</v>
      </c>
    </row>
    <row r="190" spans="1:11" s="63" customFormat="1" x14ac:dyDescent="0.25">
      <c r="A190" s="72"/>
      <c r="B190" s="74"/>
      <c r="C190" s="73"/>
      <c r="D190" s="75">
        <v>34501</v>
      </c>
      <c r="E190" s="76" t="s">
        <v>388</v>
      </c>
      <c r="F190" s="181">
        <v>360000</v>
      </c>
      <c r="G190" s="181">
        <v>0</v>
      </c>
      <c r="H190" s="181">
        <f>F190+G190</f>
        <v>360000</v>
      </c>
      <c r="I190" s="181">
        <v>330681.61</v>
      </c>
      <c r="J190" s="181">
        <v>330681.61</v>
      </c>
      <c r="K190" s="261">
        <f t="shared" si="214"/>
        <v>29318.390000000014</v>
      </c>
    </row>
    <row r="191" spans="1:11" s="63" customFormat="1" x14ac:dyDescent="0.25">
      <c r="A191" s="72"/>
      <c r="B191" s="176">
        <v>35000</v>
      </c>
      <c r="C191" s="177" t="s">
        <v>389</v>
      </c>
      <c r="D191" s="178"/>
      <c r="E191" s="179"/>
      <c r="F191" s="137">
        <f>SUM(F192,F194,F196,F198,F200,F202,F207,F211)</f>
        <v>6645285.54</v>
      </c>
      <c r="G191" s="137">
        <f t="shared" ref="G191" si="272">SUM(G192,G194,G196,G198,G200,G202,G207,G211)</f>
        <v>1637380</v>
      </c>
      <c r="H191" s="137">
        <f t="shared" ref="H191:K191" si="273">SUM(H192,H194,H196,H198,H200,H202,H207,H211)</f>
        <v>8282665.54</v>
      </c>
      <c r="I191" s="137">
        <f t="shared" ref="I191" si="274">SUM(I192,I194,I196,I198,I200,I202,I207,I211)</f>
        <v>1991212.1400000001</v>
      </c>
      <c r="J191" s="137">
        <f t="shared" ref="J191" si="275">SUM(J192,J194,J196,J198,J200,J202,J207,J211)</f>
        <v>1946221.74</v>
      </c>
      <c r="K191" s="262">
        <f t="shared" si="273"/>
        <v>6291453.4000000004</v>
      </c>
    </row>
    <row r="192" spans="1:11" s="63" customFormat="1" x14ac:dyDescent="0.25">
      <c r="A192" s="72"/>
      <c r="B192" s="73"/>
      <c r="C192" s="102">
        <v>35100</v>
      </c>
      <c r="D192" s="174" t="s">
        <v>390</v>
      </c>
      <c r="E192" s="175"/>
      <c r="F192" s="138">
        <f t="shared" ref="F192" si="276">SUM(F193)</f>
        <v>459512.24</v>
      </c>
      <c r="G192" s="138">
        <f t="shared" ref="G192" si="277">SUM(G193)</f>
        <v>1129000</v>
      </c>
      <c r="H192" s="138">
        <f t="shared" ref="H192:K192" si="278">SUM(H193)</f>
        <v>1588512.24</v>
      </c>
      <c r="I192" s="138">
        <f t="shared" si="278"/>
        <v>344622.71</v>
      </c>
      <c r="J192" s="138">
        <f t="shared" si="278"/>
        <v>344622.71</v>
      </c>
      <c r="K192" s="263">
        <f t="shared" si="278"/>
        <v>1243889.53</v>
      </c>
    </row>
    <row r="193" spans="1:11" s="63" customFormat="1" ht="30" x14ac:dyDescent="0.25">
      <c r="A193" s="72"/>
      <c r="B193" s="74"/>
      <c r="C193" s="73"/>
      <c r="D193" s="75">
        <v>35101</v>
      </c>
      <c r="E193" s="76" t="s">
        <v>516</v>
      </c>
      <c r="F193" s="181">
        <v>459512.24</v>
      </c>
      <c r="G193" s="181">
        <v>1129000</v>
      </c>
      <c r="H193" s="181">
        <f>F193+G193</f>
        <v>1588512.24</v>
      </c>
      <c r="I193" s="181">
        <v>344622.71</v>
      </c>
      <c r="J193" s="181">
        <v>344622.71</v>
      </c>
      <c r="K193" s="261">
        <f t="shared" si="214"/>
        <v>1243889.53</v>
      </c>
    </row>
    <row r="194" spans="1:11" s="63" customFormat="1" x14ac:dyDescent="0.25">
      <c r="A194" s="72"/>
      <c r="B194" s="73"/>
      <c r="C194" s="102">
        <v>35200</v>
      </c>
      <c r="D194" s="174" t="s">
        <v>391</v>
      </c>
      <c r="E194" s="175"/>
      <c r="F194" s="138">
        <f t="shared" ref="F194" si="279">SUM(F195)</f>
        <v>131500</v>
      </c>
      <c r="G194" s="138">
        <f t="shared" ref="G194" si="280">SUM(G195)</f>
        <v>0</v>
      </c>
      <c r="H194" s="138">
        <f t="shared" ref="H194:K194" si="281">SUM(H195)</f>
        <v>131500</v>
      </c>
      <c r="I194" s="138">
        <f t="shared" si="281"/>
        <v>131064.56</v>
      </c>
      <c r="J194" s="138">
        <f t="shared" si="281"/>
        <v>131064.56</v>
      </c>
      <c r="K194" s="263">
        <f t="shared" si="281"/>
        <v>435.44000000000233</v>
      </c>
    </row>
    <row r="195" spans="1:11" s="63" customFormat="1" ht="45" x14ac:dyDescent="0.25">
      <c r="A195" s="72"/>
      <c r="B195" s="74"/>
      <c r="C195" s="73"/>
      <c r="D195" s="75">
        <v>35201</v>
      </c>
      <c r="E195" s="76" t="s">
        <v>392</v>
      </c>
      <c r="F195" s="181">
        <v>131500</v>
      </c>
      <c r="G195" s="181">
        <v>0</v>
      </c>
      <c r="H195" s="181">
        <f>F195+G195</f>
        <v>131500</v>
      </c>
      <c r="I195" s="181">
        <v>131064.56</v>
      </c>
      <c r="J195" s="181">
        <v>131064.56</v>
      </c>
      <c r="K195" s="261">
        <f t="shared" si="214"/>
        <v>435.44000000000233</v>
      </c>
    </row>
    <row r="196" spans="1:11" s="63" customFormat="1" x14ac:dyDescent="0.25">
      <c r="A196" s="72"/>
      <c r="B196" s="73"/>
      <c r="C196" s="102">
        <v>35300</v>
      </c>
      <c r="D196" s="174" t="s">
        <v>393</v>
      </c>
      <c r="E196" s="175"/>
      <c r="F196" s="138">
        <f t="shared" ref="F196" si="282">SUM(F197)</f>
        <v>729960</v>
      </c>
      <c r="G196" s="138">
        <f t="shared" ref="G196" si="283">SUM(G197)</f>
        <v>0</v>
      </c>
      <c r="H196" s="138">
        <f t="shared" ref="H196:K196" si="284">SUM(H197)</f>
        <v>729960</v>
      </c>
      <c r="I196" s="138">
        <f t="shared" si="284"/>
        <v>221713.54</v>
      </c>
      <c r="J196" s="138">
        <f t="shared" si="284"/>
        <v>221713.54</v>
      </c>
      <c r="K196" s="263">
        <f t="shared" si="284"/>
        <v>508246.45999999996</v>
      </c>
    </row>
    <row r="197" spans="1:11" s="63" customFormat="1" ht="45" x14ac:dyDescent="0.25">
      <c r="A197" s="72"/>
      <c r="B197" s="74"/>
      <c r="C197" s="73"/>
      <c r="D197" s="75">
        <v>35301</v>
      </c>
      <c r="E197" s="76" t="s">
        <v>393</v>
      </c>
      <c r="F197" s="181">
        <v>729960</v>
      </c>
      <c r="G197" s="181">
        <v>0</v>
      </c>
      <c r="H197" s="181">
        <f>F197+G197</f>
        <v>729960</v>
      </c>
      <c r="I197" s="181">
        <v>221713.54</v>
      </c>
      <c r="J197" s="181">
        <v>221713.54</v>
      </c>
      <c r="K197" s="261">
        <f t="shared" si="214"/>
        <v>508246.45999999996</v>
      </c>
    </row>
    <row r="198" spans="1:11" s="63" customFormat="1" x14ac:dyDescent="0.25">
      <c r="A198" s="72"/>
      <c r="B198" s="73"/>
      <c r="C198" s="102">
        <v>35400</v>
      </c>
      <c r="D198" s="174" t="s">
        <v>394</v>
      </c>
      <c r="E198" s="175"/>
      <c r="F198" s="138">
        <f t="shared" ref="F198" si="285">SUM(F199)</f>
        <v>5000</v>
      </c>
      <c r="G198" s="138">
        <f t="shared" ref="G198" si="286">SUM(G199)</f>
        <v>0</v>
      </c>
      <c r="H198" s="138">
        <f t="shared" ref="H198:K198" si="287">SUM(H199)</f>
        <v>5000</v>
      </c>
      <c r="I198" s="138">
        <f t="shared" si="287"/>
        <v>0</v>
      </c>
      <c r="J198" s="138">
        <f t="shared" si="287"/>
        <v>0</v>
      </c>
      <c r="K198" s="263">
        <f t="shared" si="287"/>
        <v>5000</v>
      </c>
    </row>
    <row r="199" spans="1:11" s="63" customFormat="1" ht="45" x14ac:dyDescent="0.25">
      <c r="A199" s="72"/>
      <c r="B199" s="74"/>
      <c r="C199" s="73"/>
      <c r="D199" s="75">
        <v>35401</v>
      </c>
      <c r="E199" s="76" t="s">
        <v>394</v>
      </c>
      <c r="F199" s="181">
        <v>5000</v>
      </c>
      <c r="G199" s="181">
        <v>0</v>
      </c>
      <c r="H199" s="181">
        <f>F199+G199</f>
        <v>5000</v>
      </c>
      <c r="I199" s="181">
        <v>0</v>
      </c>
      <c r="J199" s="181">
        <v>0</v>
      </c>
      <c r="K199" s="261">
        <f t="shared" si="214"/>
        <v>5000</v>
      </c>
    </row>
    <row r="200" spans="1:11" s="63" customFormat="1" x14ac:dyDescent="0.25">
      <c r="A200" s="72"/>
      <c r="B200" s="73"/>
      <c r="C200" s="102">
        <v>35500</v>
      </c>
      <c r="D200" s="174" t="s">
        <v>395</v>
      </c>
      <c r="E200" s="175"/>
      <c r="F200" s="138">
        <f t="shared" ref="F200" si="288">SUM(F201)</f>
        <v>250000</v>
      </c>
      <c r="G200" s="138">
        <f t="shared" ref="G200" si="289">SUM(G201)</f>
        <v>0</v>
      </c>
      <c r="H200" s="138">
        <f t="shared" ref="H200:K200" si="290">SUM(H201)</f>
        <v>250000</v>
      </c>
      <c r="I200" s="138">
        <f t="shared" si="290"/>
        <v>177030.93</v>
      </c>
      <c r="J200" s="138">
        <f t="shared" si="290"/>
        <v>177030.93</v>
      </c>
      <c r="K200" s="263">
        <f t="shared" si="290"/>
        <v>72969.070000000007</v>
      </c>
    </row>
    <row r="201" spans="1:11" s="63" customFormat="1" ht="30" x14ac:dyDescent="0.25">
      <c r="A201" s="72"/>
      <c r="B201" s="74"/>
      <c r="C201" s="73"/>
      <c r="D201" s="75">
        <v>35501</v>
      </c>
      <c r="E201" s="76" t="s">
        <v>395</v>
      </c>
      <c r="F201" s="181">
        <v>250000</v>
      </c>
      <c r="G201" s="181"/>
      <c r="H201" s="181">
        <f>F201+G201</f>
        <v>250000</v>
      </c>
      <c r="I201" s="181">
        <v>177030.93</v>
      </c>
      <c r="J201" s="181">
        <v>177030.93</v>
      </c>
      <c r="K201" s="261">
        <f t="shared" si="214"/>
        <v>72969.070000000007</v>
      </c>
    </row>
    <row r="202" spans="1:11" s="63" customFormat="1" x14ac:dyDescent="0.25">
      <c r="A202" s="72"/>
      <c r="B202" s="73"/>
      <c r="C202" s="102">
        <v>35700</v>
      </c>
      <c r="D202" s="174" t="s">
        <v>396</v>
      </c>
      <c r="E202" s="175"/>
      <c r="F202" s="138">
        <f t="shared" ref="F202" si="291">SUM(F203:F206)</f>
        <v>3661177.3</v>
      </c>
      <c r="G202" s="138">
        <f t="shared" ref="G202" si="292">SUM(G203:G206)</f>
        <v>508380</v>
      </c>
      <c r="H202" s="138">
        <f t="shared" ref="H202:K202" si="293">SUM(H203:H206)</f>
        <v>4169557.3</v>
      </c>
      <c r="I202" s="138">
        <f t="shared" si="293"/>
        <v>373738.12</v>
      </c>
      <c r="J202" s="138">
        <f t="shared" ref="J202" si="294">SUM(J203:J206)</f>
        <v>373738.12</v>
      </c>
      <c r="K202" s="263">
        <f t="shared" si="293"/>
        <v>3795819.1799999997</v>
      </c>
    </row>
    <row r="203" spans="1:11" s="63" customFormat="1" ht="45" x14ac:dyDescent="0.25">
      <c r="A203" s="72"/>
      <c r="B203" s="74"/>
      <c r="C203" s="73"/>
      <c r="D203" s="75">
        <v>35704</v>
      </c>
      <c r="E203" s="76" t="s">
        <v>517</v>
      </c>
      <c r="F203" s="181">
        <v>435600</v>
      </c>
      <c r="G203" s="181">
        <v>0</v>
      </c>
      <c r="H203" s="181">
        <f>F203+G203</f>
        <v>435600</v>
      </c>
      <c r="I203" s="181">
        <v>182031.4</v>
      </c>
      <c r="J203" s="181">
        <v>182031.4</v>
      </c>
      <c r="K203" s="261">
        <f t="shared" si="214"/>
        <v>253568.6</v>
      </c>
    </row>
    <row r="204" spans="1:11" s="63" customFormat="1" ht="45" x14ac:dyDescent="0.25">
      <c r="A204" s="72"/>
      <c r="B204" s="74"/>
      <c r="C204" s="73"/>
      <c r="D204" s="75">
        <v>35705</v>
      </c>
      <c r="E204" s="76" t="s">
        <v>397</v>
      </c>
      <c r="F204" s="181">
        <v>2652017.2999999998</v>
      </c>
      <c r="G204" s="181">
        <v>508380</v>
      </c>
      <c r="H204" s="181">
        <f>F204+G204</f>
        <v>3160397.3</v>
      </c>
      <c r="I204" s="181">
        <v>0</v>
      </c>
      <c r="J204" s="181">
        <v>0</v>
      </c>
      <c r="K204" s="261">
        <f t="shared" si="214"/>
        <v>3160397.3</v>
      </c>
    </row>
    <row r="205" spans="1:11" s="63" customFormat="1" ht="45" x14ac:dyDescent="0.25">
      <c r="A205" s="72"/>
      <c r="B205" s="74"/>
      <c r="C205" s="73"/>
      <c r="D205" s="75">
        <v>35706</v>
      </c>
      <c r="E205" s="76" t="s">
        <v>398</v>
      </c>
      <c r="F205" s="181">
        <v>405000</v>
      </c>
      <c r="G205" s="181">
        <v>0</v>
      </c>
      <c r="H205" s="181">
        <f t="shared" ref="H205:H206" si="295">F205+G205</f>
        <v>405000</v>
      </c>
      <c r="I205" s="181">
        <v>186995.96</v>
      </c>
      <c r="J205" s="181">
        <v>186995.96</v>
      </c>
      <c r="K205" s="261">
        <f t="shared" si="214"/>
        <v>218004.04</v>
      </c>
    </row>
    <row r="206" spans="1:11" s="63" customFormat="1" ht="30" x14ac:dyDescent="0.25">
      <c r="A206" s="72"/>
      <c r="B206" s="74"/>
      <c r="C206" s="73"/>
      <c r="D206" s="75">
        <v>35708</v>
      </c>
      <c r="E206" s="76" t="s">
        <v>399</v>
      </c>
      <c r="F206" s="181">
        <v>168560</v>
      </c>
      <c r="G206" s="181">
        <v>0</v>
      </c>
      <c r="H206" s="181">
        <f t="shared" si="295"/>
        <v>168560</v>
      </c>
      <c r="I206" s="181">
        <v>4710.76</v>
      </c>
      <c r="J206" s="181">
        <v>4710.76</v>
      </c>
      <c r="K206" s="261">
        <f t="shared" si="214"/>
        <v>163849.24</v>
      </c>
    </row>
    <row r="207" spans="1:11" s="63" customFormat="1" x14ac:dyDescent="0.25">
      <c r="A207" s="72"/>
      <c r="B207" s="73"/>
      <c r="C207" s="102">
        <v>35800</v>
      </c>
      <c r="D207" s="174" t="s">
        <v>400</v>
      </c>
      <c r="E207" s="175"/>
      <c r="F207" s="138">
        <f>SUM(F208:F210)</f>
        <v>1178136</v>
      </c>
      <c r="G207" s="138">
        <f t="shared" ref="G207" si="296">SUM(G208:G210)</f>
        <v>0</v>
      </c>
      <c r="H207" s="138">
        <f t="shared" ref="H207:K207" si="297">SUM(H208:H210)</f>
        <v>1178136</v>
      </c>
      <c r="I207" s="138">
        <f t="shared" si="297"/>
        <v>666056.68000000005</v>
      </c>
      <c r="J207" s="138">
        <f t="shared" ref="J207" si="298">SUM(J208:J210)</f>
        <v>626066.68000000005</v>
      </c>
      <c r="K207" s="263">
        <f t="shared" si="297"/>
        <v>512079.31999999995</v>
      </c>
    </row>
    <row r="208" spans="1:11" s="63" customFormat="1" x14ac:dyDescent="0.25">
      <c r="A208" s="72"/>
      <c r="B208" s="74"/>
      <c r="C208" s="73"/>
      <c r="D208" s="75">
        <v>35801</v>
      </c>
      <c r="E208" s="76" t="s">
        <v>401</v>
      </c>
      <c r="F208" s="181">
        <v>320160</v>
      </c>
      <c r="G208" s="181">
        <v>0</v>
      </c>
      <c r="H208" s="181">
        <f t="shared" ref="H208:H210" si="299">F208+G208</f>
        <v>320160</v>
      </c>
      <c r="I208" s="181">
        <v>92880</v>
      </c>
      <c r="J208" s="181">
        <v>92880</v>
      </c>
      <c r="K208" s="261">
        <f t="shared" si="214"/>
        <v>227280</v>
      </c>
    </row>
    <row r="209" spans="1:11" s="63" customFormat="1" hidden="1" x14ac:dyDescent="0.25">
      <c r="A209" s="72"/>
      <c r="B209" s="74"/>
      <c r="C209" s="73"/>
      <c r="D209" s="75">
        <v>35802</v>
      </c>
      <c r="E209" s="76" t="s">
        <v>518</v>
      </c>
      <c r="F209" s="181"/>
      <c r="G209" s="181">
        <v>0</v>
      </c>
      <c r="H209" s="181">
        <f t="shared" si="299"/>
        <v>0</v>
      </c>
      <c r="I209" s="181">
        <v>0</v>
      </c>
      <c r="J209" s="181">
        <v>0</v>
      </c>
      <c r="K209" s="261">
        <f t="shared" si="214"/>
        <v>0</v>
      </c>
    </row>
    <row r="210" spans="1:11" s="63" customFormat="1" ht="30" x14ac:dyDescent="0.25">
      <c r="A210" s="72"/>
      <c r="B210" s="74"/>
      <c r="C210" s="73"/>
      <c r="D210" s="75">
        <v>35804</v>
      </c>
      <c r="E210" s="76" t="s">
        <v>402</v>
      </c>
      <c r="F210" s="181">
        <v>857976</v>
      </c>
      <c r="G210" s="181">
        <v>0</v>
      </c>
      <c r="H210" s="181">
        <f t="shared" si="299"/>
        <v>857976</v>
      </c>
      <c r="I210" s="181">
        <v>573176.68000000005</v>
      </c>
      <c r="J210" s="181">
        <v>533186.68000000005</v>
      </c>
      <c r="K210" s="261">
        <f t="shared" si="214"/>
        <v>284799.31999999995</v>
      </c>
    </row>
    <row r="211" spans="1:11" s="63" customFormat="1" x14ac:dyDescent="0.25">
      <c r="A211" s="72"/>
      <c r="B211" s="73"/>
      <c r="C211" s="102">
        <v>35900</v>
      </c>
      <c r="D211" s="174" t="s">
        <v>403</v>
      </c>
      <c r="E211" s="175"/>
      <c r="F211" s="138">
        <f t="shared" ref="F211" si="300">SUM(F212:F213)</f>
        <v>230000</v>
      </c>
      <c r="G211" s="138">
        <f t="shared" ref="G211" si="301">SUM(G212:G213)</f>
        <v>0</v>
      </c>
      <c r="H211" s="138">
        <f t="shared" ref="H211:K211" si="302">SUM(H212:H213)</f>
        <v>230000</v>
      </c>
      <c r="I211" s="138">
        <f t="shared" si="302"/>
        <v>76985.600000000006</v>
      </c>
      <c r="J211" s="138">
        <f t="shared" ref="J211" si="303">SUM(J212:J213)</f>
        <v>71985.2</v>
      </c>
      <c r="K211" s="263">
        <f t="shared" si="302"/>
        <v>153014.39999999999</v>
      </c>
    </row>
    <row r="212" spans="1:11" s="63" customFormat="1" x14ac:dyDescent="0.25">
      <c r="A212" s="72"/>
      <c r="B212" s="74"/>
      <c r="C212" s="73"/>
      <c r="D212" s="75">
        <v>35901</v>
      </c>
      <c r="E212" s="76" t="s">
        <v>404</v>
      </c>
      <c r="F212" s="181">
        <v>50000</v>
      </c>
      <c r="G212" s="181">
        <v>0</v>
      </c>
      <c r="H212" s="181">
        <f t="shared" ref="H212:H213" si="304">F212+G212</f>
        <v>50000</v>
      </c>
      <c r="I212" s="181">
        <v>18765.2</v>
      </c>
      <c r="J212" s="181">
        <v>18765.2</v>
      </c>
      <c r="K212" s="261">
        <f t="shared" si="214"/>
        <v>31234.799999999999</v>
      </c>
    </row>
    <row r="213" spans="1:11" s="63" customFormat="1" x14ac:dyDescent="0.25">
      <c r="A213" s="72"/>
      <c r="B213" s="74"/>
      <c r="C213" s="73"/>
      <c r="D213" s="75">
        <v>35902</v>
      </c>
      <c r="E213" s="76" t="s">
        <v>405</v>
      </c>
      <c r="F213" s="181">
        <v>180000</v>
      </c>
      <c r="G213" s="181">
        <v>0</v>
      </c>
      <c r="H213" s="181">
        <f t="shared" si="304"/>
        <v>180000</v>
      </c>
      <c r="I213" s="181">
        <v>58220.4</v>
      </c>
      <c r="J213" s="276">
        <v>53220</v>
      </c>
      <c r="K213" s="261">
        <f t="shared" si="214"/>
        <v>121779.6</v>
      </c>
    </row>
    <row r="214" spans="1:11" s="63" customFormat="1" hidden="1" x14ac:dyDescent="0.25">
      <c r="A214" s="72"/>
      <c r="B214" s="176">
        <v>36000</v>
      </c>
      <c r="C214" s="177" t="s">
        <v>406</v>
      </c>
      <c r="D214" s="178"/>
      <c r="E214" s="179"/>
      <c r="F214" s="137"/>
      <c r="G214" s="137">
        <f t="shared" ref="G214:G215" si="305">SUM(G215)</f>
        <v>0</v>
      </c>
      <c r="H214" s="137">
        <f t="shared" ref="H214:K215" si="306">SUM(H215)</f>
        <v>0</v>
      </c>
      <c r="I214" s="137">
        <f t="shared" si="306"/>
        <v>0</v>
      </c>
      <c r="J214" s="137">
        <f t="shared" si="306"/>
        <v>0</v>
      </c>
      <c r="K214" s="262">
        <f t="shared" si="306"/>
        <v>0</v>
      </c>
    </row>
    <row r="215" spans="1:11" s="63" customFormat="1" hidden="1" x14ac:dyDescent="0.25">
      <c r="A215" s="72"/>
      <c r="B215" s="73"/>
      <c r="C215" s="102">
        <v>36100</v>
      </c>
      <c r="D215" s="174" t="s">
        <v>407</v>
      </c>
      <c r="E215" s="175"/>
      <c r="F215" s="138"/>
      <c r="G215" s="138">
        <f t="shared" si="305"/>
        <v>0</v>
      </c>
      <c r="H215" s="138">
        <f t="shared" si="306"/>
        <v>0</v>
      </c>
      <c r="I215" s="138">
        <f t="shared" si="306"/>
        <v>0</v>
      </c>
      <c r="J215" s="138">
        <f t="shared" si="306"/>
        <v>0</v>
      </c>
      <c r="K215" s="263">
        <f t="shared" si="306"/>
        <v>0</v>
      </c>
    </row>
    <row r="216" spans="1:11" s="63" customFormat="1" hidden="1" x14ac:dyDescent="0.25">
      <c r="A216" s="72"/>
      <c r="B216" s="74"/>
      <c r="C216" s="73"/>
      <c r="D216" s="75">
        <v>36101</v>
      </c>
      <c r="E216" s="76" t="s">
        <v>408</v>
      </c>
      <c r="F216" s="181"/>
      <c r="G216" s="181"/>
      <c r="H216" s="181">
        <f>F216+G216</f>
        <v>0</v>
      </c>
      <c r="I216" s="181"/>
      <c r="J216" s="181"/>
      <c r="K216" s="261">
        <f>H216-I216</f>
        <v>0</v>
      </c>
    </row>
    <row r="217" spans="1:11" s="63" customFormat="1" x14ac:dyDescent="0.25">
      <c r="A217" s="72"/>
      <c r="B217" s="176">
        <v>37000</v>
      </c>
      <c r="C217" s="177" t="s">
        <v>409</v>
      </c>
      <c r="D217" s="178"/>
      <c r="E217" s="179"/>
      <c r="F217" s="137">
        <f>SUM(F218,F223,F229)</f>
        <v>365000</v>
      </c>
      <c r="G217" s="137">
        <f t="shared" ref="G217:K217" si="307">SUM(G218,G220,G223,G226,G229)</f>
        <v>0</v>
      </c>
      <c r="H217" s="137">
        <f t="shared" si="307"/>
        <v>365000</v>
      </c>
      <c r="I217" s="137">
        <f t="shared" ref="I217" si="308">SUM(I218,I220,I223,I226,I229)</f>
        <v>358737.78</v>
      </c>
      <c r="J217" s="137">
        <f t="shared" ref="J217" si="309">SUM(J218,J220,J223,J226,J229)</f>
        <v>358737.78</v>
      </c>
      <c r="K217" s="262">
        <f t="shared" si="307"/>
        <v>6262.2199999999939</v>
      </c>
    </row>
    <row r="218" spans="1:11" s="63" customFormat="1" x14ac:dyDescent="0.25">
      <c r="A218" s="72"/>
      <c r="B218" s="73"/>
      <c r="C218" s="102">
        <v>37100</v>
      </c>
      <c r="D218" s="174" t="s">
        <v>410</v>
      </c>
      <c r="E218" s="175"/>
      <c r="F218" s="138">
        <f t="shared" ref="F218" si="310">SUM(F219)</f>
        <v>35000</v>
      </c>
      <c r="G218" s="138">
        <f t="shared" ref="G218" si="311">SUM(G219)</f>
        <v>0</v>
      </c>
      <c r="H218" s="138">
        <f t="shared" ref="H218:K218" si="312">SUM(H219)</f>
        <v>35000</v>
      </c>
      <c r="I218" s="138">
        <f t="shared" si="312"/>
        <v>33222.99</v>
      </c>
      <c r="J218" s="138">
        <f t="shared" si="312"/>
        <v>33222.99</v>
      </c>
      <c r="K218" s="263">
        <f t="shared" si="312"/>
        <v>1777.010000000002</v>
      </c>
    </row>
    <row r="219" spans="1:11" s="63" customFormat="1" x14ac:dyDescent="0.25">
      <c r="A219" s="72"/>
      <c r="B219" s="74"/>
      <c r="C219" s="73"/>
      <c r="D219" s="75">
        <v>37101</v>
      </c>
      <c r="E219" s="76" t="s">
        <v>410</v>
      </c>
      <c r="F219" s="181">
        <v>35000</v>
      </c>
      <c r="G219" s="181">
        <v>0</v>
      </c>
      <c r="H219" s="181">
        <f>F219+G219</f>
        <v>35000</v>
      </c>
      <c r="I219" s="181">
        <v>33222.99</v>
      </c>
      <c r="J219" s="181">
        <v>33222.99</v>
      </c>
      <c r="K219" s="261">
        <f>H219-I219</f>
        <v>1777.010000000002</v>
      </c>
    </row>
    <row r="220" spans="1:11" s="63" customFormat="1" hidden="1" x14ac:dyDescent="0.25">
      <c r="A220" s="72"/>
      <c r="B220" s="73"/>
      <c r="C220" s="102">
        <v>37200</v>
      </c>
      <c r="D220" s="174" t="s">
        <v>411</v>
      </c>
      <c r="E220" s="175"/>
      <c r="F220" s="138"/>
      <c r="G220" s="138">
        <f t="shared" ref="G220" si="313">SUM(G221:G222)</f>
        <v>0</v>
      </c>
      <c r="H220" s="138">
        <f t="shared" ref="H220:K220" si="314">SUM(H221:H222)</f>
        <v>0</v>
      </c>
      <c r="I220" s="138">
        <f t="shared" si="314"/>
        <v>0</v>
      </c>
      <c r="J220" s="138">
        <f t="shared" ref="J220" si="315">SUM(J221:J222)</f>
        <v>0</v>
      </c>
      <c r="K220" s="263">
        <f t="shared" si="314"/>
        <v>0</v>
      </c>
    </row>
    <row r="221" spans="1:11" s="63" customFormat="1" hidden="1" x14ac:dyDescent="0.25">
      <c r="A221" s="72"/>
      <c r="B221" s="74"/>
      <c r="C221" s="73"/>
      <c r="D221" s="75">
        <v>37201</v>
      </c>
      <c r="E221" s="76" t="s">
        <v>411</v>
      </c>
      <c r="F221" s="181"/>
      <c r="G221" s="181"/>
      <c r="H221" s="181">
        <f>F221+G221</f>
        <v>0</v>
      </c>
      <c r="I221" s="181"/>
      <c r="J221" s="181"/>
      <c r="K221" s="261">
        <f>H221-I221</f>
        <v>0</v>
      </c>
    </row>
    <row r="222" spans="1:11" s="63" customFormat="1" hidden="1" x14ac:dyDescent="0.25">
      <c r="A222" s="72"/>
      <c r="B222" s="74"/>
      <c r="C222" s="73"/>
      <c r="D222" s="75">
        <v>37202</v>
      </c>
      <c r="E222" s="76" t="s">
        <v>412</v>
      </c>
      <c r="F222" s="181"/>
      <c r="G222" s="181"/>
      <c r="H222" s="181">
        <f>F222+G222</f>
        <v>0</v>
      </c>
      <c r="I222" s="181"/>
      <c r="J222" s="181"/>
      <c r="K222" s="261">
        <f>H222-I222</f>
        <v>0</v>
      </c>
    </row>
    <row r="223" spans="1:11" s="63" customFormat="1" x14ac:dyDescent="0.25">
      <c r="A223" s="72"/>
      <c r="B223" s="73"/>
      <c r="C223" s="102">
        <v>37500</v>
      </c>
      <c r="D223" s="174" t="s">
        <v>413</v>
      </c>
      <c r="E223" s="175"/>
      <c r="F223" s="138">
        <f t="shared" ref="F223" si="316">SUM(F224:F225)</f>
        <v>290000</v>
      </c>
      <c r="G223" s="138">
        <f t="shared" ref="G223" si="317">SUM(G224:G225)</f>
        <v>0</v>
      </c>
      <c r="H223" s="138">
        <f t="shared" ref="H223:K223" si="318">SUM(H224:H225)</f>
        <v>290000</v>
      </c>
      <c r="I223" s="138">
        <f t="shared" si="318"/>
        <v>285762.79000000004</v>
      </c>
      <c r="J223" s="138">
        <f t="shared" ref="J223" si="319">SUM(J224:J225)</f>
        <v>285762.79000000004</v>
      </c>
      <c r="K223" s="263">
        <f t="shared" si="318"/>
        <v>4237.2099999999919</v>
      </c>
    </row>
    <row r="224" spans="1:11" s="63" customFormat="1" x14ac:dyDescent="0.25">
      <c r="A224" s="72"/>
      <c r="B224" s="74"/>
      <c r="C224" s="73"/>
      <c r="D224" s="75">
        <v>37501</v>
      </c>
      <c r="E224" s="76" t="s">
        <v>413</v>
      </c>
      <c r="F224" s="181">
        <v>250000</v>
      </c>
      <c r="G224" s="181">
        <v>0</v>
      </c>
      <c r="H224" s="181">
        <f t="shared" ref="H224:H225" si="320">F224+G224</f>
        <v>250000</v>
      </c>
      <c r="I224" s="181">
        <v>246415.01</v>
      </c>
      <c r="J224" s="181">
        <v>246415.01</v>
      </c>
      <c r="K224" s="261">
        <f>H224-I224</f>
        <v>3584.9899999999907</v>
      </c>
    </row>
    <row r="225" spans="1:11" s="63" customFormat="1" x14ac:dyDescent="0.25">
      <c r="A225" s="72"/>
      <c r="B225" s="74"/>
      <c r="C225" s="73"/>
      <c r="D225" s="75">
        <v>37502</v>
      </c>
      <c r="E225" s="76" t="s">
        <v>414</v>
      </c>
      <c r="F225" s="181">
        <v>40000</v>
      </c>
      <c r="G225" s="181">
        <v>0</v>
      </c>
      <c r="H225" s="181">
        <f t="shared" si="320"/>
        <v>40000</v>
      </c>
      <c r="I225" s="181">
        <v>39347.78</v>
      </c>
      <c r="J225" s="181">
        <v>39347.78</v>
      </c>
      <c r="K225" s="261">
        <f>H225-I225</f>
        <v>652.22000000000116</v>
      </c>
    </row>
    <row r="226" spans="1:11" s="63" customFormat="1" hidden="1" x14ac:dyDescent="0.25">
      <c r="A226" s="72"/>
      <c r="B226" s="73"/>
      <c r="C226" s="102">
        <v>37600</v>
      </c>
      <c r="D226" s="174" t="s">
        <v>415</v>
      </c>
      <c r="E226" s="175"/>
      <c r="F226" s="138"/>
      <c r="G226" s="138">
        <f t="shared" ref="G226:K226" si="321">SUM(G227:G228)</f>
        <v>0</v>
      </c>
      <c r="H226" s="138">
        <f t="shared" si="321"/>
        <v>0</v>
      </c>
      <c r="I226" s="138"/>
      <c r="J226" s="138"/>
      <c r="K226" s="263">
        <f t="shared" si="321"/>
        <v>0</v>
      </c>
    </row>
    <row r="227" spans="1:11" s="63" customFormat="1" hidden="1" x14ac:dyDescent="0.25">
      <c r="A227" s="72"/>
      <c r="B227" s="74"/>
      <c r="C227" s="73"/>
      <c r="D227" s="75">
        <v>37601</v>
      </c>
      <c r="E227" s="76" t="s">
        <v>415</v>
      </c>
      <c r="F227" s="181"/>
      <c r="G227" s="181"/>
      <c r="H227" s="181">
        <f>F227+G227</f>
        <v>0</v>
      </c>
      <c r="I227" s="181">
        <v>0</v>
      </c>
      <c r="J227" s="181">
        <v>0</v>
      </c>
      <c r="K227" s="261">
        <f>H227-I227</f>
        <v>0</v>
      </c>
    </row>
    <row r="228" spans="1:11" s="63" customFormat="1" hidden="1" x14ac:dyDescent="0.25">
      <c r="A228" s="72"/>
      <c r="B228" s="74"/>
      <c r="C228" s="73"/>
      <c r="D228" s="82">
        <v>37602</v>
      </c>
      <c r="E228" s="81" t="s">
        <v>416</v>
      </c>
      <c r="F228" s="181"/>
      <c r="G228" s="181"/>
      <c r="H228" s="181">
        <f>F228+G228</f>
        <v>0</v>
      </c>
      <c r="I228" s="181">
        <v>0</v>
      </c>
      <c r="J228" s="181">
        <v>0</v>
      </c>
      <c r="K228" s="261">
        <f>H228-I228</f>
        <v>0</v>
      </c>
    </row>
    <row r="229" spans="1:11" s="63" customFormat="1" x14ac:dyDescent="0.25">
      <c r="A229" s="72"/>
      <c r="B229" s="73"/>
      <c r="C229" s="102">
        <v>37900</v>
      </c>
      <c r="D229" s="174" t="s">
        <v>417</v>
      </c>
      <c r="E229" s="175"/>
      <c r="F229" s="138">
        <f>SUM(F230:F230)</f>
        <v>40000</v>
      </c>
      <c r="G229" s="138">
        <f t="shared" ref="G229:K229" si="322">SUM(G230:G231)</f>
        <v>0</v>
      </c>
      <c r="H229" s="138">
        <f t="shared" si="322"/>
        <v>40000</v>
      </c>
      <c r="I229" s="138">
        <f t="shared" si="322"/>
        <v>39752</v>
      </c>
      <c r="J229" s="138">
        <f t="shared" ref="J229" si="323">SUM(J230:J231)</f>
        <v>39752</v>
      </c>
      <c r="K229" s="263">
        <f t="shared" si="322"/>
        <v>248</v>
      </c>
    </row>
    <row r="230" spans="1:11" s="63" customFormat="1" x14ac:dyDescent="0.25">
      <c r="A230" s="72"/>
      <c r="B230" s="74"/>
      <c r="C230" s="73"/>
      <c r="D230" s="75">
        <v>37902</v>
      </c>
      <c r="E230" s="76" t="s">
        <v>418</v>
      </c>
      <c r="F230" s="181">
        <v>40000</v>
      </c>
      <c r="G230" s="181">
        <v>0</v>
      </c>
      <c r="H230" s="181">
        <f>F230+G230</f>
        <v>40000</v>
      </c>
      <c r="I230" s="181">
        <v>39752</v>
      </c>
      <c r="J230" s="181">
        <v>39752</v>
      </c>
      <c r="K230" s="261">
        <f>H230-I230</f>
        <v>248</v>
      </c>
    </row>
    <row r="231" spans="1:11" s="63" customFormat="1" hidden="1" x14ac:dyDescent="0.25">
      <c r="A231" s="72"/>
      <c r="B231" s="74"/>
      <c r="C231" s="73"/>
      <c r="D231" s="75">
        <v>37903</v>
      </c>
      <c r="E231" s="76" t="s">
        <v>419</v>
      </c>
      <c r="F231" s="181"/>
      <c r="G231" s="181"/>
      <c r="H231" s="181">
        <f>F231+G231</f>
        <v>0</v>
      </c>
      <c r="I231" s="181"/>
      <c r="J231" s="181"/>
      <c r="K231" s="261">
        <f>H231-I231</f>
        <v>0</v>
      </c>
    </row>
    <row r="232" spans="1:11" s="63" customFormat="1" x14ac:dyDescent="0.25">
      <c r="A232" s="72"/>
      <c r="B232" s="176">
        <v>38000</v>
      </c>
      <c r="C232" s="177" t="s">
        <v>420</v>
      </c>
      <c r="D232" s="178"/>
      <c r="E232" s="179"/>
      <c r="F232" s="137">
        <f t="shared" ref="F232" si="324">SUM(F233)</f>
        <v>200000</v>
      </c>
      <c r="G232" s="137">
        <f t="shared" ref="G232" si="325">SUM(G233)</f>
        <v>0</v>
      </c>
      <c r="H232" s="137">
        <f t="shared" ref="H232:K232" si="326">SUM(H233)</f>
        <v>200000</v>
      </c>
      <c r="I232" s="137">
        <f t="shared" si="326"/>
        <v>182012.9</v>
      </c>
      <c r="J232" s="137">
        <f t="shared" si="326"/>
        <v>180091.9</v>
      </c>
      <c r="K232" s="262">
        <f t="shared" si="326"/>
        <v>17987.100000000006</v>
      </c>
    </row>
    <row r="233" spans="1:11" s="63" customFormat="1" x14ac:dyDescent="0.25">
      <c r="A233" s="72"/>
      <c r="B233" s="73"/>
      <c r="C233" s="102">
        <v>38500</v>
      </c>
      <c r="D233" s="174" t="s">
        <v>421</v>
      </c>
      <c r="E233" s="175"/>
      <c r="F233" s="138">
        <f>SUM(F234:F234)</f>
        <v>200000</v>
      </c>
      <c r="G233" s="138">
        <f t="shared" ref="G233" si="327">SUM(G234:G235)</f>
        <v>0</v>
      </c>
      <c r="H233" s="138">
        <f t="shared" ref="H233:K233" si="328">SUM(H234:H235)</f>
        <v>200000</v>
      </c>
      <c r="I233" s="138">
        <f t="shared" ref="I233" si="329">SUM(I234:I235)</f>
        <v>182012.9</v>
      </c>
      <c r="J233" s="138">
        <f t="shared" ref="J233" si="330">SUM(J234:J235)</f>
        <v>180091.9</v>
      </c>
      <c r="K233" s="263">
        <f t="shared" si="328"/>
        <v>17987.100000000006</v>
      </c>
    </row>
    <row r="234" spans="1:11" s="63" customFormat="1" x14ac:dyDescent="0.25">
      <c r="A234" s="72"/>
      <c r="B234" s="74"/>
      <c r="C234" s="73"/>
      <c r="D234" s="75">
        <v>38501</v>
      </c>
      <c r="E234" s="76" t="s">
        <v>422</v>
      </c>
      <c r="F234" s="181">
        <v>200000</v>
      </c>
      <c r="G234" s="181">
        <v>0</v>
      </c>
      <c r="H234" s="181">
        <f>F234+G234</f>
        <v>200000</v>
      </c>
      <c r="I234" s="181">
        <v>182012.9</v>
      </c>
      <c r="J234" s="276">
        <v>180091.9</v>
      </c>
      <c r="K234" s="261">
        <f>H234-I234</f>
        <v>17987.100000000006</v>
      </c>
    </row>
    <row r="235" spans="1:11" s="63" customFormat="1" hidden="1" x14ac:dyDescent="0.25">
      <c r="A235" s="72"/>
      <c r="B235" s="74"/>
      <c r="C235" s="73"/>
      <c r="D235" s="75">
        <v>38503</v>
      </c>
      <c r="E235" s="76" t="s">
        <v>421</v>
      </c>
      <c r="F235" s="181"/>
      <c r="G235" s="181"/>
      <c r="H235" s="181"/>
      <c r="I235" s="181"/>
      <c r="J235" s="181"/>
      <c r="K235" s="261">
        <f>H235-I235</f>
        <v>0</v>
      </c>
    </row>
    <row r="236" spans="1:11" s="63" customFormat="1" hidden="1" x14ac:dyDescent="0.25">
      <c r="A236" s="72"/>
      <c r="B236" s="176">
        <v>39000</v>
      </c>
      <c r="C236" s="177" t="s">
        <v>423</v>
      </c>
      <c r="D236" s="178"/>
      <c r="E236" s="179"/>
      <c r="F236" s="137"/>
      <c r="G236" s="137"/>
      <c r="H236" s="137"/>
      <c r="I236" s="137"/>
      <c r="J236" s="137"/>
      <c r="K236" s="262">
        <f t="shared" ref="K236" si="331">SUM(K237,K239)</f>
        <v>0</v>
      </c>
    </row>
    <row r="237" spans="1:11" s="63" customFormat="1" hidden="1" x14ac:dyDescent="0.25">
      <c r="A237" s="72"/>
      <c r="B237" s="73"/>
      <c r="C237" s="102">
        <v>39200</v>
      </c>
      <c r="D237" s="174" t="s">
        <v>424</v>
      </c>
      <c r="E237" s="175"/>
      <c r="F237" s="138"/>
      <c r="G237" s="138"/>
      <c r="H237" s="138"/>
      <c r="I237" s="138"/>
      <c r="J237" s="138"/>
      <c r="K237" s="263">
        <f t="shared" ref="K237" si="332">SUM(K238)</f>
        <v>0</v>
      </c>
    </row>
    <row r="238" spans="1:11" s="63" customFormat="1" hidden="1" x14ac:dyDescent="0.25">
      <c r="A238" s="72"/>
      <c r="B238" s="74"/>
      <c r="C238" s="73"/>
      <c r="D238" s="75">
        <v>39201</v>
      </c>
      <c r="E238" s="76" t="s">
        <v>424</v>
      </c>
      <c r="F238" s="181"/>
      <c r="G238" s="181"/>
      <c r="H238" s="181"/>
      <c r="I238" s="181"/>
      <c r="J238" s="181"/>
      <c r="K238" s="261">
        <f>H238-I238</f>
        <v>0</v>
      </c>
    </row>
    <row r="239" spans="1:11" s="63" customFormat="1" hidden="1" x14ac:dyDescent="0.25">
      <c r="A239" s="72"/>
      <c r="B239" s="73"/>
      <c r="C239" s="102">
        <v>39600</v>
      </c>
      <c r="D239" s="174" t="s">
        <v>519</v>
      </c>
      <c r="E239" s="175"/>
      <c r="F239" s="138"/>
      <c r="G239" s="138"/>
      <c r="H239" s="138"/>
      <c r="I239" s="138"/>
      <c r="J239" s="138"/>
      <c r="K239" s="263">
        <f t="shared" ref="K239" si="333">SUM(K240)</f>
        <v>0</v>
      </c>
    </row>
    <row r="240" spans="1:11" s="63" customFormat="1" hidden="1" x14ac:dyDescent="0.25">
      <c r="A240" s="72"/>
      <c r="B240" s="74"/>
      <c r="C240" s="73"/>
      <c r="D240" s="75">
        <v>39601</v>
      </c>
      <c r="E240" s="76" t="s">
        <v>519</v>
      </c>
      <c r="F240" s="181"/>
      <c r="G240" s="181"/>
      <c r="H240" s="181"/>
      <c r="I240" s="181"/>
      <c r="J240" s="181"/>
      <c r="K240" s="261">
        <f>H240-I240</f>
        <v>0</v>
      </c>
    </row>
    <row r="241" spans="1:11" s="63" customFormat="1" x14ac:dyDescent="0.25">
      <c r="A241" s="72"/>
      <c r="B241" s="74"/>
      <c r="C241" s="73"/>
      <c r="D241" s="75"/>
      <c r="E241" s="76"/>
      <c r="F241" s="136"/>
      <c r="G241" s="136"/>
      <c r="H241" s="136"/>
      <c r="I241" s="136"/>
      <c r="J241" s="136"/>
      <c r="K241" s="261"/>
    </row>
    <row r="242" spans="1:11" s="63" customFormat="1" x14ac:dyDescent="0.25">
      <c r="A242" s="64">
        <v>40000</v>
      </c>
      <c r="B242" s="65" t="s">
        <v>425</v>
      </c>
      <c r="C242" s="66"/>
      <c r="D242" s="66"/>
      <c r="E242" s="67"/>
      <c r="F242" s="136">
        <f>SUM(F243)</f>
        <v>55000</v>
      </c>
      <c r="G242" s="136">
        <f t="shared" ref="G242" si="334">SUM(G243,G246)</f>
        <v>0</v>
      </c>
      <c r="H242" s="136">
        <f t="shared" ref="H242:K242" si="335">SUM(H243,H246)</f>
        <v>55000</v>
      </c>
      <c r="I242" s="136">
        <f t="shared" ref="I242:J242" si="336">SUM(I243,I246)</f>
        <v>0</v>
      </c>
      <c r="J242" s="136">
        <f t="shared" si="336"/>
        <v>0</v>
      </c>
      <c r="K242" s="261">
        <f t="shared" si="335"/>
        <v>55000</v>
      </c>
    </row>
    <row r="243" spans="1:11" s="63" customFormat="1" x14ac:dyDescent="0.25">
      <c r="A243" s="72"/>
      <c r="B243" s="176">
        <v>44000</v>
      </c>
      <c r="C243" s="177" t="s">
        <v>426</v>
      </c>
      <c r="D243" s="178"/>
      <c r="E243" s="179"/>
      <c r="F243" s="137">
        <f t="shared" ref="F243:F244" si="337">SUM(F244)</f>
        <v>55000</v>
      </c>
      <c r="G243" s="137">
        <f t="shared" ref="G243:G244" si="338">SUM(G244)</f>
        <v>0</v>
      </c>
      <c r="H243" s="137">
        <f t="shared" ref="H243:K244" si="339">SUM(H244)</f>
        <v>55000</v>
      </c>
      <c r="I243" s="137">
        <f t="shared" si="339"/>
        <v>0</v>
      </c>
      <c r="J243" s="137">
        <f t="shared" si="339"/>
        <v>0</v>
      </c>
      <c r="K243" s="262">
        <f t="shared" si="339"/>
        <v>55000</v>
      </c>
    </row>
    <row r="244" spans="1:11" s="63" customFormat="1" x14ac:dyDescent="0.25">
      <c r="A244" s="72"/>
      <c r="B244" s="73"/>
      <c r="C244" s="102">
        <v>44500</v>
      </c>
      <c r="D244" s="174" t="s">
        <v>427</v>
      </c>
      <c r="E244" s="175"/>
      <c r="F244" s="138">
        <f t="shared" si="337"/>
        <v>55000</v>
      </c>
      <c r="G244" s="138">
        <f t="shared" si="338"/>
        <v>0</v>
      </c>
      <c r="H244" s="138">
        <f t="shared" si="339"/>
        <v>55000</v>
      </c>
      <c r="I244" s="138">
        <f t="shared" si="339"/>
        <v>0</v>
      </c>
      <c r="J244" s="138">
        <f t="shared" si="339"/>
        <v>0</v>
      </c>
      <c r="K244" s="263">
        <f t="shared" si="339"/>
        <v>55000</v>
      </c>
    </row>
    <row r="245" spans="1:11" s="63" customFormat="1" x14ac:dyDescent="0.25">
      <c r="A245" s="72"/>
      <c r="B245" s="74"/>
      <c r="C245" s="73"/>
      <c r="D245" s="75">
        <v>44502</v>
      </c>
      <c r="E245" s="76" t="s">
        <v>428</v>
      </c>
      <c r="F245" s="181">
        <v>55000</v>
      </c>
      <c r="G245" s="181">
        <v>0</v>
      </c>
      <c r="H245" s="181">
        <f>F245+G245</f>
        <v>55000</v>
      </c>
      <c r="I245" s="181">
        <v>0</v>
      </c>
      <c r="J245" s="181">
        <v>0</v>
      </c>
      <c r="K245" s="261">
        <f>H245-I245</f>
        <v>55000</v>
      </c>
    </row>
    <row r="246" spans="1:11" s="63" customFormat="1" hidden="1" x14ac:dyDescent="0.25">
      <c r="A246" s="72"/>
      <c r="B246" s="176">
        <v>46000</v>
      </c>
      <c r="C246" s="177" t="s">
        <v>429</v>
      </c>
      <c r="D246" s="178"/>
      <c r="E246" s="179"/>
      <c r="F246" s="137"/>
      <c r="G246" s="137">
        <f t="shared" ref="G246:G247" si="340">SUM(G247)</f>
        <v>0</v>
      </c>
      <c r="H246" s="137">
        <f t="shared" ref="H246:K247" si="341">SUM(H247)</f>
        <v>0</v>
      </c>
      <c r="I246" s="137"/>
      <c r="J246" s="137"/>
      <c r="K246" s="262">
        <f t="shared" si="341"/>
        <v>0</v>
      </c>
    </row>
    <row r="247" spans="1:11" s="63" customFormat="1" hidden="1" x14ac:dyDescent="0.25">
      <c r="A247" s="72"/>
      <c r="B247" s="73"/>
      <c r="C247" s="102">
        <v>46300</v>
      </c>
      <c r="D247" s="174" t="s">
        <v>430</v>
      </c>
      <c r="E247" s="175"/>
      <c r="F247" s="138"/>
      <c r="G247" s="138">
        <f t="shared" si="340"/>
        <v>0</v>
      </c>
      <c r="H247" s="138">
        <f t="shared" si="341"/>
        <v>0</v>
      </c>
      <c r="I247" s="138"/>
      <c r="J247" s="138"/>
      <c r="K247" s="263">
        <f t="shared" si="341"/>
        <v>0</v>
      </c>
    </row>
    <row r="248" spans="1:11" s="63" customFormat="1" ht="30" hidden="1" x14ac:dyDescent="0.25">
      <c r="A248" s="72"/>
      <c r="B248" s="74"/>
      <c r="C248" s="73"/>
      <c r="D248" s="75">
        <v>46301</v>
      </c>
      <c r="E248" s="76" t="s">
        <v>431</v>
      </c>
      <c r="F248" s="181"/>
      <c r="G248" s="181"/>
      <c r="H248" s="181">
        <f>F248+G248</f>
        <v>0</v>
      </c>
      <c r="I248" s="181"/>
      <c r="J248" s="181"/>
      <c r="K248" s="261">
        <f>H248-I248</f>
        <v>0</v>
      </c>
    </row>
    <row r="249" spans="1:11" s="63" customFormat="1" x14ac:dyDescent="0.25">
      <c r="A249" s="72"/>
      <c r="B249" s="74"/>
      <c r="C249" s="73"/>
      <c r="D249" s="75"/>
      <c r="E249" s="76"/>
      <c r="F249" s="181"/>
      <c r="G249" s="181"/>
      <c r="H249" s="181"/>
      <c r="I249" s="181"/>
      <c r="J249" s="181"/>
      <c r="K249" s="261"/>
    </row>
    <row r="250" spans="1:11" s="63" customFormat="1" x14ac:dyDescent="0.25">
      <c r="A250" s="64">
        <v>50000</v>
      </c>
      <c r="B250" s="65" t="s">
        <v>432</v>
      </c>
      <c r="C250" s="66"/>
      <c r="D250" s="66"/>
      <c r="E250" s="67"/>
      <c r="F250" s="136">
        <f>SUM(F251,F260,F265,F269,F272)</f>
        <v>21025223.014999997</v>
      </c>
      <c r="G250" s="136">
        <f t="shared" ref="G250" si="342">SUM(G251,G260,G265,G269,G272)</f>
        <v>1145260</v>
      </c>
      <c r="H250" s="136">
        <f>SUM(H251,H260,H265,H269,H272)</f>
        <v>22170483.014999997</v>
      </c>
      <c r="I250" s="136">
        <f>SUM(I251,I260,I265,I269,I272)</f>
        <v>216853.2</v>
      </c>
      <c r="J250" s="136">
        <f>SUM(J251,J260,J265,J269,J272)</f>
        <v>188071.2</v>
      </c>
      <c r="K250" s="261">
        <f t="shared" ref="K250" si="343">SUM(K251,K260,K265,K269,K272)</f>
        <v>21953629.814999998</v>
      </c>
    </row>
    <row r="251" spans="1:11" s="63" customFormat="1" x14ac:dyDescent="0.25">
      <c r="A251" s="72"/>
      <c r="B251" s="176">
        <v>51000</v>
      </c>
      <c r="C251" s="177" t="s">
        <v>433</v>
      </c>
      <c r="D251" s="178"/>
      <c r="E251" s="179"/>
      <c r="F251" s="137">
        <f>SUM(F252,F254,F258)</f>
        <v>19639957.399999999</v>
      </c>
      <c r="G251" s="137">
        <f t="shared" ref="G251" si="344">SUM(G252,G254,G258)</f>
        <v>1076760</v>
      </c>
      <c r="H251" s="137">
        <f t="shared" ref="H251:K251" si="345">SUM(H252,H254,H258)</f>
        <v>20716717.399999999</v>
      </c>
      <c r="I251" s="137">
        <f t="shared" ref="I251:J251" si="346">SUM(I252,I254,I258)</f>
        <v>216853.2</v>
      </c>
      <c r="J251" s="137">
        <f t="shared" si="346"/>
        <v>188071.2</v>
      </c>
      <c r="K251" s="262">
        <f t="shared" si="345"/>
        <v>20499864.199999999</v>
      </c>
    </row>
    <row r="252" spans="1:11" s="63" customFormat="1" x14ac:dyDescent="0.25">
      <c r="A252" s="72"/>
      <c r="B252" s="73"/>
      <c r="C252" s="102">
        <v>51100</v>
      </c>
      <c r="D252" s="174" t="s">
        <v>434</v>
      </c>
      <c r="E252" s="175"/>
      <c r="F252" s="138">
        <f t="shared" ref="F252" si="347">SUM(F253)</f>
        <v>611790.96</v>
      </c>
      <c r="G252" s="138">
        <f t="shared" ref="G252" si="348">SUM(G253)</f>
        <v>0</v>
      </c>
      <c r="H252" s="138">
        <f t="shared" ref="H252:K252" si="349">SUM(H253)</f>
        <v>611790.96</v>
      </c>
      <c r="I252" s="138">
        <f t="shared" si="349"/>
        <v>216853.2</v>
      </c>
      <c r="J252" s="138">
        <f t="shared" si="349"/>
        <v>188071.2</v>
      </c>
      <c r="K252" s="263">
        <f t="shared" si="349"/>
        <v>394937.75999999995</v>
      </c>
    </row>
    <row r="253" spans="1:11" s="63" customFormat="1" x14ac:dyDescent="0.25">
      <c r="A253" s="72"/>
      <c r="B253" s="74"/>
      <c r="C253" s="73"/>
      <c r="D253" s="75">
        <v>51101</v>
      </c>
      <c r="E253" s="76" t="s">
        <v>434</v>
      </c>
      <c r="F253" s="181">
        <v>611790.96</v>
      </c>
      <c r="G253" s="181">
        <v>0</v>
      </c>
      <c r="H253" s="181">
        <f>F253+G253</f>
        <v>611790.96</v>
      </c>
      <c r="I253" s="181">
        <v>216853.2</v>
      </c>
      <c r="J253" s="181">
        <v>188071.2</v>
      </c>
      <c r="K253" s="261">
        <f>H253-I253</f>
        <v>394937.75999999995</v>
      </c>
    </row>
    <row r="254" spans="1:11" s="63" customFormat="1" x14ac:dyDescent="0.25">
      <c r="A254" s="72"/>
      <c r="B254" s="73"/>
      <c r="C254" s="102">
        <v>51500</v>
      </c>
      <c r="D254" s="174" t="s">
        <v>435</v>
      </c>
      <c r="E254" s="175"/>
      <c r="F254" s="138">
        <f>SUM(F255:F257)</f>
        <v>18555162.439999998</v>
      </c>
      <c r="G254" s="138">
        <f t="shared" ref="G254" si="350">SUM(G255:G257)</f>
        <v>1076760</v>
      </c>
      <c r="H254" s="138">
        <f t="shared" ref="H254:K254" si="351">SUM(H255:H257)</f>
        <v>19631922.439999998</v>
      </c>
      <c r="I254" s="138">
        <f t="shared" si="351"/>
        <v>0</v>
      </c>
      <c r="J254" s="138">
        <f t="shared" ref="J254" si="352">SUM(J255:J257)</f>
        <v>0</v>
      </c>
      <c r="K254" s="263">
        <f t="shared" si="351"/>
        <v>19631922.439999998</v>
      </c>
    </row>
    <row r="255" spans="1:11" s="63" customFormat="1" ht="30" x14ac:dyDescent="0.25">
      <c r="A255" s="72"/>
      <c r="B255" s="74"/>
      <c r="C255" s="73"/>
      <c r="D255" s="75">
        <v>51501</v>
      </c>
      <c r="E255" s="76" t="s">
        <v>520</v>
      </c>
      <c r="F255" s="181">
        <v>18148283.239999998</v>
      </c>
      <c r="G255" s="181">
        <v>1076760</v>
      </c>
      <c r="H255" s="181">
        <f>F255+G255</f>
        <v>19225043.239999998</v>
      </c>
      <c r="I255" s="181">
        <v>0</v>
      </c>
      <c r="J255" s="181">
        <v>0</v>
      </c>
      <c r="K255" s="261">
        <f>H255-I255</f>
        <v>19225043.239999998</v>
      </c>
    </row>
    <row r="256" spans="1:11" s="63" customFormat="1" x14ac:dyDescent="0.25">
      <c r="A256" s="72"/>
      <c r="B256" s="74"/>
      <c r="C256" s="73"/>
      <c r="D256" s="75">
        <v>51502</v>
      </c>
      <c r="E256" s="76" t="s">
        <v>436</v>
      </c>
      <c r="F256" s="181">
        <v>210859.2</v>
      </c>
      <c r="G256" s="181">
        <v>0</v>
      </c>
      <c r="H256" s="181">
        <f>F256+G256</f>
        <v>210859.2</v>
      </c>
      <c r="I256" s="181">
        <v>0</v>
      </c>
      <c r="J256" s="181">
        <v>0</v>
      </c>
      <c r="K256" s="261">
        <f>H256-I256</f>
        <v>210859.2</v>
      </c>
    </row>
    <row r="257" spans="1:11" s="63" customFormat="1" x14ac:dyDescent="0.25">
      <c r="A257" s="72"/>
      <c r="B257" s="74"/>
      <c r="C257" s="73"/>
      <c r="D257" s="75">
        <v>51503</v>
      </c>
      <c r="E257" s="76" t="s">
        <v>437</v>
      </c>
      <c r="F257" s="181">
        <v>196020</v>
      </c>
      <c r="G257" s="181">
        <v>0</v>
      </c>
      <c r="H257" s="181">
        <f>F257+G257</f>
        <v>196020</v>
      </c>
      <c r="I257" s="181">
        <v>0</v>
      </c>
      <c r="J257" s="181">
        <v>0</v>
      </c>
      <c r="K257" s="261">
        <f>H257-I257</f>
        <v>196020</v>
      </c>
    </row>
    <row r="258" spans="1:11" s="63" customFormat="1" x14ac:dyDescent="0.25">
      <c r="A258" s="72"/>
      <c r="B258" s="73"/>
      <c r="C258" s="102">
        <v>51900</v>
      </c>
      <c r="D258" s="174" t="s">
        <v>550</v>
      </c>
      <c r="E258" s="175"/>
      <c r="F258" s="138">
        <f t="shared" ref="F258" si="353">SUM(F259)</f>
        <v>473004</v>
      </c>
      <c r="G258" s="138">
        <f t="shared" ref="G258" si="354">SUM(G259)</f>
        <v>0</v>
      </c>
      <c r="H258" s="138">
        <f t="shared" ref="H258:K258" si="355">SUM(H259)</f>
        <v>473004</v>
      </c>
      <c r="I258" s="138">
        <f t="shared" si="355"/>
        <v>0</v>
      </c>
      <c r="J258" s="138">
        <f t="shared" si="355"/>
        <v>0</v>
      </c>
      <c r="K258" s="263">
        <f t="shared" si="355"/>
        <v>473004</v>
      </c>
    </row>
    <row r="259" spans="1:11" s="63" customFormat="1" ht="15" customHeight="1" x14ac:dyDescent="0.25">
      <c r="A259" s="72"/>
      <c r="B259" s="74"/>
      <c r="C259" s="77"/>
      <c r="D259" s="80">
        <v>51901</v>
      </c>
      <c r="E259" s="81" t="s">
        <v>550</v>
      </c>
      <c r="F259" s="181">
        <v>473004</v>
      </c>
      <c r="G259" s="181">
        <v>0</v>
      </c>
      <c r="H259" s="181">
        <f>F259+G259</f>
        <v>473004</v>
      </c>
      <c r="I259" s="181">
        <v>0</v>
      </c>
      <c r="J259" s="181">
        <v>0</v>
      </c>
      <c r="K259" s="261">
        <f>H259-I259</f>
        <v>473004</v>
      </c>
    </row>
    <row r="260" spans="1:11" s="63" customFormat="1" x14ac:dyDescent="0.25">
      <c r="A260" s="72"/>
      <c r="B260" s="176">
        <v>52000</v>
      </c>
      <c r="C260" s="177" t="s">
        <v>438</v>
      </c>
      <c r="D260" s="178"/>
      <c r="E260" s="179"/>
      <c r="F260" s="137">
        <f>SUM(F261)</f>
        <v>63500</v>
      </c>
      <c r="G260" s="137">
        <f t="shared" ref="G260" si="356">SUM(G261,G263)</f>
        <v>30000</v>
      </c>
      <c r="H260" s="137">
        <f t="shared" ref="H260:K260" si="357">SUM(H261,H263)</f>
        <v>93500</v>
      </c>
      <c r="I260" s="137">
        <f t="shared" si="357"/>
        <v>0</v>
      </c>
      <c r="J260" s="137">
        <f t="shared" ref="J260" si="358">SUM(J261,J263)</f>
        <v>0</v>
      </c>
      <c r="K260" s="262">
        <f t="shared" si="357"/>
        <v>93500</v>
      </c>
    </row>
    <row r="261" spans="1:11" s="63" customFormat="1" x14ac:dyDescent="0.25">
      <c r="A261" s="72"/>
      <c r="B261" s="73"/>
      <c r="C261" s="102">
        <v>52100</v>
      </c>
      <c r="D261" s="174" t="s">
        <v>439</v>
      </c>
      <c r="E261" s="175"/>
      <c r="F261" s="138">
        <f t="shared" ref="F261" si="359">SUM(F262)</f>
        <v>63500</v>
      </c>
      <c r="G261" s="138">
        <f t="shared" ref="G261" si="360">SUM(G262)</f>
        <v>30000</v>
      </c>
      <c r="H261" s="138">
        <f t="shared" ref="H261:K261" si="361">SUM(H262)</f>
        <v>93500</v>
      </c>
      <c r="I261" s="138">
        <f t="shared" si="361"/>
        <v>0</v>
      </c>
      <c r="J261" s="138">
        <f t="shared" si="361"/>
        <v>0</v>
      </c>
      <c r="K261" s="263">
        <f t="shared" si="361"/>
        <v>93500</v>
      </c>
    </row>
    <row r="262" spans="1:11" s="63" customFormat="1" x14ac:dyDescent="0.25">
      <c r="A262" s="72"/>
      <c r="B262" s="74"/>
      <c r="C262" s="77"/>
      <c r="D262" s="80">
        <v>52101</v>
      </c>
      <c r="E262" s="81" t="s">
        <v>439</v>
      </c>
      <c r="F262" s="181">
        <v>63500</v>
      </c>
      <c r="G262" s="181">
        <v>30000</v>
      </c>
      <c r="H262" s="181">
        <f>F262+G262</f>
        <v>93500</v>
      </c>
      <c r="I262" s="181">
        <v>0</v>
      </c>
      <c r="J262" s="181">
        <v>0</v>
      </c>
      <c r="K262" s="261">
        <f>H262-I262</f>
        <v>93500</v>
      </c>
    </row>
    <row r="263" spans="1:11" s="63" customFormat="1" hidden="1" x14ac:dyDescent="0.25">
      <c r="A263" s="72"/>
      <c r="B263" s="73"/>
      <c r="C263" s="102">
        <v>52300</v>
      </c>
      <c r="D263" s="174" t="s">
        <v>551</v>
      </c>
      <c r="E263" s="175"/>
      <c r="F263" s="138"/>
      <c r="G263" s="138">
        <f t="shared" ref="G263" si="362">SUM(G264)</f>
        <v>0</v>
      </c>
      <c r="H263" s="138">
        <f t="shared" ref="H263:K263" si="363">SUM(H264)</f>
        <v>0</v>
      </c>
      <c r="I263" s="138">
        <f t="shared" si="363"/>
        <v>0</v>
      </c>
      <c r="J263" s="138">
        <f t="shared" si="363"/>
        <v>0</v>
      </c>
      <c r="K263" s="263">
        <f t="shared" si="363"/>
        <v>0</v>
      </c>
    </row>
    <row r="264" spans="1:11" s="63" customFormat="1" hidden="1" x14ac:dyDescent="0.25">
      <c r="A264" s="72"/>
      <c r="B264" s="74"/>
      <c r="C264" s="77"/>
      <c r="D264" s="80">
        <v>52301</v>
      </c>
      <c r="E264" s="81" t="s">
        <v>551</v>
      </c>
      <c r="F264" s="181"/>
      <c r="G264" s="181"/>
      <c r="H264" s="181">
        <f>F264+G264</f>
        <v>0</v>
      </c>
      <c r="I264" s="181"/>
      <c r="J264" s="181"/>
      <c r="K264" s="261">
        <f>H264-I264</f>
        <v>0</v>
      </c>
    </row>
    <row r="265" spans="1:11" s="63" customFormat="1" x14ac:dyDescent="0.25">
      <c r="A265" s="72"/>
      <c r="B265" s="176">
        <v>53000</v>
      </c>
      <c r="C265" s="177" t="s">
        <v>440</v>
      </c>
      <c r="D265" s="178"/>
      <c r="E265" s="179"/>
      <c r="F265" s="137">
        <f t="shared" ref="F265" si="364">SUM(F266)</f>
        <v>115884</v>
      </c>
      <c r="G265" s="137">
        <f t="shared" ref="G265" si="365">SUM(G266)</f>
        <v>0</v>
      </c>
      <c r="H265" s="137">
        <f t="shared" ref="H265:K265" si="366">SUM(H266)</f>
        <v>115884</v>
      </c>
      <c r="I265" s="137">
        <f t="shared" si="366"/>
        <v>0</v>
      </c>
      <c r="J265" s="137">
        <f t="shared" si="366"/>
        <v>0</v>
      </c>
      <c r="K265" s="262">
        <f t="shared" si="366"/>
        <v>115884</v>
      </c>
    </row>
    <row r="266" spans="1:11" s="63" customFormat="1" x14ac:dyDescent="0.25">
      <c r="A266" s="72"/>
      <c r="B266" s="73"/>
      <c r="C266" s="102">
        <v>53200</v>
      </c>
      <c r="D266" s="174" t="s">
        <v>521</v>
      </c>
      <c r="E266" s="175"/>
      <c r="F266" s="138">
        <f>SUM(F267:F267)</f>
        <v>115884</v>
      </c>
      <c r="G266" s="138">
        <f t="shared" ref="G266" si="367">SUM(G267:G268)</f>
        <v>0</v>
      </c>
      <c r="H266" s="138">
        <f t="shared" ref="H266:K266" si="368">SUM(H267:H268)</f>
        <v>115884</v>
      </c>
      <c r="I266" s="138">
        <f t="shared" ref="I266:J266" si="369">SUM(I267:I268)</f>
        <v>0</v>
      </c>
      <c r="J266" s="138">
        <f t="shared" si="369"/>
        <v>0</v>
      </c>
      <c r="K266" s="263">
        <f t="shared" si="368"/>
        <v>115884</v>
      </c>
    </row>
    <row r="267" spans="1:11" s="63" customFormat="1" x14ac:dyDescent="0.25">
      <c r="A267" s="72"/>
      <c r="B267" s="74"/>
      <c r="C267" s="77"/>
      <c r="D267" s="80">
        <v>53101</v>
      </c>
      <c r="E267" s="83" t="s">
        <v>527</v>
      </c>
      <c r="F267" s="181">
        <v>115884</v>
      </c>
      <c r="G267" s="181">
        <v>0</v>
      </c>
      <c r="H267" s="181">
        <f>F267+G267</f>
        <v>115884</v>
      </c>
      <c r="I267" s="181">
        <v>0</v>
      </c>
      <c r="J267" s="181">
        <v>0</v>
      </c>
      <c r="K267" s="261">
        <f>H267-I267</f>
        <v>115884</v>
      </c>
    </row>
    <row r="268" spans="1:11" s="63" customFormat="1" hidden="1" x14ac:dyDescent="0.25">
      <c r="A268" s="72"/>
      <c r="B268" s="74"/>
      <c r="C268" s="77"/>
      <c r="D268" s="80">
        <v>53201</v>
      </c>
      <c r="E268" s="83" t="s">
        <v>521</v>
      </c>
      <c r="F268" s="181"/>
      <c r="G268" s="181"/>
      <c r="H268" s="181">
        <f>F268+G268</f>
        <v>0</v>
      </c>
      <c r="I268" s="181"/>
      <c r="J268" s="181"/>
      <c r="K268" s="261">
        <f>H268-I268</f>
        <v>0</v>
      </c>
    </row>
    <row r="269" spans="1:11" s="63" customFormat="1" hidden="1" x14ac:dyDescent="0.25">
      <c r="A269" s="72"/>
      <c r="B269" s="176">
        <v>54000</v>
      </c>
      <c r="C269" s="177" t="s">
        <v>522</v>
      </c>
      <c r="D269" s="178"/>
      <c r="E269" s="179"/>
      <c r="F269" s="137">
        <f t="shared" ref="F269:K270" si="370">SUM(F270)</f>
        <v>0</v>
      </c>
      <c r="G269" s="137">
        <f t="shared" si="370"/>
        <v>0</v>
      </c>
      <c r="H269" s="137">
        <f t="shared" si="370"/>
        <v>0</v>
      </c>
      <c r="I269" s="137"/>
      <c r="J269" s="137"/>
      <c r="K269" s="262">
        <f t="shared" si="370"/>
        <v>0</v>
      </c>
    </row>
    <row r="270" spans="1:11" s="63" customFormat="1" hidden="1" x14ac:dyDescent="0.25">
      <c r="A270" s="72"/>
      <c r="B270" s="73"/>
      <c r="C270" s="102">
        <v>54100</v>
      </c>
      <c r="D270" s="174" t="s">
        <v>522</v>
      </c>
      <c r="E270" s="175"/>
      <c r="F270" s="138"/>
      <c r="G270" s="138">
        <f t="shared" si="370"/>
        <v>0</v>
      </c>
      <c r="H270" s="138">
        <f t="shared" si="370"/>
        <v>0</v>
      </c>
      <c r="I270" s="138"/>
      <c r="J270" s="138"/>
      <c r="K270" s="263">
        <f t="shared" si="370"/>
        <v>0</v>
      </c>
    </row>
    <row r="271" spans="1:11" s="63" customFormat="1" hidden="1" x14ac:dyDescent="0.25">
      <c r="A271" s="72"/>
      <c r="B271" s="74"/>
      <c r="C271" s="77"/>
      <c r="D271" s="80">
        <v>54101</v>
      </c>
      <c r="E271" s="81" t="s">
        <v>522</v>
      </c>
      <c r="F271" s="181"/>
      <c r="G271" s="181"/>
      <c r="H271" s="181">
        <f>F271+G271</f>
        <v>0</v>
      </c>
      <c r="I271" s="181">
        <v>0</v>
      </c>
      <c r="J271" s="181">
        <v>0</v>
      </c>
      <c r="K271" s="261">
        <f>H271-I271</f>
        <v>0</v>
      </c>
    </row>
    <row r="272" spans="1:11" s="63" customFormat="1" x14ac:dyDescent="0.25">
      <c r="A272" s="72"/>
      <c r="B272" s="176">
        <v>56000</v>
      </c>
      <c r="C272" s="177" t="s">
        <v>441</v>
      </c>
      <c r="D272" s="178"/>
      <c r="E272" s="179"/>
      <c r="F272" s="137">
        <f t="shared" ref="F272" si="371">SUM(F273,F275,F277,F279)</f>
        <v>1205881.615</v>
      </c>
      <c r="G272" s="137">
        <f t="shared" ref="G272:K272" si="372">SUM(G273,G275,G277,G279)</f>
        <v>38500</v>
      </c>
      <c r="H272" s="137">
        <f t="shared" si="372"/>
        <v>1244381.615</v>
      </c>
      <c r="I272" s="137">
        <f t="shared" ref="I272:J272" si="373">SUM(I273,I275,I277,I279)</f>
        <v>0</v>
      </c>
      <c r="J272" s="137">
        <f t="shared" si="373"/>
        <v>0</v>
      </c>
      <c r="K272" s="262">
        <f t="shared" si="372"/>
        <v>1244381.615</v>
      </c>
    </row>
    <row r="273" spans="1:11" s="63" customFormat="1" hidden="1" x14ac:dyDescent="0.25">
      <c r="A273" s="72"/>
      <c r="B273" s="73"/>
      <c r="C273" s="102">
        <v>56400</v>
      </c>
      <c r="D273" s="174" t="s">
        <v>442</v>
      </c>
      <c r="E273" s="175"/>
      <c r="F273" s="138">
        <f t="shared" ref="F273:K273" si="374">SUM(F274)</f>
        <v>0</v>
      </c>
      <c r="G273" s="138">
        <f t="shared" ref="G273" si="375">SUM(G274)</f>
        <v>0</v>
      </c>
      <c r="H273" s="138">
        <f t="shared" si="374"/>
        <v>0</v>
      </c>
      <c r="I273" s="138">
        <f t="shared" si="374"/>
        <v>0</v>
      </c>
      <c r="J273" s="138">
        <f t="shared" si="374"/>
        <v>0</v>
      </c>
      <c r="K273" s="263">
        <f t="shared" si="374"/>
        <v>0</v>
      </c>
    </row>
    <row r="274" spans="1:11" s="63" customFormat="1" ht="30" hidden="1" x14ac:dyDescent="0.25">
      <c r="A274" s="72"/>
      <c r="B274" s="74"/>
      <c r="C274" s="73"/>
      <c r="D274" s="75">
        <v>56401</v>
      </c>
      <c r="E274" s="76" t="s">
        <v>443</v>
      </c>
      <c r="F274" s="181"/>
      <c r="G274" s="181"/>
      <c r="H274" s="181">
        <f>F274+G274</f>
        <v>0</v>
      </c>
      <c r="I274" s="181"/>
      <c r="J274" s="181"/>
      <c r="K274" s="261">
        <f>H274-I274</f>
        <v>0</v>
      </c>
    </row>
    <row r="275" spans="1:11" s="63" customFormat="1" x14ac:dyDescent="0.25">
      <c r="A275" s="72"/>
      <c r="B275" s="73"/>
      <c r="C275" s="102">
        <v>56500</v>
      </c>
      <c r="D275" s="174" t="s">
        <v>444</v>
      </c>
      <c r="E275" s="175"/>
      <c r="F275" s="138">
        <f t="shared" ref="F275" si="376">SUM(F276)</f>
        <v>1205881.615</v>
      </c>
      <c r="G275" s="138">
        <f t="shared" ref="G275" si="377">SUM(G276)</f>
        <v>38500</v>
      </c>
      <c r="H275" s="138">
        <f t="shared" ref="H275:K275" si="378">SUM(H276)</f>
        <v>1244381.615</v>
      </c>
      <c r="I275" s="138">
        <f t="shared" si="378"/>
        <v>0</v>
      </c>
      <c r="J275" s="138">
        <f t="shared" si="378"/>
        <v>0</v>
      </c>
      <c r="K275" s="263">
        <f t="shared" si="378"/>
        <v>1244381.615</v>
      </c>
    </row>
    <row r="276" spans="1:11" s="63" customFormat="1" ht="30" x14ac:dyDescent="0.25">
      <c r="A276" s="72"/>
      <c r="B276" s="74"/>
      <c r="C276" s="73"/>
      <c r="D276" s="75">
        <v>56501</v>
      </c>
      <c r="E276" s="76" t="s">
        <v>444</v>
      </c>
      <c r="F276" s="181">
        <v>1205881.615</v>
      </c>
      <c r="G276" s="181">
        <v>38500</v>
      </c>
      <c r="H276" s="181">
        <f>F276+G276</f>
        <v>1244381.615</v>
      </c>
      <c r="I276" s="181">
        <v>0</v>
      </c>
      <c r="J276" s="181">
        <v>0</v>
      </c>
      <c r="K276" s="261">
        <f>H276-I276</f>
        <v>1244381.615</v>
      </c>
    </row>
    <row r="277" spans="1:11" s="63" customFormat="1" hidden="1" x14ac:dyDescent="0.25">
      <c r="A277" s="72"/>
      <c r="B277" s="73"/>
      <c r="C277" s="102">
        <v>56600</v>
      </c>
      <c r="D277" s="174" t="s">
        <v>445</v>
      </c>
      <c r="E277" s="175"/>
      <c r="F277" s="138"/>
      <c r="G277" s="138">
        <f t="shared" ref="G277" si="379">SUM(G278)</f>
        <v>0</v>
      </c>
      <c r="H277" s="138">
        <f t="shared" ref="H277:K277" si="380">SUM(H278)</f>
        <v>0</v>
      </c>
      <c r="I277" s="138"/>
      <c r="J277" s="138"/>
      <c r="K277" s="263">
        <f t="shared" si="380"/>
        <v>0</v>
      </c>
    </row>
    <row r="278" spans="1:11" s="63" customFormat="1" ht="30" hidden="1" x14ac:dyDescent="0.25">
      <c r="A278" s="72"/>
      <c r="B278" s="74"/>
      <c r="C278" s="73"/>
      <c r="D278" s="82">
        <v>56601</v>
      </c>
      <c r="E278" s="84" t="s">
        <v>445</v>
      </c>
      <c r="F278" s="181"/>
      <c r="G278" s="181"/>
      <c r="H278" s="181">
        <f>F278+G278</f>
        <v>0</v>
      </c>
      <c r="I278" s="181">
        <v>0</v>
      </c>
      <c r="J278" s="181">
        <v>0</v>
      </c>
      <c r="K278" s="261">
        <f>H278-I278</f>
        <v>0</v>
      </c>
    </row>
    <row r="279" spans="1:11" s="63" customFormat="1" hidden="1" x14ac:dyDescent="0.25">
      <c r="A279" s="72"/>
      <c r="B279" s="73"/>
      <c r="C279" s="102">
        <v>56900</v>
      </c>
      <c r="D279" s="174" t="s">
        <v>446</v>
      </c>
      <c r="E279" s="175"/>
      <c r="F279" s="138"/>
      <c r="G279" s="138">
        <f t="shared" ref="G279" si="381">SUM(G280)</f>
        <v>0</v>
      </c>
      <c r="H279" s="138">
        <f t="shared" ref="H279:K279" si="382">SUM(H280)</f>
        <v>0</v>
      </c>
      <c r="I279" s="138"/>
      <c r="J279" s="138"/>
      <c r="K279" s="263">
        <f t="shared" si="382"/>
        <v>0</v>
      </c>
    </row>
    <row r="280" spans="1:11" s="63" customFormat="1" hidden="1" x14ac:dyDescent="0.25">
      <c r="A280" s="72"/>
      <c r="B280" s="74"/>
      <c r="C280" s="73"/>
      <c r="D280" s="75">
        <v>56901</v>
      </c>
      <c r="E280" s="76" t="s">
        <v>446</v>
      </c>
      <c r="F280" s="181"/>
      <c r="G280" s="181"/>
      <c r="H280" s="181">
        <f t="shared" ref="H280" si="383">F280+G280</f>
        <v>0</v>
      </c>
      <c r="I280" s="181">
        <v>0</v>
      </c>
      <c r="J280" s="181">
        <v>0</v>
      </c>
      <c r="K280" s="261">
        <f t="shared" ref="K280:K287" si="384">H280-I280</f>
        <v>0</v>
      </c>
    </row>
    <row r="281" spans="1:11" s="63" customFormat="1" x14ac:dyDescent="0.25">
      <c r="A281" s="72"/>
      <c r="B281" s="227"/>
      <c r="C281" s="226"/>
      <c r="D281" s="80"/>
      <c r="E281" s="81"/>
      <c r="F281" s="181"/>
      <c r="G281" s="181"/>
      <c r="H281" s="181"/>
      <c r="I281" s="181"/>
      <c r="J281" s="181"/>
      <c r="K281" s="261"/>
    </row>
    <row r="282" spans="1:11" s="63" customFormat="1" x14ac:dyDescent="0.25">
      <c r="A282" s="64">
        <v>60000</v>
      </c>
      <c r="B282" s="65" t="s">
        <v>523</v>
      </c>
      <c r="C282" s="66"/>
      <c r="D282" s="66"/>
      <c r="E282" s="67"/>
      <c r="F282" s="136">
        <f t="shared" ref="F282:F286" si="385">SUM(F283)</f>
        <v>565148.67500000005</v>
      </c>
      <c r="G282" s="136">
        <f t="shared" ref="G282:G286" si="386">SUM(G283)</f>
        <v>1250000</v>
      </c>
      <c r="H282" s="136">
        <f t="shared" ref="H282:K286" si="387">SUM(H283)</f>
        <v>1815148.675</v>
      </c>
      <c r="I282" s="136">
        <f t="shared" si="387"/>
        <v>0</v>
      </c>
      <c r="J282" s="136">
        <f t="shared" si="387"/>
        <v>0</v>
      </c>
      <c r="K282" s="261">
        <f t="shared" si="387"/>
        <v>1815148.675</v>
      </c>
    </row>
    <row r="283" spans="1:11" s="63" customFormat="1" x14ac:dyDescent="0.25">
      <c r="A283" s="72"/>
      <c r="B283" s="176">
        <v>62000</v>
      </c>
      <c r="C283" s="177" t="s">
        <v>458</v>
      </c>
      <c r="D283" s="178"/>
      <c r="E283" s="179"/>
      <c r="F283" s="137">
        <f>SUM(F284,F286)</f>
        <v>565148.67500000005</v>
      </c>
      <c r="G283" s="137">
        <f>SUM(G284,G286)</f>
        <v>1250000</v>
      </c>
      <c r="H283" s="137">
        <f t="shared" ref="H283:K283" si="388">SUM(H284,H286)</f>
        <v>1815148.675</v>
      </c>
      <c r="I283" s="137">
        <f t="shared" si="388"/>
        <v>0</v>
      </c>
      <c r="J283" s="137">
        <f t="shared" si="388"/>
        <v>0</v>
      </c>
      <c r="K283" s="137">
        <f t="shared" si="388"/>
        <v>1815148.675</v>
      </c>
    </row>
    <row r="284" spans="1:11" s="63" customFormat="1" x14ac:dyDescent="0.25">
      <c r="A284" s="72"/>
      <c r="B284" s="73"/>
      <c r="C284" s="102">
        <v>62200</v>
      </c>
      <c r="D284" s="174" t="s">
        <v>563</v>
      </c>
      <c r="E284" s="175"/>
      <c r="F284" s="138">
        <f>SUM(F285)</f>
        <v>0</v>
      </c>
      <c r="G284" s="138">
        <f>SUM(G285)</f>
        <v>1250000</v>
      </c>
      <c r="H284" s="138">
        <f t="shared" ref="H284:K284" si="389">SUM(H285)</f>
        <v>1250000</v>
      </c>
      <c r="I284" s="138">
        <f t="shared" si="389"/>
        <v>0</v>
      </c>
      <c r="J284" s="138">
        <f t="shared" si="389"/>
        <v>0</v>
      </c>
      <c r="K284" s="138">
        <f t="shared" si="389"/>
        <v>1250000</v>
      </c>
    </row>
    <row r="285" spans="1:11" s="63" customFormat="1" ht="30" x14ac:dyDescent="0.25">
      <c r="A285" s="128"/>
      <c r="B285" s="129"/>
      <c r="C285" s="130"/>
      <c r="D285" s="131">
        <v>62201</v>
      </c>
      <c r="E285" s="132" t="s">
        <v>564</v>
      </c>
      <c r="F285" s="181"/>
      <c r="G285" s="181">
        <v>1250000</v>
      </c>
      <c r="H285" s="181">
        <f>F285+G285</f>
        <v>1250000</v>
      </c>
      <c r="I285" s="181"/>
      <c r="J285" s="181"/>
      <c r="K285" s="261">
        <f t="shared" si="384"/>
        <v>1250000</v>
      </c>
    </row>
    <row r="286" spans="1:11" s="63" customFormat="1" x14ac:dyDescent="0.25">
      <c r="A286" s="72"/>
      <c r="B286" s="73"/>
      <c r="C286" s="102">
        <v>62900</v>
      </c>
      <c r="D286" s="174" t="s">
        <v>490</v>
      </c>
      <c r="E286" s="175"/>
      <c r="F286" s="138">
        <f t="shared" si="385"/>
        <v>565148.67500000005</v>
      </c>
      <c r="G286" s="138">
        <f t="shared" si="386"/>
        <v>0</v>
      </c>
      <c r="H286" s="138">
        <f t="shared" si="387"/>
        <v>565148.67500000005</v>
      </c>
      <c r="I286" s="138">
        <f t="shared" si="387"/>
        <v>0</v>
      </c>
      <c r="J286" s="138">
        <f t="shared" si="387"/>
        <v>0</v>
      </c>
      <c r="K286" s="263">
        <f t="shared" si="387"/>
        <v>565148.67500000005</v>
      </c>
    </row>
    <row r="287" spans="1:11" s="63" customFormat="1" ht="30" x14ac:dyDescent="0.25">
      <c r="A287" s="128"/>
      <c r="B287" s="129"/>
      <c r="C287" s="130"/>
      <c r="D287" s="131">
        <v>62901</v>
      </c>
      <c r="E287" s="132" t="s">
        <v>524</v>
      </c>
      <c r="F287" s="181">
        <v>565148.67500000005</v>
      </c>
      <c r="G287" s="181"/>
      <c r="H287" s="181">
        <f>F287+G287</f>
        <v>565148.67500000005</v>
      </c>
      <c r="I287" s="181">
        <v>0</v>
      </c>
      <c r="J287" s="181">
        <v>0</v>
      </c>
      <c r="K287" s="261">
        <f t="shared" si="384"/>
        <v>565148.67500000005</v>
      </c>
    </row>
    <row r="288" spans="1:11" s="63" customFormat="1" x14ac:dyDescent="0.25">
      <c r="A288" s="128"/>
      <c r="B288" s="129"/>
      <c r="C288" s="130"/>
      <c r="D288" s="131"/>
      <c r="E288" s="132"/>
      <c r="F288" s="185"/>
      <c r="G288" s="185"/>
      <c r="H288" s="185"/>
      <c r="I288" s="185"/>
      <c r="J288" s="185"/>
      <c r="K288" s="264"/>
    </row>
    <row r="289" spans="1:11" s="63" customFormat="1" x14ac:dyDescent="0.25">
      <c r="A289" s="64">
        <v>70000</v>
      </c>
      <c r="B289" s="65" t="s">
        <v>529</v>
      </c>
      <c r="C289" s="66"/>
      <c r="D289" s="66"/>
      <c r="E289" s="67"/>
      <c r="F289" s="136">
        <f>F290</f>
        <v>5000000</v>
      </c>
      <c r="G289" s="136">
        <f t="shared" ref="G289:G291" si="390">G290</f>
        <v>0</v>
      </c>
      <c r="H289" s="136">
        <f t="shared" ref="H289:J291" si="391">H290</f>
        <v>5000000</v>
      </c>
      <c r="I289" s="136">
        <f t="shared" si="391"/>
        <v>0</v>
      </c>
      <c r="J289" s="136">
        <f t="shared" si="391"/>
        <v>0</v>
      </c>
      <c r="K289" s="261">
        <f t="shared" ref="K289:K291" si="392">K290</f>
        <v>5000000</v>
      </c>
    </row>
    <row r="290" spans="1:11" s="63" customFormat="1" x14ac:dyDescent="0.25">
      <c r="A290" s="72"/>
      <c r="B290" s="176">
        <v>75000</v>
      </c>
      <c r="C290" s="177" t="s">
        <v>530</v>
      </c>
      <c r="D290" s="178"/>
      <c r="E290" s="179"/>
      <c r="F290" s="137">
        <f>F291</f>
        <v>5000000</v>
      </c>
      <c r="G290" s="137">
        <f t="shared" si="390"/>
        <v>0</v>
      </c>
      <c r="H290" s="137">
        <f t="shared" si="391"/>
        <v>5000000</v>
      </c>
      <c r="I290" s="137">
        <f t="shared" si="391"/>
        <v>0</v>
      </c>
      <c r="J290" s="137">
        <f t="shared" si="391"/>
        <v>0</v>
      </c>
      <c r="K290" s="262">
        <f t="shared" si="392"/>
        <v>5000000</v>
      </c>
    </row>
    <row r="291" spans="1:11" s="63" customFormat="1" x14ac:dyDescent="0.25">
      <c r="A291" s="72"/>
      <c r="B291" s="73"/>
      <c r="C291" s="102">
        <v>75300</v>
      </c>
      <c r="D291" s="174" t="s">
        <v>528</v>
      </c>
      <c r="E291" s="175"/>
      <c r="F291" s="138">
        <f>F292</f>
        <v>5000000</v>
      </c>
      <c r="G291" s="138">
        <f t="shared" si="390"/>
        <v>0</v>
      </c>
      <c r="H291" s="138">
        <f t="shared" si="391"/>
        <v>5000000</v>
      </c>
      <c r="I291" s="138">
        <f t="shared" si="391"/>
        <v>0</v>
      </c>
      <c r="J291" s="138">
        <f t="shared" si="391"/>
        <v>0</v>
      </c>
      <c r="K291" s="263">
        <f t="shared" si="392"/>
        <v>5000000</v>
      </c>
    </row>
    <row r="292" spans="1:11" s="63" customFormat="1" ht="30" x14ac:dyDescent="0.25">
      <c r="A292" s="128"/>
      <c r="B292" s="129"/>
      <c r="C292" s="130"/>
      <c r="D292" s="131">
        <v>75301</v>
      </c>
      <c r="E292" s="132" t="s">
        <v>531</v>
      </c>
      <c r="F292" s="181">
        <v>5000000</v>
      </c>
      <c r="G292" s="185">
        <v>0</v>
      </c>
      <c r="H292" s="181">
        <f>F292+G292</f>
        <v>5000000</v>
      </c>
      <c r="I292" s="185">
        <v>0</v>
      </c>
      <c r="J292" s="185">
        <v>0</v>
      </c>
      <c r="K292" s="261">
        <f t="shared" ref="K292" si="393">H292-I292</f>
        <v>5000000</v>
      </c>
    </row>
    <row r="293" spans="1:11" s="63" customFormat="1" ht="15.75" thickBot="1" x14ac:dyDescent="0.3">
      <c r="A293" s="265"/>
      <c r="B293" s="266"/>
      <c r="C293" s="267"/>
      <c r="D293" s="268"/>
      <c r="E293" s="269"/>
      <c r="F293" s="271"/>
      <c r="G293" s="278"/>
      <c r="H293" s="271"/>
      <c r="I293" s="271"/>
      <c r="J293" s="271"/>
      <c r="K293" s="270"/>
    </row>
    <row r="294" spans="1:11" x14ac:dyDescent="0.25">
      <c r="A294" s="254"/>
      <c r="B294" s="254"/>
      <c r="C294" s="254"/>
      <c r="D294" s="254"/>
      <c r="E294" s="255"/>
      <c r="F294" s="254"/>
      <c r="G294" s="256"/>
      <c r="H294" s="256"/>
      <c r="I294" s="256"/>
      <c r="J294" s="256"/>
      <c r="K294" s="254"/>
    </row>
    <row r="295" spans="1:11" x14ac:dyDescent="0.25">
      <c r="A295" s="254"/>
      <c r="B295" s="254"/>
      <c r="C295" s="254"/>
      <c r="D295" s="254"/>
      <c r="E295" s="255"/>
      <c r="F295" s="254"/>
      <c r="G295" s="253"/>
      <c r="H295" s="254"/>
    </row>
    <row r="296" spans="1:11" x14ac:dyDescent="0.25">
      <c r="A296" s="254"/>
      <c r="B296" s="254"/>
      <c r="C296" s="254"/>
      <c r="D296" s="254"/>
      <c r="E296" s="255"/>
      <c r="F296" s="254"/>
      <c r="G296" s="254"/>
      <c r="H296" s="254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B23" sqref="B23"/>
    </sheetView>
  </sheetViews>
  <sheetFormatPr baseColWidth="10" defaultRowHeight="15" x14ac:dyDescent="0.25"/>
  <cols>
    <col min="1" max="1" width="10" style="86" customWidth="1"/>
    <col min="2" max="2" width="90.140625" style="86" customWidth="1"/>
    <col min="3" max="3" width="19.42578125" style="86" customWidth="1"/>
    <col min="4" max="4" width="18.28515625" style="86" bestFit="1" customWidth="1"/>
    <col min="5" max="246" width="11.42578125" style="86"/>
    <col min="247" max="247" width="16.28515625" style="86" customWidth="1"/>
    <col min="248" max="248" width="46.5703125" style="86" customWidth="1"/>
    <col min="249" max="249" width="13.28515625" style="86" customWidth="1"/>
    <col min="250" max="250" width="13.5703125" style="86" customWidth="1"/>
    <col min="251" max="251" width="12.5703125" style="86" customWidth="1"/>
    <col min="252" max="252" width="13.5703125" style="86" customWidth="1"/>
    <col min="253" max="253" width="22.42578125" style="86" customWidth="1"/>
    <col min="254" max="502" width="11.42578125" style="86"/>
    <col min="503" max="503" width="16.28515625" style="86" customWidth="1"/>
    <col min="504" max="504" width="46.5703125" style="86" customWidth="1"/>
    <col min="505" max="505" width="13.28515625" style="86" customWidth="1"/>
    <col min="506" max="506" width="13.5703125" style="86" customWidth="1"/>
    <col min="507" max="507" width="12.5703125" style="86" customWidth="1"/>
    <col min="508" max="508" width="13.5703125" style="86" customWidth="1"/>
    <col min="509" max="509" width="22.42578125" style="86" customWidth="1"/>
    <col min="510" max="758" width="11.42578125" style="86"/>
    <col min="759" max="759" width="16.28515625" style="86" customWidth="1"/>
    <col min="760" max="760" width="46.5703125" style="86" customWidth="1"/>
    <col min="761" max="761" width="13.28515625" style="86" customWidth="1"/>
    <col min="762" max="762" width="13.5703125" style="86" customWidth="1"/>
    <col min="763" max="763" width="12.5703125" style="86" customWidth="1"/>
    <col min="764" max="764" width="13.5703125" style="86" customWidth="1"/>
    <col min="765" max="765" width="22.42578125" style="86" customWidth="1"/>
    <col min="766" max="1014" width="11.42578125" style="86"/>
    <col min="1015" max="1015" width="16.28515625" style="86" customWidth="1"/>
    <col min="1016" max="1016" width="46.5703125" style="86" customWidth="1"/>
    <col min="1017" max="1017" width="13.28515625" style="86" customWidth="1"/>
    <col min="1018" max="1018" width="13.5703125" style="86" customWidth="1"/>
    <col min="1019" max="1019" width="12.5703125" style="86" customWidth="1"/>
    <col min="1020" max="1020" width="13.5703125" style="86" customWidth="1"/>
    <col min="1021" max="1021" width="22.42578125" style="86" customWidth="1"/>
    <col min="1022" max="1270" width="11.42578125" style="86"/>
    <col min="1271" max="1271" width="16.28515625" style="86" customWidth="1"/>
    <col min="1272" max="1272" width="46.5703125" style="86" customWidth="1"/>
    <col min="1273" max="1273" width="13.28515625" style="86" customWidth="1"/>
    <col min="1274" max="1274" width="13.5703125" style="86" customWidth="1"/>
    <col min="1275" max="1275" width="12.5703125" style="86" customWidth="1"/>
    <col min="1276" max="1276" width="13.5703125" style="86" customWidth="1"/>
    <col min="1277" max="1277" width="22.42578125" style="86" customWidth="1"/>
    <col min="1278" max="1526" width="11.42578125" style="86"/>
    <col min="1527" max="1527" width="16.28515625" style="86" customWidth="1"/>
    <col min="1528" max="1528" width="46.5703125" style="86" customWidth="1"/>
    <col min="1529" max="1529" width="13.28515625" style="86" customWidth="1"/>
    <col min="1530" max="1530" width="13.5703125" style="86" customWidth="1"/>
    <col min="1531" max="1531" width="12.5703125" style="86" customWidth="1"/>
    <col min="1532" max="1532" width="13.5703125" style="86" customWidth="1"/>
    <col min="1533" max="1533" width="22.42578125" style="86" customWidth="1"/>
    <col min="1534" max="1782" width="11.42578125" style="86"/>
    <col min="1783" max="1783" width="16.28515625" style="86" customWidth="1"/>
    <col min="1784" max="1784" width="46.5703125" style="86" customWidth="1"/>
    <col min="1785" max="1785" width="13.28515625" style="86" customWidth="1"/>
    <col min="1786" max="1786" width="13.5703125" style="86" customWidth="1"/>
    <col min="1787" max="1787" width="12.5703125" style="86" customWidth="1"/>
    <col min="1788" max="1788" width="13.5703125" style="86" customWidth="1"/>
    <col min="1789" max="1789" width="22.42578125" style="86" customWidth="1"/>
    <col min="1790" max="2038" width="11.42578125" style="86"/>
    <col min="2039" max="2039" width="16.28515625" style="86" customWidth="1"/>
    <col min="2040" max="2040" width="46.5703125" style="86" customWidth="1"/>
    <col min="2041" max="2041" width="13.28515625" style="86" customWidth="1"/>
    <col min="2042" max="2042" width="13.5703125" style="86" customWidth="1"/>
    <col min="2043" max="2043" width="12.5703125" style="86" customWidth="1"/>
    <col min="2044" max="2044" width="13.5703125" style="86" customWidth="1"/>
    <col min="2045" max="2045" width="22.42578125" style="86" customWidth="1"/>
    <col min="2046" max="2294" width="11.42578125" style="86"/>
    <col min="2295" max="2295" width="16.28515625" style="86" customWidth="1"/>
    <col min="2296" max="2296" width="46.5703125" style="86" customWidth="1"/>
    <col min="2297" max="2297" width="13.28515625" style="86" customWidth="1"/>
    <col min="2298" max="2298" width="13.5703125" style="86" customWidth="1"/>
    <col min="2299" max="2299" width="12.5703125" style="86" customWidth="1"/>
    <col min="2300" max="2300" width="13.5703125" style="86" customWidth="1"/>
    <col min="2301" max="2301" width="22.42578125" style="86" customWidth="1"/>
    <col min="2302" max="2550" width="11.42578125" style="86"/>
    <col min="2551" max="2551" width="16.28515625" style="86" customWidth="1"/>
    <col min="2552" max="2552" width="46.5703125" style="86" customWidth="1"/>
    <col min="2553" max="2553" width="13.28515625" style="86" customWidth="1"/>
    <col min="2554" max="2554" width="13.5703125" style="86" customWidth="1"/>
    <col min="2555" max="2555" width="12.5703125" style="86" customWidth="1"/>
    <col min="2556" max="2556" width="13.5703125" style="86" customWidth="1"/>
    <col min="2557" max="2557" width="22.42578125" style="86" customWidth="1"/>
    <col min="2558" max="2806" width="11.42578125" style="86"/>
    <col min="2807" max="2807" width="16.28515625" style="86" customWidth="1"/>
    <col min="2808" max="2808" width="46.5703125" style="86" customWidth="1"/>
    <col min="2809" max="2809" width="13.28515625" style="86" customWidth="1"/>
    <col min="2810" max="2810" width="13.5703125" style="86" customWidth="1"/>
    <col min="2811" max="2811" width="12.5703125" style="86" customWidth="1"/>
    <col min="2812" max="2812" width="13.5703125" style="86" customWidth="1"/>
    <col min="2813" max="2813" width="22.42578125" style="86" customWidth="1"/>
    <col min="2814" max="3062" width="11.42578125" style="86"/>
    <col min="3063" max="3063" width="16.28515625" style="86" customWidth="1"/>
    <col min="3064" max="3064" width="46.5703125" style="86" customWidth="1"/>
    <col min="3065" max="3065" width="13.28515625" style="86" customWidth="1"/>
    <col min="3066" max="3066" width="13.5703125" style="86" customWidth="1"/>
    <col min="3067" max="3067" width="12.5703125" style="86" customWidth="1"/>
    <col min="3068" max="3068" width="13.5703125" style="86" customWidth="1"/>
    <col min="3069" max="3069" width="22.42578125" style="86" customWidth="1"/>
    <col min="3070" max="3318" width="11.42578125" style="86"/>
    <col min="3319" max="3319" width="16.28515625" style="86" customWidth="1"/>
    <col min="3320" max="3320" width="46.5703125" style="86" customWidth="1"/>
    <col min="3321" max="3321" width="13.28515625" style="86" customWidth="1"/>
    <col min="3322" max="3322" width="13.5703125" style="86" customWidth="1"/>
    <col min="3323" max="3323" width="12.5703125" style="86" customWidth="1"/>
    <col min="3324" max="3324" width="13.5703125" style="86" customWidth="1"/>
    <col min="3325" max="3325" width="22.42578125" style="86" customWidth="1"/>
    <col min="3326" max="3574" width="11.42578125" style="86"/>
    <col min="3575" max="3575" width="16.28515625" style="86" customWidth="1"/>
    <col min="3576" max="3576" width="46.5703125" style="86" customWidth="1"/>
    <col min="3577" max="3577" width="13.28515625" style="86" customWidth="1"/>
    <col min="3578" max="3578" width="13.5703125" style="86" customWidth="1"/>
    <col min="3579" max="3579" width="12.5703125" style="86" customWidth="1"/>
    <col min="3580" max="3580" width="13.5703125" style="86" customWidth="1"/>
    <col min="3581" max="3581" width="22.42578125" style="86" customWidth="1"/>
    <col min="3582" max="3830" width="11.42578125" style="86"/>
    <col min="3831" max="3831" width="16.28515625" style="86" customWidth="1"/>
    <col min="3832" max="3832" width="46.5703125" style="86" customWidth="1"/>
    <col min="3833" max="3833" width="13.28515625" style="86" customWidth="1"/>
    <col min="3834" max="3834" width="13.5703125" style="86" customWidth="1"/>
    <col min="3835" max="3835" width="12.5703125" style="86" customWidth="1"/>
    <col min="3836" max="3836" width="13.5703125" style="86" customWidth="1"/>
    <col min="3837" max="3837" width="22.42578125" style="86" customWidth="1"/>
    <col min="3838" max="4086" width="11.42578125" style="86"/>
    <col min="4087" max="4087" width="16.28515625" style="86" customWidth="1"/>
    <col min="4088" max="4088" width="46.5703125" style="86" customWidth="1"/>
    <col min="4089" max="4089" width="13.28515625" style="86" customWidth="1"/>
    <col min="4090" max="4090" width="13.5703125" style="86" customWidth="1"/>
    <col min="4091" max="4091" width="12.5703125" style="86" customWidth="1"/>
    <col min="4092" max="4092" width="13.5703125" style="86" customWidth="1"/>
    <col min="4093" max="4093" width="22.42578125" style="86" customWidth="1"/>
    <col min="4094" max="4342" width="11.42578125" style="86"/>
    <col min="4343" max="4343" width="16.28515625" style="86" customWidth="1"/>
    <col min="4344" max="4344" width="46.5703125" style="86" customWidth="1"/>
    <col min="4345" max="4345" width="13.28515625" style="86" customWidth="1"/>
    <col min="4346" max="4346" width="13.5703125" style="86" customWidth="1"/>
    <col min="4347" max="4347" width="12.5703125" style="86" customWidth="1"/>
    <col min="4348" max="4348" width="13.5703125" style="86" customWidth="1"/>
    <col min="4349" max="4349" width="22.42578125" style="86" customWidth="1"/>
    <col min="4350" max="4598" width="11.42578125" style="86"/>
    <col min="4599" max="4599" width="16.28515625" style="86" customWidth="1"/>
    <col min="4600" max="4600" width="46.5703125" style="86" customWidth="1"/>
    <col min="4601" max="4601" width="13.28515625" style="86" customWidth="1"/>
    <col min="4602" max="4602" width="13.5703125" style="86" customWidth="1"/>
    <col min="4603" max="4603" width="12.5703125" style="86" customWidth="1"/>
    <col min="4604" max="4604" width="13.5703125" style="86" customWidth="1"/>
    <col min="4605" max="4605" width="22.42578125" style="86" customWidth="1"/>
    <col min="4606" max="4854" width="11.42578125" style="86"/>
    <col min="4855" max="4855" width="16.28515625" style="86" customWidth="1"/>
    <col min="4856" max="4856" width="46.5703125" style="86" customWidth="1"/>
    <col min="4857" max="4857" width="13.28515625" style="86" customWidth="1"/>
    <col min="4858" max="4858" width="13.5703125" style="86" customWidth="1"/>
    <col min="4859" max="4859" width="12.5703125" style="86" customWidth="1"/>
    <col min="4860" max="4860" width="13.5703125" style="86" customWidth="1"/>
    <col min="4861" max="4861" width="22.42578125" style="86" customWidth="1"/>
    <col min="4862" max="5110" width="11.42578125" style="86"/>
    <col min="5111" max="5111" width="16.28515625" style="86" customWidth="1"/>
    <col min="5112" max="5112" width="46.5703125" style="86" customWidth="1"/>
    <col min="5113" max="5113" width="13.28515625" style="86" customWidth="1"/>
    <col min="5114" max="5114" width="13.5703125" style="86" customWidth="1"/>
    <col min="5115" max="5115" width="12.5703125" style="86" customWidth="1"/>
    <col min="5116" max="5116" width="13.5703125" style="86" customWidth="1"/>
    <col min="5117" max="5117" width="22.42578125" style="86" customWidth="1"/>
    <col min="5118" max="5366" width="11.42578125" style="86"/>
    <col min="5367" max="5367" width="16.28515625" style="86" customWidth="1"/>
    <col min="5368" max="5368" width="46.5703125" style="86" customWidth="1"/>
    <col min="5369" max="5369" width="13.28515625" style="86" customWidth="1"/>
    <col min="5370" max="5370" width="13.5703125" style="86" customWidth="1"/>
    <col min="5371" max="5371" width="12.5703125" style="86" customWidth="1"/>
    <col min="5372" max="5372" width="13.5703125" style="86" customWidth="1"/>
    <col min="5373" max="5373" width="22.42578125" style="86" customWidth="1"/>
    <col min="5374" max="5622" width="11.42578125" style="86"/>
    <col min="5623" max="5623" width="16.28515625" style="86" customWidth="1"/>
    <col min="5624" max="5624" width="46.5703125" style="86" customWidth="1"/>
    <col min="5625" max="5625" width="13.28515625" style="86" customWidth="1"/>
    <col min="5626" max="5626" width="13.5703125" style="86" customWidth="1"/>
    <col min="5627" max="5627" width="12.5703125" style="86" customWidth="1"/>
    <col min="5628" max="5628" width="13.5703125" style="86" customWidth="1"/>
    <col min="5629" max="5629" width="22.42578125" style="86" customWidth="1"/>
    <col min="5630" max="5878" width="11.42578125" style="86"/>
    <col min="5879" max="5879" width="16.28515625" style="86" customWidth="1"/>
    <col min="5880" max="5880" width="46.5703125" style="86" customWidth="1"/>
    <col min="5881" max="5881" width="13.28515625" style="86" customWidth="1"/>
    <col min="5882" max="5882" width="13.5703125" style="86" customWidth="1"/>
    <col min="5883" max="5883" width="12.5703125" style="86" customWidth="1"/>
    <col min="5884" max="5884" width="13.5703125" style="86" customWidth="1"/>
    <col min="5885" max="5885" width="22.42578125" style="86" customWidth="1"/>
    <col min="5886" max="6134" width="11.42578125" style="86"/>
    <col min="6135" max="6135" width="16.28515625" style="86" customWidth="1"/>
    <col min="6136" max="6136" width="46.5703125" style="86" customWidth="1"/>
    <col min="6137" max="6137" width="13.28515625" style="86" customWidth="1"/>
    <col min="6138" max="6138" width="13.5703125" style="86" customWidth="1"/>
    <col min="6139" max="6139" width="12.5703125" style="86" customWidth="1"/>
    <col min="6140" max="6140" width="13.5703125" style="86" customWidth="1"/>
    <col min="6141" max="6141" width="22.42578125" style="86" customWidth="1"/>
    <col min="6142" max="6390" width="11.42578125" style="86"/>
    <col min="6391" max="6391" width="16.28515625" style="86" customWidth="1"/>
    <col min="6392" max="6392" width="46.5703125" style="86" customWidth="1"/>
    <col min="6393" max="6393" width="13.28515625" style="86" customWidth="1"/>
    <col min="6394" max="6394" width="13.5703125" style="86" customWidth="1"/>
    <col min="6395" max="6395" width="12.5703125" style="86" customWidth="1"/>
    <col min="6396" max="6396" width="13.5703125" style="86" customWidth="1"/>
    <col min="6397" max="6397" width="22.42578125" style="86" customWidth="1"/>
    <col min="6398" max="6646" width="11.42578125" style="86"/>
    <col min="6647" max="6647" width="16.28515625" style="86" customWidth="1"/>
    <col min="6648" max="6648" width="46.5703125" style="86" customWidth="1"/>
    <col min="6649" max="6649" width="13.28515625" style="86" customWidth="1"/>
    <col min="6650" max="6650" width="13.5703125" style="86" customWidth="1"/>
    <col min="6651" max="6651" width="12.5703125" style="86" customWidth="1"/>
    <col min="6652" max="6652" width="13.5703125" style="86" customWidth="1"/>
    <col min="6653" max="6653" width="22.42578125" style="86" customWidth="1"/>
    <col min="6654" max="6902" width="11.42578125" style="86"/>
    <col min="6903" max="6903" width="16.28515625" style="86" customWidth="1"/>
    <col min="6904" max="6904" width="46.5703125" style="86" customWidth="1"/>
    <col min="6905" max="6905" width="13.28515625" style="86" customWidth="1"/>
    <col min="6906" max="6906" width="13.5703125" style="86" customWidth="1"/>
    <col min="6907" max="6907" width="12.5703125" style="86" customWidth="1"/>
    <col min="6908" max="6908" width="13.5703125" style="86" customWidth="1"/>
    <col min="6909" max="6909" width="22.42578125" style="86" customWidth="1"/>
    <col min="6910" max="7158" width="11.42578125" style="86"/>
    <col min="7159" max="7159" width="16.28515625" style="86" customWidth="1"/>
    <col min="7160" max="7160" width="46.5703125" style="86" customWidth="1"/>
    <col min="7161" max="7161" width="13.28515625" style="86" customWidth="1"/>
    <col min="7162" max="7162" width="13.5703125" style="86" customWidth="1"/>
    <col min="7163" max="7163" width="12.5703125" style="86" customWidth="1"/>
    <col min="7164" max="7164" width="13.5703125" style="86" customWidth="1"/>
    <col min="7165" max="7165" width="22.42578125" style="86" customWidth="1"/>
    <col min="7166" max="7414" width="11.42578125" style="86"/>
    <col min="7415" max="7415" width="16.28515625" style="86" customWidth="1"/>
    <col min="7416" max="7416" width="46.5703125" style="86" customWidth="1"/>
    <col min="7417" max="7417" width="13.28515625" style="86" customWidth="1"/>
    <col min="7418" max="7418" width="13.5703125" style="86" customWidth="1"/>
    <col min="7419" max="7419" width="12.5703125" style="86" customWidth="1"/>
    <col min="7420" max="7420" width="13.5703125" style="86" customWidth="1"/>
    <col min="7421" max="7421" width="22.42578125" style="86" customWidth="1"/>
    <col min="7422" max="7670" width="11.42578125" style="86"/>
    <col min="7671" max="7671" width="16.28515625" style="86" customWidth="1"/>
    <col min="7672" max="7672" width="46.5703125" style="86" customWidth="1"/>
    <col min="7673" max="7673" width="13.28515625" style="86" customWidth="1"/>
    <col min="7674" max="7674" width="13.5703125" style="86" customWidth="1"/>
    <col min="7675" max="7675" width="12.5703125" style="86" customWidth="1"/>
    <col min="7676" max="7676" width="13.5703125" style="86" customWidth="1"/>
    <col min="7677" max="7677" width="22.42578125" style="86" customWidth="1"/>
    <col min="7678" max="7926" width="11.42578125" style="86"/>
    <col min="7927" max="7927" width="16.28515625" style="86" customWidth="1"/>
    <col min="7928" max="7928" width="46.5703125" style="86" customWidth="1"/>
    <col min="7929" max="7929" width="13.28515625" style="86" customWidth="1"/>
    <col min="7930" max="7930" width="13.5703125" style="86" customWidth="1"/>
    <col min="7931" max="7931" width="12.5703125" style="86" customWidth="1"/>
    <col min="7932" max="7932" width="13.5703125" style="86" customWidth="1"/>
    <col min="7933" max="7933" width="22.42578125" style="86" customWidth="1"/>
    <col min="7934" max="8182" width="11.42578125" style="86"/>
    <col min="8183" max="8183" width="16.28515625" style="86" customWidth="1"/>
    <col min="8184" max="8184" width="46.5703125" style="86" customWidth="1"/>
    <col min="8185" max="8185" width="13.28515625" style="86" customWidth="1"/>
    <col min="8186" max="8186" width="13.5703125" style="86" customWidth="1"/>
    <col min="8187" max="8187" width="12.5703125" style="86" customWidth="1"/>
    <col min="8188" max="8188" width="13.5703125" style="86" customWidth="1"/>
    <col min="8189" max="8189" width="22.42578125" style="86" customWidth="1"/>
    <col min="8190" max="8438" width="11.42578125" style="86"/>
    <col min="8439" max="8439" width="16.28515625" style="86" customWidth="1"/>
    <col min="8440" max="8440" width="46.5703125" style="86" customWidth="1"/>
    <col min="8441" max="8441" width="13.28515625" style="86" customWidth="1"/>
    <col min="8442" max="8442" width="13.5703125" style="86" customWidth="1"/>
    <col min="8443" max="8443" width="12.5703125" style="86" customWidth="1"/>
    <col min="8444" max="8444" width="13.5703125" style="86" customWidth="1"/>
    <col min="8445" max="8445" width="22.42578125" style="86" customWidth="1"/>
    <col min="8446" max="8694" width="11.42578125" style="86"/>
    <col min="8695" max="8695" width="16.28515625" style="86" customWidth="1"/>
    <col min="8696" max="8696" width="46.5703125" style="86" customWidth="1"/>
    <col min="8697" max="8697" width="13.28515625" style="86" customWidth="1"/>
    <col min="8698" max="8698" width="13.5703125" style="86" customWidth="1"/>
    <col min="8699" max="8699" width="12.5703125" style="86" customWidth="1"/>
    <col min="8700" max="8700" width="13.5703125" style="86" customWidth="1"/>
    <col min="8701" max="8701" width="22.42578125" style="86" customWidth="1"/>
    <col min="8702" max="8950" width="11.42578125" style="86"/>
    <col min="8951" max="8951" width="16.28515625" style="86" customWidth="1"/>
    <col min="8952" max="8952" width="46.5703125" style="86" customWidth="1"/>
    <col min="8953" max="8953" width="13.28515625" style="86" customWidth="1"/>
    <col min="8954" max="8954" width="13.5703125" style="86" customWidth="1"/>
    <col min="8955" max="8955" width="12.5703125" style="86" customWidth="1"/>
    <col min="8956" max="8956" width="13.5703125" style="86" customWidth="1"/>
    <col min="8957" max="8957" width="22.42578125" style="86" customWidth="1"/>
    <col min="8958" max="9206" width="11.42578125" style="86"/>
    <col min="9207" max="9207" width="16.28515625" style="86" customWidth="1"/>
    <col min="9208" max="9208" width="46.5703125" style="86" customWidth="1"/>
    <col min="9209" max="9209" width="13.28515625" style="86" customWidth="1"/>
    <col min="9210" max="9210" width="13.5703125" style="86" customWidth="1"/>
    <col min="9211" max="9211" width="12.5703125" style="86" customWidth="1"/>
    <col min="9212" max="9212" width="13.5703125" style="86" customWidth="1"/>
    <col min="9213" max="9213" width="22.42578125" style="86" customWidth="1"/>
    <col min="9214" max="9462" width="11.42578125" style="86"/>
    <col min="9463" max="9463" width="16.28515625" style="86" customWidth="1"/>
    <col min="9464" max="9464" width="46.5703125" style="86" customWidth="1"/>
    <col min="9465" max="9465" width="13.28515625" style="86" customWidth="1"/>
    <col min="9466" max="9466" width="13.5703125" style="86" customWidth="1"/>
    <col min="9467" max="9467" width="12.5703125" style="86" customWidth="1"/>
    <col min="9468" max="9468" width="13.5703125" style="86" customWidth="1"/>
    <col min="9469" max="9469" width="22.42578125" style="86" customWidth="1"/>
    <col min="9470" max="9718" width="11.42578125" style="86"/>
    <col min="9719" max="9719" width="16.28515625" style="86" customWidth="1"/>
    <col min="9720" max="9720" width="46.5703125" style="86" customWidth="1"/>
    <col min="9721" max="9721" width="13.28515625" style="86" customWidth="1"/>
    <col min="9722" max="9722" width="13.5703125" style="86" customWidth="1"/>
    <col min="9723" max="9723" width="12.5703125" style="86" customWidth="1"/>
    <col min="9724" max="9724" width="13.5703125" style="86" customWidth="1"/>
    <col min="9725" max="9725" width="22.42578125" style="86" customWidth="1"/>
    <col min="9726" max="9974" width="11.42578125" style="86"/>
    <col min="9975" max="9975" width="16.28515625" style="86" customWidth="1"/>
    <col min="9976" max="9976" width="46.5703125" style="86" customWidth="1"/>
    <col min="9977" max="9977" width="13.28515625" style="86" customWidth="1"/>
    <col min="9978" max="9978" width="13.5703125" style="86" customWidth="1"/>
    <col min="9979" max="9979" width="12.5703125" style="86" customWidth="1"/>
    <col min="9980" max="9980" width="13.5703125" style="86" customWidth="1"/>
    <col min="9981" max="9981" width="22.42578125" style="86" customWidth="1"/>
    <col min="9982" max="10230" width="11.42578125" style="86"/>
    <col min="10231" max="10231" width="16.28515625" style="86" customWidth="1"/>
    <col min="10232" max="10232" width="46.5703125" style="86" customWidth="1"/>
    <col min="10233" max="10233" width="13.28515625" style="86" customWidth="1"/>
    <col min="10234" max="10234" width="13.5703125" style="86" customWidth="1"/>
    <col min="10235" max="10235" width="12.5703125" style="86" customWidth="1"/>
    <col min="10236" max="10236" width="13.5703125" style="86" customWidth="1"/>
    <col min="10237" max="10237" width="22.42578125" style="86" customWidth="1"/>
    <col min="10238" max="10486" width="11.42578125" style="86"/>
    <col min="10487" max="10487" width="16.28515625" style="86" customWidth="1"/>
    <col min="10488" max="10488" width="46.5703125" style="86" customWidth="1"/>
    <col min="10489" max="10489" width="13.28515625" style="86" customWidth="1"/>
    <col min="10490" max="10490" width="13.5703125" style="86" customWidth="1"/>
    <col min="10491" max="10491" width="12.5703125" style="86" customWidth="1"/>
    <col min="10492" max="10492" width="13.5703125" style="86" customWidth="1"/>
    <col min="10493" max="10493" width="22.42578125" style="86" customWidth="1"/>
    <col min="10494" max="10742" width="11.42578125" style="86"/>
    <col min="10743" max="10743" width="16.28515625" style="86" customWidth="1"/>
    <col min="10744" max="10744" width="46.5703125" style="86" customWidth="1"/>
    <col min="10745" max="10745" width="13.28515625" style="86" customWidth="1"/>
    <col min="10746" max="10746" width="13.5703125" style="86" customWidth="1"/>
    <col min="10747" max="10747" width="12.5703125" style="86" customWidth="1"/>
    <col min="10748" max="10748" width="13.5703125" style="86" customWidth="1"/>
    <col min="10749" max="10749" width="22.42578125" style="86" customWidth="1"/>
    <col min="10750" max="10998" width="11.42578125" style="86"/>
    <col min="10999" max="10999" width="16.28515625" style="86" customWidth="1"/>
    <col min="11000" max="11000" width="46.5703125" style="86" customWidth="1"/>
    <col min="11001" max="11001" width="13.28515625" style="86" customWidth="1"/>
    <col min="11002" max="11002" width="13.5703125" style="86" customWidth="1"/>
    <col min="11003" max="11003" width="12.5703125" style="86" customWidth="1"/>
    <col min="11004" max="11004" width="13.5703125" style="86" customWidth="1"/>
    <col min="11005" max="11005" width="22.42578125" style="86" customWidth="1"/>
    <col min="11006" max="11254" width="11.42578125" style="86"/>
    <col min="11255" max="11255" width="16.28515625" style="86" customWidth="1"/>
    <col min="11256" max="11256" width="46.5703125" style="86" customWidth="1"/>
    <col min="11257" max="11257" width="13.28515625" style="86" customWidth="1"/>
    <col min="11258" max="11258" width="13.5703125" style="86" customWidth="1"/>
    <col min="11259" max="11259" width="12.5703125" style="86" customWidth="1"/>
    <col min="11260" max="11260" width="13.5703125" style="86" customWidth="1"/>
    <col min="11261" max="11261" width="22.42578125" style="86" customWidth="1"/>
    <col min="11262" max="11510" width="11.42578125" style="86"/>
    <col min="11511" max="11511" width="16.28515625" style="86" customWidth="1"/>
    <col min="11512" max="11512" width="46.5703125" style="86" customWidth="1"/>
    <col min="11513" max="11513" width="13.28515625" style="86" customWidth="1"/>
    <col min="11514" max="11514" width="13.5703125" style="86" customWidth="1"/>
    <col min="11515" max="11515" width="12.5703125" style="86" customWidth="1"/>
    <col min="11516" max="11516" width="13.5703125" style="86" customWidth="1"/>
    <col min="11517" max="11517" width="22.42578125" style="86" customWidth="1"/>
    <col min="11518" max="11766" width="11.42578125" style="86"/>
    <col min="11767" max="11767" width="16.28515625" style="86" customWidth="1"/>
    <col min="11768" max="11768" width="46.5703125" style="86" customWidth="1"/>
    <col min="11769" max="11769" width="13.28515625" style="86" customWidth="1"/>
    <col min="11770" max="11770" width="13.5703125" style="86" customWidth="1"/>
    <col min="11771" max="11771" width="12.5703125" style="86" customWidth="1"/>
    <col min="11772" max="11772" width="13.5703125" style="86" customWidth="1"/>
    <col min="11773" max="11773" width="22.42578125" style="86" customWidth="1"/>
    <col min="11774" max="12022" width="11.42578125" style="86"/>
    <col min="12023" max="12023" width="16.28515625" style="86" customWidth="1"/>
    <col min="12024" max="12024" width="46.5703125" style="86" customWidth="1"/>
    <col min="12025" max="12025" width="13.28515625" style="86" customWidth="1"/>
    <col min="12026" max="12026" width="13.5703125" style="86" customWidth="1"/>
    <col min="12027" max="12027" width="12.5703125" style="86" customWidth="1"/>
    <col min="12028" max="12028" width="13.5703125" style="86" customWidth="1"/>
    <col min="12029" max="12029" width="22.42578125" style="86" customWidth="1"/>
    <col min="12030" max="12278" width="11.42578125" style="86"/>
    <col min="12279" max="12279" width="16.28515625" style="86" customWidth="1"/>
    <col min="12280" max="12280" width="46.5703125" style="86" customWidth="1"/>
    <col min="12281" max="12281" width="13.28515625" style="86" customWidth="1"/>
    <col min="12282" max="12282" width="13.5703125" style="86" customWidth="1"/>
    <col min="12283" max="12283" width="12.5703125" style="86" customWidth="1"/>
    <col min="12284" max="12284" width="13.5703125" style="86" customWidth="1"/>
    <col min="12285" max="12285" width="22.42578125" style="86" customWidth="1"/>
    <col min="12286" max="12534" width="11.42578125" style="86"/>
    <col min="12535" max="12535" width="16.28515625" style="86" customWidth="1"/>
    <col min="12536" max="12536" width="46.5703125" style="86" customWidth="1"/>
    <col min="12537" max="12537" width="13.28515625" style="86" customWidth="1"/>
    <col min="12538" max="12538" width="13.5703125" style="86" customWidth="1"/>
    <col min="12539" max="12539" width="12.5703125" style="86" customWidth="1"/>
    <col min="12540" max="12540" width="13.5703125" style="86" customWidth="1"/>
    <col min="12541" max="12541" width="22.42578125" style="86" customWidth="1"/>
    <col min="12542" max="12790" width="11.42578125" style="86"/>
    <col min="12791" max="12791" width="16.28515625" style="86" customWidth="1"/>
    <col min="12792" max="12792" width="46.5703125" style="86" customWidth="1"/>
    <col min="12793" max="12793" width="13.28515625" style="86" customWidth="1"/>
    <col min="12794" max="12794" width="13.5703125" style="86" customWidth="1"/>
    <col min="12795" max="12795" width="12.5703125" style="86" customWidth="1"/>
    <col min="12796" max="12796" width="13.5703125" style="86" customWidth="1"/>
    <col min="12797" max="12797" width="22.42578125" style="86" customWidth="1"/>
    <col min="12798" max="13046" width="11.42578125" style="86"/>
    <col min="13047" max="13047" width="16.28515625" style="86" customWidth="1"/>
    <col min="13048" max="13048" width="46.5703125" style="86" customWidth="1"/>
    <col min="13049" max="13049" width="13.28515625" style="86" customWidth="1"/>
    <col min="13050" max="13050" width="13.5703125" style="86" customWidth="1"/>
    <col min="13051" max="13051" width="12.5703125" style="86" customWidth="1"/>
    <col min="13052" max="13052" width="13.5703125" style="86" customWidth="1"/>
    <col min="13053" max="13053" width="22.42578125" style="86" customWidth="1"/>
    <col min="13054" max="13302" width="11.42578125" style="86"/>
    <col min="13303" max="13303" width="16.28515625" style="86" customWidth="1"/>
    <col min="13304" max="13304" width="46.5703125" style="86" customWidth="1"/>
    <col min="13305" max="13305" width="13.28515625" style="86" customWidth="1"/>
    <col min="13306" max="13306" width="13.5703125" style="86" customWidth="1"/>
    <col min="13307" max="13307" width="12.5703125" style="86" customWidth="1"/>
    <col min="13308" max="13308" width="13.5703125" style="86" customWidth="1"/>
    <col min="13309" max="13309" width="22.42578125" style="86" customWidth="1"/>
    <col min="13310" max="13558" width="11.42578125" style="86"/>
    <col min="13559" max="13559" width="16.28515625" style="86" customWidth="1"/>
    <col min="13560" max="13560" width="46.5703125" style="86" customWidth="1"/>
    <col min="13561" max="13561" width="13.28515625" style="86" customWidth="1"/>
    <col min="13562" max="13562" width="13.5703125" style="86" customWidth="1"/>
    <col min="13563" max="13563" width="12.5703125" style="86" customWidth="1"/>
    <col min="13564" max="13564" width="13.5703125" style="86" customWidth="1"/>
    <col min="13565" max="13565" width="22.42578125" style="86" customWidth="1"/>
    <col min="13566" max="13814" width="11.42578125" style="86"/>
    <col min="13815" max="13815" width="16.28515625" style="86" customWidth="1"/>
    <col min="13816" max="13816" width="46.5703125" style="86" customWidth="1"/>
    <col min="13817" max="13817" width="13.28515625" style="86" customWidth="1"/>
    <col min="13818" max="13818" width="13.5703125" style="86" customWidth="1"/>
    <col min="13819" max="13819" width="12.5703125" style="86" customWidth="1"/>
    <col min="13820" max="13820" width="13.5703125" style="86" customWidth="1"/>
    <col min="13821" max="13821" width="22.42578125" style="86" customWidth="1"/>
    <col min="13822" max="14070" width="11.42578125" style="86"/>
    <col min="14071" max="14071" width="16.28515625" style="86" customWidth="1"/>
    <col min="14072" max="14072" width="46.5703125" style="86" customWidth="1"/>
    <col min="14073" max="14073" width="13.28515625" style="86" customWidth="1"/>
    <col min="14074" max="14074" width="13.5703125" style="86" customWidth="1"/>
    <col min="14075" max="14075" width="12.5703125" style="86" customWidth="1"/>
    <col min="14076" max="14076" width="13.5703125" style="86" customWidth="1"/>
    <col min="14077" max="14077" width="22.42578125" style="86" customWidth="1"/>
    <col min="14078" max="14326" width="11.42578125" style="86"/>
    <col min="14327" max="14327" width="16.28515625" style="86" customWidth="1"/>
    <col min="14328" max="14328" width="46.5703125" style="86" customWidth="1"/>
    <col min="14329" max="14329" width="13.28515625" style="86" customWidth="1"/>
    <col min="14330" max="14330" width="13.5703125" style="86" customWidth="1"/>
    <col min="14331" max="14331" width="12.5703125" style="86" customWidth="1"/>
    <col min="14332" max="14332" width="13.5703125" style="86" customWidth="1"/>
    <col min="14333" max="14333" width="22.42578125" style="86" customWidth="1"/>
    <col min="14334" max="14582" width="11.42578125" style="86"/>
    <col min="14583" max="14583" width="16.28515625" style="86" customWidth="1"/>
    <col min="14584" max="14584" width="46.5703125" style="86" customWidth="1"/>
    <col min="14585" max="14585" width="13.28515625" style="86" customWidth="1"/>
    <col min="14586" max="14586" width="13.5703125" style="86" customWidth="1"/>
    <col min="14587" max="14587" width="12.5703125" style="86" customWidth="1"/>
    <col min="14588" max="14588" width="13.5703125" style="86" customWidth="1"/>
    <col min="14589" max="14589" width="22.42578125" style="86" customWidth="1"/>
    <col min="14590" max="14838" width="11.42578125" style="86"/>
    <col min="14839" max="14839" width="16.28515625" style="86" customWidth="1"/>
    <col min="14840" max="14840" width="46.5703125" style="86" customWidth="1"/>
    <col min="14841" max="14841" width="13.28515625" style="86" customWidth="1"/>
    <col min="14842" max="14842" width="13.5703125" style="86" customWidth="1"/>
    <col min="14843" max="14843" width="12.5703125" style="86" customWidth="1"/>
    <col min="14844" max="14844" width="13.5703125" style="86" customWidth="1"/>
    <col min="14845" max="14845" width="22.42578125" style="86" customWidth="1"/>
    <col min="14846" max="15094" width="11.42578125" style="86"/>
    <col min="15095" max="15095" width="16.28515625" style="86" customWidth="1"/>
    <col min="15096" max="15096" width="46.5703125" style="86" customWidth="1"/>
    <col min="15097" max="15097" width="13.28515625" style="86" customWidth="1"/>
    <col min="15098" max="15098" width="13.5703125" style="86" customWidth="1"/>
    <col min="15099" max="15099" width="12.5703125" style="86" customWidth="1"/>
    <col min="15100" max="15100" width="13.5703125" style="86" customWidth="1"/>
    <col min="15101" max="15101" width="22.42578125" style="86" customWidth="1"/>
    <col min="15102" max="15350" width="11.42578125" style="86"/>
    <col min="15351" max="15351" width="16.28515625" style="86" customWidth="1"/>
    <col min="15352" max="15352" width="46.5703125" style="86" customWidth="1"/>
    <col min="15353" max="15353" width="13.28515625" style="86" customWidth="1"/>
    <col min="15354" max="15354" width="13.5703125" style="86" customWidth="1"/>
    <col min="15355" max="15355" width="12.5703125" style="86" customWidth="1"/>
    <col min="15356" max="15356" width="13.5703125" style="86" customWidth="1"/>
    <col min="15357" max="15357" width="22.42578125" style="86" customWidth="1"/>
    <col min="15358" max="15606" width="11.42578125" style="86"/>
    <col min="15607" max="15607" width="16.28515625" style="86" customWidth="1"/>
    <col min="15608" max="15608" width="46.5703125" style="86" customWidth="1"/>
    <col min="15609" max="15609" width="13.28515625" style="86" customWidth="1"/>
    <col min="15610" max="15610" width="13.5703125" style="86" customWidth="1"/>
    <col min="15611" max="15611" width="12.5703125" style="86" customWidth="1"/>
    <col min="15612" max="15612" width="13.5703125" style="86" customWidth="1"/>
    <col min="15613" max="15613" width="22.42578125" style="86" customWidth="1"/>
    <col min="15614" max="15862" width="11.42578125" style="86"/>
    <col min="15863" max="15863" width="16.28515625" style="86" customWidth="1"/>
    <col min="15864" max="15864" width="46.5703125" style="86" customWidth="1"/>
    <col min="15865" max="15865" width="13.28515625" style="86" customWidth="1"/>
    <col min="15866" max="15866" width="13.5703125" style="86" customWidth="1"/>
    <col min="15867" max="15867" width="12.5703125" style="86" customWidth="1"/>
    <col min="15868" max="15868" width="13.5703125" style="86" customWidth="1"/>
    <col min="15869" max="15869" width="22.42578125" style="86" customWidth="1"/>
    <col min="15870" max="16118" width="11.42578125" style="86"/>
    <col min="16119" max="16119" width="16.28515625" style="86" customWidth="1"/>
    <col min="16120" max="16120" width="46.5703125" style="86" customWidth="1"/>
    <col min="16121" max="16121" width="13.28515625" style="86" customWidth="1"/>
    <col min="16122" max="16122" width="13.5703125" style="86" customWidth="1"/>
    <col min="16123" max="16123" width="12.5703125" style="86" customWidth="1"/>
    <col min="16124" max="16124" width="13.5703125" style="86" customWidth="1"/>
    <col min="16125" max="16125" width="22.42578125" style="86" customWidth="1"/>
    <col min="16126" max="16384" width="11.42578125" style="86"/>
  </cols>
  <sheetData>
    <row r="1" spans="1:4" ht="15" customHeight="1" x14ac:dyDescent="0.25">
      <c r="A1" s="295" t="s">
        <v>447</v>
      </c>
      <c r="B1" s="295"/>
      <c r="C1" s="295"/>
      <c r="D1"/>
    </row>
    <row r="2" spans="1:4" ht="15" customHeight="1" x14ac:dyDescent="0.25">
      <c r="A2" s="296" t="s">
        <v>475</v>
      </c>
      <c r="B2" s="296"/>
      <c r="C2" s="296"/>
      <c r="D2"/>
    </row>
    <row r="3" spans="1:4" ht="15" customHeight="1" x14ac:dyDescent="0.25">
      <c r="A3" s="297" t="s">
        <v>562</v>
      </c>
      <c r="B3" s="297"/>
      <c r="C3" s="297"/>
      <c r="D3"/>
    </row>
    <row r="4" spans="1:4" ht="15.75" thickBot="1" x14ac:dyDescent="0.3">
      <c r="A4" s="298" t="s">
        <v>449</v>
      </c>
      <c r="B4" s="298"/>
      <c r="C4" s="298"/>
      <c r="D4"/>
    </row>
    <row r="5" spans="1:4" ht="15.75" customHeight="1" thickBot="1" x14ac:dyDescent="0.3">
      <c r="A5" s="299" t="s">
        <v>476</v>
      </c>
      <c r="B5" s="300"/>
      <c r="C5" s="188">
        <f>SUM(EAI!H48)</f>
        <v>561861866.47000003</v>
      </c>
      <c r="D5"/>
    </row>
    <row r="6" spans="1:4" ht="33.75" customHeight="1" thickBot="1" x14ac:dyDescent="0.3">
      <c r="A6" s="301"/>
      <c r="B6" s="301"/>
      <c r="C6" s="88"/>
      <c r="D6"/>
    </row>
    <row r="7" spans="1:4" ht="15.75" customHeight="1" thickBot="1" x14ac:dyDescent="0.3">
      <c r="A7" s="306" t="s">
        <v>477</v>
      </c>
      <c r="B7" s="307"/>
      <c r="C7" s="189">
        <f>SUM(C8:C13)</f>
        <v>2131512.9500000002</v>
      </c>
      <c r="D7"/>
    </row>
    <row r="8" spans="1:4" ht="15.75" customHeight="1" x14ac:dyDescent="0.25">
      <c r="A8" s="244"/>
      <c r="B8" s="103" t="s">
        <v>539</v>
      </c>
      <c r="C8" s="247">
        <v>0</v>
      </c>
      <c r="D8"/>
    </row>
    <row r="9" spans="1:4" x14ac:dyDescent="0.25">
      <c r="A9" s="245"/>
      <c r="B9" s="246" t="s">
        <v>478</v>
      </c>
      <c r="C9" s="247">
        <v>0</v>
      </c>
      <c r="D9"/>
    </row>
    <row r="10" spans="1:4" x14ac:dyDescent="0.25">
      <c r="A10" s="104"/>
      <c r="B10" s="92" t="s">
        <v>479</v>
      </c>
      <c r="C10" s="186">
        <v>0</v>
      </c>
      <c r="D10"/>
    </row>
    <row r="11" spans="1:4" ht="15.75" customHeight="1" x14ac:dyDescent="0.25">
      <c r="A11" s="104"/>
      <c r="B11" s="92" t="s">
        <v>480</v>
      </c>
      <c r="C11" s="186">
        <v>0</v>
      </c>
      <c r="D11"/>
    </row>
    <row r="12" spans="1:4" ht="15.75" customHeight="1" x14ac:dyDescent="0.25">
      <c r="A12" s="104"/>
      <c r="B12" s="92" t="s">
        <v>481</v>
      </c>
      <c r="C12" s="186">
        <v>2131512.9500000002</v>
      </c>
      <c r="D12"/>
    </row>
    <row r="13" spans="1:4" ht="15.75" customHeight="1" thickBot="1" x14ac:dyDescent="0.3">
      <c r="A13" s="91" t="s">
        <v>482</v>
      </c>
      <c r="B13" s="105"/>
      <c r="C13" s="187">
        <v>0</v>
      </c>
      <c r="D13"/>
    </row>
    <row r="14" spans="1:4" ht="15.75" customHeight="1" thickBot="1" x14ac:dyDescent="0.3">
      <c r="A14" s="302"/>
      <c r="B14" s="302"/>
      <c r="C14" s="88"/>
      <c r="D14"/>
    </row>
    <row r="15" spans="1:4" ht="15.75" customHeight="1" thickBot="1" x14ac:dyDescent="0.3">
      <c r="A15" s="306" t="s">
        <v>483</v>
      </c>
      <c r="B15" s="307"/>
      <c r="C15" s="189">
        <f>SUM(C16:C18)</f>
        <v>0</v>
      </c>
      <c r="D15"/>
    </row>
    <row r="16" spans="1:4" ht="15.75" customHeight="1" x14ac:dyDescent="0.25">
      <c r="A16" s="104"/>
      <c r="B16" s="92" t="s">
        <v>484</v>
      </c>
      <c r="C16" s="186">
        <v>0</v>
      </c>
      <c r="D16"/>
    </row>
    <row r="17" spans="1:4" ht="15.75" customHeight="1" x14ac:dyDescent="0.25">
      <c r="A17" s="104"/>
      <c r="B17" s="92" t="s">
        <v>485</v>
      </c>
      <c r="C17" s="186">
        <v>0</v>
      </c>
      <c r="D17"/>
    </row>
    <row r="18" spans="1:4" ht="15.75" customHeight="1" thickBot="1" x14ac:dyDescent="0.3">
      <c r="A18" s="303" t="s">
        <v>486</v>
      </c>
      <c r="B18" s="304"/>
      <c r="C18" s="187">
        <v>0</v>
      </c>
      <c r="D18"/>
    </row>
    <row r="19" spans="1:4" ht="15.75" customHeight="1" thickBot="1" x14ac:dyDescent="0.3">
      <c r="A19" s="305"/>
      <c r="B19" s="305"/>
      <c r="C19" s="97"/>
      <c r="D19"/>
    </row>
    <row r="20" spans="1:4" ht="15.75" customHeight="1" thickBot="1" x14ac:dyDescent="0.3">
      <c r="A20" s="299" t="s">
        <v>487</v>
      </c>
      <c r="B20" s="300"/>
      <c r="C20" s="188">
        <f>C5+C7-C15</f>
        <v>563993379.42000008</v>
      </c>
      <c r="D20"/>
    </row>
    <row r="21" spans="1:4" ht="15.75" customHeight="1" x14ac:dyDescent="0.25">
      <c r="A21" s="96"/>
      <c r="B21" s="96"/>
      <c r="C21" s="252"/>
      <c r="D21"/>
    </row>
    <row r="22" spans="1:4" ht="15.75" customHeight="1" x14ac:dyDescent="0.25">
      <c r="A22"/>
      <c r="B22"/>
      <c r="C22" s="252"/>
      <c r="D22" s="275"/>
    </row>
    <row r="23" spans="1:4" ht="15.75" customHeight="1" x14ac:dyDescent="0.25">
      <c r="A23" s="98"/>
      <c r="B23" s="98"/>
      <c r="C23" s="252"/>
      <c r="D23" s="135"/>
    </row>
    <row r="24" spans="1:4" ht="15.75" customHeight="1" x14ac:dyDescent="0.25">
      <c r="A24" s="98"/>
      <c r="B24" s="98"/>
      <c r="C24" s="98"/>
      <c r="D24" s="135"/>
    </row>
    <row r="25" spans="1:4" ht="15.75" customHeight="1" x14ac:dyDescent="0.25">
      <c r="A25" s="98"/>
      <c r="B25" s="98"/>
      <c r="C25" s="98"/>
      <c r="D25" s="135"/>
    </row>
    <row r="26" spans="1:4" x14ac:dyDescent="0.25">
      <c r="D26"/>
    </row>
    <row r="27" spans="1:4" x14ac:dyDescent="0.25">
      <c r="C27" s="99"/>
      <c r="D27"/>
    </row>
    <row r="28" spans="1:4" x14ac:dyDescent="0.25">
      <c r="D28" s="99"/>
    </row>
    <row r="33" spans="4:4" x14ac:dyDescent="0.25">
      <c r="D33" s="100"/>
    </row>
    <row r="36" spans="4:4" x14ac:dyDescent="0.25">
      <c r="D36" s="100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A42" sqref="A42"/>
    </sheetView>
  </sheetViews>
  <sheetFormatPr baseColWidth="10" defaultRowHeight="15" x14ac:dyDescent="0.25"/>
  <cols>
    <col min="1" max="1" width="10" style="86" customWidth="1"/>
    <col min="2" max="2" width="86.85546875" style="86" customWidth="1"/>
    <col min="3" max="3" width="18.42578125" style="86" customWidth="1"/>
    <col min="4" max="4" width="11.42578125" style="86"/>
    <col min="5" max="5" width="18.28515625" style="86" bestFit="1" customWidth="1"/>
    <col min="6" max="246" width="11.42578125" style="86"/>
    <col min="247" max="247" width="16.28515625" style="86" customWidth="1"/>
    <col min="248" max="248" width="46.5703125" style="86" customWidth="1"/>
    <col min="249" max="249" width="13.28515625" style="86" customWidth="1"/>
    <col min="250" max="250" width="13.5703125" style="86" customWidth="1"/>
    <col min="251" max="251" width="12.5703125" style="86" customWidth="1"/>
    <col min="252" max="252" width="13.5703125" style="86" customWidth="1"/>
    <col min="253" max="253" width="22.42578125" style="86" customWidth="1"/>
    <col min="254" max="502" width="11.42578125" style="86"/>
    <col min="503" max="503" width="16.28515625" style="86" customWidth="1"/>
    <col min="504" max="504" width="46.5703125" style="86" customWidth="1"/>
    <col min="505" max="505" width="13.28515625" style="86" customWidth="1"/>
    <col min="506" max="506" width="13.5703125" style="86" customWidth="1"/>
    <col min="507" max="507" width="12.5703125" style="86" customWidth="1"/>
    <col min="508" max="508" width="13.5703125" style="86" customWidth="1"/>
    <col min="509" max="509" width="22.42578125" style="86" customWidth="1"/>
    <col min="510" max="758" width="11.42578125" style="86"/>
    <col min="759" max="759" width="16.28515625" style="86" customWidth="1"/>
    <col min="760" max="760" width="46.5703125" style="86" customWidth="1"/>
    <col min="761" max="761" width="13.28515625" style="86" customWidth="1"/>
    <col min="762" max="762" width="13.5703125" style="86" customWidth="1"/>
    <col min="763" max="763" width="12.5703125" style="86" customWidth="1"/>
    <col min="764" max="764" width="13.5703125" style="86" customWidth="1"/>
    <col min="765" max="765" width="22.42578125" style="86" customWidth="1"/>
    <col min="766" max="1014" width="11.42578125" style="86"/>
    <col min="1015" max="1015" width="16.28515625" style="86" customWidth="1"/>
    <col min="1016" max="1016" width="46.5703125" style="86" customWidth="1"/>
    <col min="1017" max="1017" width="13.28515625" style="86" customWidth="1"/>
    <col min="1018" max="1018" width="13.5703125" style="86" customWidth="1"/>
    <col min="1019" max="1019" width="12.5703125" style="86" customWidth="1"/>
    <col min="1020" max="1020" width="13.5703125" style="86" customWidth="1"/>
    <col min="1021" max="1021" width="22.42578125" style="86" customWidth="1"/>
    <col min="1022" max="1270" width="11.42578125" style="86"/>
    <col min="1271" max="1271" width="16.28515625" style="86" customWidth="1"/>
    <col min="1272" max="1272" width="46.5703125" style="86" customWidth="1"/>
    <col min="1273" max="1273" width="13.28515625" style="86" customWidth="1"/>
    <col min="1274" max="1274" width="13.5703125" style="86" customWidth="1"/>
    <col min="1275" max="1275" width="12.5703125" style="86" customWidth="1"/>
    <col min="1276" max="1276" width="13.5703125" style="86" customWidth="1"/>
    <col min="1277" max="1277" width="22.42578125" style="86" customWidth="1"/>
    <col min="1278" max="1526" width="11.42578125" style="86"/>
    <col min="1527" max="1527" width="16.28515625" style="86" customWidth="1"/>
    <col min="1528" max="1528" width="46.5703125" style="86" customWidth="1"/>
    <col min="1529" max="1529" width="13.28515625" style="86" customWidth="1"/>
    <col min="1530" max="1530" width="13.5703125" style="86" customWidth="1"/>
    <col min="1531" max="1531" width="12.5703125" style="86" customWidth="1"/>
    <col min="1532" max="1532" width="13.5703125" style="86" customWidth="1"/>
    <col min="1533" max="1533" width="22.42578125" style="86" customWidth="1"/>
    <col min="1534" max="1782" width="11.42578125" style="86"/>
    <col min="1783" max="1783" width="16.28515625" style="86" customWidth="1"/>
    <col min="1784" max="1784" width="46.5703125" style="86" customWidth="1"/>
    <col min="1785" max="1785" width="13.28515625" style="86" customWidth="1"/>
    <col min="1786" max="1786" width="13.5703125" style="86" customWidth="1"/>
    <col min="1787" max="1787" width="12.5703125" style="86" customWidth="1"/>
    <col min="1788" max="1788" width="13.5703125" style="86" customWidth="1"/>
    <col min="1789" max="1789" width="22.42578125" style="86" customWidth="1"/>
    <col min="1790" max="2038" width="11.42578125" style="86"/>
    <col min="2039" max="2039" width="16.28515625" style="86" customWidth="1"/>
    <col min="2040" max="2040" width="46.5703125" style="86" customWidth="1"/>
    <col min="2041" max="2041" width="13.28515625" style="86" customWidth="1"/>
    <col min="2042" max="2042" width="13.5703125" style="86" customWidth="1"/>
    <col min="2043" max="2043" width="12.5703125" style="86" customWidth="1"/>
    <col min="2044" max="2044" width="13.5703125" style="86" customWidth="1"/>
    <col min="2045" max="2045" width="22.42578125" style="86" customWidth="1"/>
    <col min="2046" max="2294" width="11.42578125" style="86"/>
    <col min="2295" max="2295" width="16.28515625" style="86" customWidth="1"/>
    <col min="2296" max="2296" width="46.5703125" style="86" customWidth="1"/>
    <col min="2297" max="2297" width="13.28515625" style="86" customWidth="1"/>
    <col min="2298" max="2298" width="13.5703125" style="86" customWidth="1"/>
    <col min="2299" max="2299" width="12.5703125" style="86" customWidth="1"/>
    <col min="2300" max="2300" width="13.5703125" style="86" customWidth="1"/>
    <col min="2301" max="2301" width="22.42578125" style="86" customWidth="1"/>
    <col min="2302" max="2550" width="11.42578125" style="86"/>
    <col min="2551" max="2551" width="16.28515625" style="86" customWidth="1"/>
    <col min="2552" max="2552" width="46.5703125" style="86" customWidth="1"/>
    <col min="2553" max="2553" width="13.28515625" style="86" customWidth="1"/>
    <col min="2554" max="2554" width="13.5703125" style="86" customWidth="1"/>
    <col min="2555" max="2555" width="12.5703125" style="86" customWidth="1"/>
    <col min="2556" max="2556" width="13.5703125" style="86" customWidth="1"/>
    <col min="2557" max="2557" width="22.42578125" style="86" customWidth="1"/>
    <col min="2558" max="2806" width="11.42578125" style="86"/>
    <col min="2807" max="2807" width="16.28515625" style="86" customWidth="1"/>
    <col min="2808" max="2808" width="46.5703125" style="86" customWidth="1"/>
    <col min="2809" max="2809" width="13.28515625" style="86" customWidth="1"/>
    <col min="2810" max="2810" width="13.5703125" style="86" customWidth="1"/>
    <col min="2811" max="2811" width="12.5703125" style="86" customWidth="1"/>
    <col min="2812" max="2812" width="13.5703125" style="86" customWidth="1"/>
    <col min="2813" max="2813" width="22.42578125" style="86" customWidth="1"/>
    <col min="2814" max="3062" width="11.42578125" style="86"/>
    <col min="3063" max="3063" width="16.28515625" style="86" customWidth="1"/>
    <col min="3064" max="3064" width="46.5703125" style="86" customWidth="1"/>
    <col min="3065" max="3065" width="13.28515625" style="86" customWidth="1"/>
    <col min="3066" max="3066" width="13.5703125" style="86" customWidth="1"/>
    <col min="3067" max="3067" width="12.5703125" style="86" customWidth="1"/>
    <col min="3068" max="3068" width="13.5703125" style="86" customWidth="1"/>
    <col min="3069" max="3069" width="22.42578125" style="86" customWidth="1"/>
    <col min="3070" max="3318" width="11.42578125" style="86"/>
    <col min="3319" max="3319" width="16.28515625" style="86" customWidth="1"/>
    <col min="3320" max="3320" width="46.5703125" style="86" customWidth="1"/>
    <col min="3321" max="3321" width="13.28515625" style="86" customWidth="1"/>
    <col min="3322" max="3322" width="13.5703125" style="86" customWidth="1"/>
    <col min="3323" max="3323" width="12.5703125" style="86" customWidth="1"/>
    <col min="3324" max="3324" width="13.5703125" style="86" customWidth="1"/>
    <col min="3325" max="3325" width="22.42578125" style="86" customWidth="1"/>
    <col min="3326" max="3574" width="11.42578125" style="86"/>
    <col min="3575" max="3575" width="16.28515625" style="86" customWidth="1"/>
    <col min="3576" max="3576" width="46.5703125" style="86" customWidth="1"/>
    <col min="3577" max="3577" width="13.28515625" style="86" customWidth="1"/>
    <col min="3578" max="3578" width="13.5703125" style="86" customWidth="1"/>
    <col min="3579" max="3579" width="12.5703125" style="86" customWidth="1"/>
    <col min="3580" max="3580" width="13.5703125" style="86" customWidth="1"/>
    <col min="3581" max="3581" width="22.42578125" style="86" customWidth="1"/>
    <col min="3582" max="3830" width="11.42578125" style="86"/>
    <col min="3831" max="3831" width="16.28515625" style="86" customWidth="1"/>
    <col min="3832" max="3832" width="46.5703125" style="86" customWidth="1"/>
    <col min="3833" max="3833" width="13.28515625" style="86" customWidth="1"/>
    <col min="3834" max="3834" width="13.5703125" style="86" customWidth="1"/>
    <col min="3835" max="3835" width="12.5703125" style="86" customWidth="1"/>
    <col min="3836" max="3836" width="13.5703125" style="86" customWidth="1"/>
    <col min="3837" max="3837" width="22.42578125" style="86" customWidth="1"/>
    <col min="3838" max="4086" width="11.42578125" style="86"/>
    <col min="4087" max="4087" width="16.28515625" style="86" customWidth="1"/>
    <col min="4088" max="4088" width="46.5703125" style="86" customWidth="1"/>
    <col min="4089" max="4089" width="13.28515625" style="86" customWidth="1"/>
    <col min="4090" max="4090" width="13.5703125" style="86" customWidth="1"/>
    <col min="4091" max="4091" width="12.5703125" style="86" customWidth="1"/>
    <col min="4092" max="4092" width="13.5703125" style="86" customWidth="1"/>
    <col min="4093" max="4093" width="22.42578125" style="86" customWidth="1"/>
    <col min="4094" max="4342" width="11.42578125" style="86"/>
    <col min="4343" max="4343" width="16.28515625" style="86" customWidth="1"/>
    <col min="4344" max="4344" width="46.5703125" style="86" customWidth="1"/>
    <col min="4345" max="4345" width="13.28515625" style="86" customWidth="1"/>
    <col min="4346" max="4346" width="13.5703125" style="86" customWidth="1"/>
    <col min="4347" max="4347" width="12.5703125" style="86" customWidth="1"/>
    <col min="4348" max="4348" width="13.5703125" style="86" customWidth="1"/>
    <col min="4349" max="4349" width="22.42578125" style="86" customWidth="1"/>
    <col min="4350" max="4598" width="11.42578125" style="86"/>
    <col min="4599" max="4599" width="16.28515625" style="86" customWidth="1"/>
    <col min="4600" max="4600" width="46.5703125" style="86" customWidth="1"/>
    <col min="4601" max="4601" width="13.28515625" style="86" customWidth="1"/>
    <col min="4602" max="4602" width="13.5703125" style="86" customWidth="1"/>
    <col min="4603" max="4603" width="12.5703125" style="86" customWidth="1"/>
    <col min="4604" max="4604" width="13.5703125" style="86" customWidth="1"/>
    <col min="4605" max="4605" width="22.42578125" style="86" customWidth="1"/>
    <col min="4606" max="4854" width="11.42578125" style="86"/>
    <col min="4855" max="4855" width="16.28515625" style="86" customWidth="1"/>
    <col min="4856" max="4856" width="46.5703125" style="86" customWidth="1"/>
    <col min="4857" max="4857" width="13.28515625" style="86" customWidth="1"/>
    <col min="4858" max="4858" width="13.5703125" style="86" customWidth="1"/>
    <col min="4859" max="4859" width="12.5703125" style="86" customWidth="1"/>
    <col min="4860" max="4860" width="13.5703125" style="86" customWidth="1"/>
    <col min="4861" max="4861" width="22.42578125" style="86" customWidth="1"/>
    <col min="4862" max="5110" width="11.42578125" style="86"/>
    <col min="5111" max="5111" width="16.28515625" style="86" customWidth="1"/>
    <col min="5112" max="5112" width="46.5703125" style="86" customWidth="1"/>
    <col min="5113" max="5113" width="13.28515625" style="86" customWidth="1"/>
    <col min="5114" max="5114" width="13.5703125" style="86" customWidth="1"/>
    <col min="5115" max="5115" width="12.5703125" style="86" customWidth="1"/>
    <col min="5116" max="5116" width="13.5703125" style="86" customWidth="1"/>
    <col min="5117" max="5117" width="22.42578125" style="86" customWidth="1"/>
    <col min="5118" max="5366" width="11.42578125" style="86"/>
    <col min="5367" max="5367" width="16.28515625" style="86" customWidth="1"/>
    <col min="5368" max="5368" width="46.5703125" style="86" customWidth="1"/>
    <col min="5369" max="5369" width="13.28515625" style="86" customWidth="1"/>
    <col min="5370" max="5370" width="13.5703125" style="86" customWidth="1"/>
    <col min="5371" max="5371" width="12.5703125" style="86" customWidth="1"/>
    <col min="5372" max="5372" width="13.5703125" style="86" customWidth="1"/>
    <col min="5373" max="5373" width="22.42578125" style="86" customWidth="1"/>
    <col min="5374" max="5622" width="11.42578125" style="86"/>
    <col min="5623" max="5623" width="16.28515625" style="86" customWidth="1"/>
    <col min="5624" max="5624" width="46.5703125" style="86" customWidth="1"/>
    <col min="5625" max="5625" width="13.28515625" style="86" customWidth="1"/>
    <col min="5626" max="5626" width="13.5703125" style="86" customWidth="1"/>
    <col min="5627" max="5627" width="12.5703125" style="86" customWidth="1"/>
    <col min="5628" max="5628" width="13.5703125" style="86" customWidth="1"/>
    <col min="5629" max="5629" width="22.42578125" style="86" customWidth="1"/>
    <col min="5630" max="5878" width="11.42578125" style="86"/>
    <col min="5879" max="5879" width="16.28515625" style="86" customWidth="1"/>
    <col min="5880" max="5880" width="46.5703125" style="86" customWidth="1"/>
    <col min="5881" max="5881" width="13.28515625" style="86" customWidth="1"/>
    <col min="5882" max="5882" width="13.5703125" style="86" customWidth="1"/>
    <col min="5883" max="5883" width="12.5703125" style="86" customWidth="1"/>
    <col min="5884" max="5884" width="13.5703125" style="86" customWidth="1"/>
    <col min="5885" max="5885" width="22.42578125" style="86" customWidth="1"/>
    <col min="5886" max="6134" width="11.42578125" style="86"/>
    <col min="6135" max="6135" width="16.28515625" style="86" customWidth="1"/>
    <col min="6136" max="6136" width="46.5703125" style="86" customWidth="1"/>
    <col min="6137" max="6137" width="13.28515625" style="86" customWidth="1"/>
    <col min="6138" max="6138" width="13.5703125" style="86" customWidth="1"/>
    <col min="6139" max="6139" width="12.5703125" style="86" customWidth="1"/>
    <col min="6140" max="6140" width="13.5703125" style="86" customWidth="1"/>
    <col min="6141" max="6141" width="22.42578125" style="86" customWidth="1"/>
    <col min="6142" max="6390" width="11.42578125" style="86"/>
    <col min="6391" max="6391" width="16.28515625" style="86" customWidth="1"/>
    <col min="6392" max="6392" width="46.5703125" style="86" customWidth="1"/>
    <col min="6393" max="6393" width="13.28515625" style="86" customWidth="1"/>
    <col min="6394" max="6394" width="13.5703125" style="86" customWidth="1"/>
    <col min="6395" max="6395" width="12.5703125" style="86" customWidth="1"/>
    <col min="6396" max="6396" width="13.5703125" style="86" customWidth="1"/>
    <col min="6397" max="6397" width="22.42578125" style="86" customWidth="1"/>
    <col min="6398" max="6646" width="11.42578125" style="86"/>
    <col min="6647" max="6647" width="16.28515625" style="86" customWidth="1"/>
    <col min="6648" max="6648" width="46.5703125" style="86" customWidth="1"/>
    <col min="6649" max="6649" width="13.28515625" style="86" customWidth="1"/>
    <col min="6650" max="6650" width="13.5703125" style="86" customWidth="1"/>
    <col min="6651" max="6651" width="12.5703125" style="86" customWidth="1"/>
    <col min="6652" max="6652" width="13.5703125" style="86" customWidth="1"/>
    <col min="6653" max="6653" width="22.42578125" style="86" customWidth="1"/>
    <col min="6654" max="6902" width="11.42578125" style="86"/>
    <col min="6903" max="6903" width="16.28515625" style="86" customWidth="1"/>
    <col min="6904" max="6904" width="46.5703125" style="86" customWidth="1"/>
    <col min="6905" max="6905" width="13.28515625" style="86" customWidth="1"/>
    <col min="6906" max="6906" width="13.5703125" style="86" customWidth="1"/>
    <col min="6907" max="6907" width="12.5703125" style="86" customWidth="1"/>
    <col min="6908" max="6908" width="13.5703125" style="86" customWidth="1"/>
    <col min="6909" max="6909" width="22.42578125" style="86" customWidth="1"/>
    <col min="6910" max="7158" width="11.42578125" style="86"/>
    <col min="7159" max="7159" width="16.28515625" style="86" customWidth="1"/>
    <col min="7160" max="7160" width="46.5703125" style="86" customWidth="1"/>
    <col min="7161" max="7161" width="13.28515625" style="86" customWidth="1"/>
    <col min="7162" max="7162" width="13.5703125" style="86" customWidth="1"/>
    <col min="7163" max="7163" width="12.5703125" style="86" customWidth="1"/>
    <col min="7164" max="7164" width="13.5703125" style="86" customWidth="1"/>
    <col min="7165" max="7165" width="22.42578125" style="86" customWidth="1"/>
    <col min="7166" max="7414" width="11.42578125" style="86"/>
    <col min="7415" max="7415" width="16.28515625" style="86" customWidth="1"/>
    <col min="7416" max="7416" width="46.5703125" style="86" customWidth="1"/>
    <col min="7417" max="7417" width="13.28515625" style="86" customWidth="1"/>
    <col min="7418" max="7418" width="13.5703125" style="86" customWidth="1"/>
    <col min="7419" max="7419" width="12.5703125" style="86" customWidth="1"/>
    <col min="7420" max="7420" width="13.5703125" style="86" customWidth="1"/>
    <col min="7421" max="7421" width="22.42578125" style="86" customWidth="1"/>
    <col min="7422" max="7670" width="11.42578125" style="86"/>
    <col min="7671" max="7671" width="16.28515625" style="86" customWidth="1"/>
    <col min="7672" max="7672" width="46.5703125" style="86" customWidth="1"/>
    <col min="7673" max="7673" width="13.28515625" style="86" customWidth="1"/>
    <col min="7674" max="7674" width="13.5703125" style="86" customWidth="1"/>
    <col min="7675" max="7675" width="12.5703125" style="86" customWidth="1"/>
    <col min="7676" max="7676" width="13.5703125" style="86" customWidth="1"/>
    <col min="7677" max="7677" width="22.42578125" style="86" customWidth="1"/>
    <col min="7678" max="7926" width="11.42578125" style="86"/>
    <col min="7927" max="7927" width="16.28515625" style="86" customWidth="1"/>
    <col min="7928" max="7928" width="46.5703125" style="86" customWidth="1"/>
    <col min="7929" max="7929" width="13.28515625" style="86" customWidth="1"/>
    <col min="7930" max="7930" width="13.5703125" style="86" customWidth="1"/>
    <col min="7931" max="7931" width="12.5703125" style="86" customWidth="1"/>
    <col min="7932" max="7932" width="13.5703125" style="86" customWidth="1"/>
    <col min="7933" max="7933" width="22.42578125" style="86" customWidth="1"/>
    <col min="7934" max="8182" width="11.42578125" style="86"/>
    <col min="8183" max="8183" width="16.28515625" style="86" customWidth="1"/>
    <col min="8184" max="8184" width="46.5703125" style="86" customWidth="1"/>
    <col min="8185" max="8185" width="13.28515625" style="86" customWidth="1"/>
    <col min="8186" max="8186" width="13.5703125" style="86" customWidth="1"/>
    <col min="8187" max="8187" width="12.5703125" style="86" customWidth="1"/>
    <col min="8188" max="8188" width="13.5703125" style="86" customWidth="1"/>
    <col min="8189" max="8189" width="22.42578125" style="86" customWidth="1"/>
    <col min="8190" max="8438" width="11.42578125" style="86"/>
    <col min="8439" max="8439" width="16.28515625" style="86" customWidth="1"/>
    <col min="8440" max="8440" width="46.5703125" style="86" customWidth="1"/>
    <col min="8441" max="8441" width="13.28515625" style="86" customWidth="1"/>
    <col min="8442" max="8442" width="13.5703125" style="86" customWidth="1"/>
    <col min="8443" max="8443" width="12.5703125" style="86" customWidth="1"/>
    <col min="8444" max="8444" width="13.5703125" style="86" customWidth="1"/>
    <col min="8445" max="8445" width="22.42578125" style="86" customWidth="1"/>
    <col min="8446" max="8694" width="11.42578125" style="86"/>
    <col min="8695" max="8695" width="16.28515625" style="86" customWidth="1"/>
    <col min="8696" max="8696" width="46.5703125" style="86" customWidth="1"/>
    <col min="8697" max="8697" width="13.28515625" style="86" customWidth="1"/>
    <col min="8698" max="8698" width="13.5703125" style="86" customWidth="1"/>
    <col min="8699" max="8699" width="12.5703125" style="86" customWidth="1"/>
    <col min="8700" max="8700" width="13.5703125" style="86" customWidth="1"/>
    <col min="8701" max="8701" width="22.42578125" style="86" customWidth="1"/>
    <col min="8702" max="8950" width="11.42578125" style="86"/>
    <col min="8951" max="8951" width="16.28515625" style="86" customWidth="1"/>
    <col min="8952" max="8952" width="46.5703125" style="86" customWidth="1"/>
    <col min="8953" max="8953" width="13.28515625" style="86" customWidth="1"/>
    <col min="8954" max="8954" width="13.5703125" style="86" customWidth="1"/>
    <col min="8955" max="8955" width="12.5703125" style="86" customWidth="1"/>
    <col min="8956" max="8956" width="13.5703125" style="86" customWidth="1"/>
    <col min="8957" max="8957" width="22.42578125" style="86" customWidth="1"/>
    <col min="8958" max="9206" width="11.42578125" style="86"/>
    <col min="9207" max="9207" width="16.28515625" style="86" customWidth="1"/>
    <col min="9208" max="9208" width="46.5703125" style="86" customWidth="1"/>
    <col min="9209" max="9209" width="13.28515625" style="86" customWidth="1"/>
    <col min="9210" max="9210" width="13.5703125" style="86" customWidth="1"/>
    <col min="9211" max="9211" width="12.5703125" style="86" customWidth="1"/>
    <col min="9212" max="9212" width="13.5703125" style="86" customWidth="1"/>
    <col min="9213" max="9213" width="22.42578125" style="86" customWidth="1"/>
    <col min="9214" max="9462" width="11.42578125" style="86"/>
    <col min="9463" max="9463" width="16.28515625" style="86" customWidth="1"/>
    <col min="9464" max="9464" width="46.5703125" style="86" customWidth="1"/>
    <col min="9465" max="9465" width="13.28515625" style="86" customWidth="1"/>
    <col min="9466" max="9466" width="13.5703125" style="86" customWidth="1"/>
    <col min="9467" max="9467" width="12.5703125" style="86" customWidth="1"/>
    <col min="9468" max="9468" width="13.5703125" style="86" customWidth="1"/>
    <col min="9469" max="9469" width="22.42578125" style="86" customWidth="1"/>
    <col min="9470" max="9718" width="11.42578125" style="86"/>
    <col min="9719" max="9719" width="16.28515625" style="86" customWidth="1"/>
    <col min="9720" max="9720" width="46.5703125" style="86" customWidth="1"/>
    <col min="9721" max="9721" width="13.28515625" style="86" customWidth="1"/>
    <col min="9722" max="9722" width="13.5703125" style="86" customWidth="1"/>
    <col min="9723" max="9723" width="12.5703125" style="86" customWidth="1"/>
    <col min="9724" max="9724" width="13.5703125" style="86" customWidth="1"/>
    <col min="9725" max="9725" width="22.42578125" style="86" customWidth="1"/>
    <col min="9726" max="9974" width="11.42578125" style="86"/>
    <col min="9975" max="9975" width="16.28515625" style="86" customWidth="1"/>
    <col min="9976" max="9976" width="46.5703125" style="86" customWidth="1"/>
    <col min="9977" max="9977" width="13.28515625" style="86" customWidth="1"/>
    <col min="9978" max="9978" width="13.5703125" style="86" customWidth="1"/>
    <col min="9979" max="9979" width="12.5703125" style="86" customWidth="1"/>
    <col min="9980" max="9980" width="13.5703125" style="86" customWidth="1"/>
    <col min="9981" max="9981" width="22.42578125" style="86" customWidth="1"/>
    <col min="9982" max="10230" width="11.42578125" style="86"/>
    <col min="10231" max="10231" width="16.28515625" style="86" customWidth="1"/>
    <col min="10232" max="10232" width="46.5703125" style="86" customWidth="1"/>
    <col min="10233" max="10233" width="13.28515625" style="86" customWidth="1"/>
    <col min="10234" max="10234" width="13.5703125" style="86" customWidth="1"/>
    <col min="10235" max="10235" width="12.5703125" style="86" customWidth="1"/>
    <col min="10236" max="10236" width="13.5703125" style="86" customWidth="1"/>
    <col min="10237" max="10237" width="22.42578125" style="86" customWidth="1"/>
    <col min="10238" max="10486" width="11.42578125" style="86"/>
    <col min="10487" max="10487" width="16.28515625" style="86" customWidth="1"/>
    <col min="10488" max="10488" width="46.5703125" style="86" customWidth="1"/>
    <col min="10489" max="10489" width="13.28515625" style="86" customWidth="1"/>
    <col min="10490" max="10490" width="13.5703125" style="86" customWidth="1"/>
    <col min="10491" max="10491" width="12.5703125" style="86" customWidth="1"/>
    <col min="10492" max="10492" width="13.5703125" style="86" customWidth="1"/>
    <col min="10493" max="10493" width="22.42578125" style="86" customWidth="1"/>
    <col min="10494" max="10742" width="11.42578125" style="86"/>
    <col min="10743" max="10743" width="16.28515625" style="86" customWidth="1"/>
    <col min="10744" max="10744" width="46.5703125" style="86" customWidth="1"/>
    <col min="10745" max="10745" width="13.28515625" style="86" customWidth="1"/>
    <col min="10746" max="10746" width="13.5703125" style="86" customWidth="1"/>
    <col min="10747" max="10747" width="12.5703125" style="86" customWidth="1"/>
    <col min="10748" max="10748" width="13.5703125" style="86" customWidth="1"/>
    <col min="10749" max="10749" width="22.42578125" style="86" customWidth="1"/>
    <col min="10750" max="10998" width="11.42578125" style="86"/>
    <col min="10999" max="10999" width="16.28515625" style="86" customWidth="1"/>
    <col min="11000" max="11000" width="46.5703125" style="86" customWidth="1"/>
    <col min="11001" max="11001" width="13.28515625" style="86" customWidth="1"/>
    <col min="11002" max="11002" width="13.5703125" style="86" customWidth="1"/>
    <col min="11003" max="11003" width="12.5703125" style="86" customWidth="1"/>
    <col min="11004" max="11004" width="13.5703125" style="86" customWidth="1"/>
    <col min="11005" max="11005" width="22.42578125" style="86" customWidth="1"/>
    <col min="11006" max="11254" width="11.42578125" style="86"/>
    <col min="11255" max="11255" width="16.28515625" style="86" customWidth="1"/>
    <col min="11256" max="11256" width="46.5703125" style="86" customWidth="1"/>
    <col min="11257" max="11257" width="13.28515625" style="86" customWidth="1"/>
    <col min="11258" max="11258" width="13.5703125" style="86" customWidth="1"/>
    <col min="11259" max="11259" width="12.5703125" style="86" customWidth="1"/>
    <col min="11260" max="11260" width="13.5703125" style="86" customWidth="1"/>
    <col min="11261" max="11261" width="22.42578125" style="86" customWidth="1"/>
    <col min="11262" max="11510" width="11.42578125" style="86"/>
    <col min="11511" max="11511" width="16.28515625" style="86" customWidth="1"/>
    <col min="11512" max="11512" width="46.5703125" style="86" customWidth="1"/>
    <col min="11513" max="11513" width="13.28515625" style="86" customWidth="1"/>
    <col min="11514" max="11514" width="13.5703125" style="86" customWidth="1"/>
    <col min="11515" max="11515" width="12.5703125" style="86" customWidth="1"/>
    <col min="11516" max="11516" width="13.5703125" style="86" customWidth="1"/>
    <col min="11517" max="11517" width="22.42578125" style="86" customWidth="1"/>
    <col min="11518" max="11766" width="11.42578125" style="86"/>
    <col min="11767" max="11767" width="16.28515625" style="86" customWidth="1"/>
    <col min="11768" max="11768" width="46.5703125" style="86" customWidth="1"/>
    <col min="11769" max="11769" width="13.28515625" style="86" customWidth="1"/>
    <col min="11770" max="11770" width="13.5703125" style="86" customWidth="1"/>
    <col min="11771" max="11771" width="12.5703125" style="86" customWidth="1"/>
    <col min="11772" max="11772" width="13.5703125" style="86" customWidth="1"/>
    <col min="11773" max="11773" width="22.42578125" style="86" customWidth="1"/>
    <col min="11774" max="12022" width="11.42578125" style="86"/>
    <col min="12023" max="12023" width="16.28515625" style="86" customWidth="1"/>
    <col min="12024" max="12024" width="46.5703125" style="86" customWidth="1"/>
    <col min="12025" max="12025" width="13.28515625" style="86" customWidth="1"/>
    <col min="12026" max="12026" width="13.5703125" style="86" customWidth="1"/>
    <col min="12027" max="12027" width="12.5703125" style="86" customWidth="1"/>
    <col min="12028" max="12028" width="13.5703125" style="86" customWidth="1"/>
    <col min="12029" max="12029" width="22.42578125" style="86" customWidth="1"/>
    <col min="12030" max="12278" width="11.42578125" style="86"/>
    <col min="12279" max="12279" width="16.28515625" style="86" customWidth="1"/>
    <col min="12280" max="12280" width="46.5703125" style="86" customWidth="1"/>
    <col min="12281" max="12281" width="13.28515625" style="86" customWidth="1"/>
    <col min="12282" max="12282" width="13.5703125" style="86" customWidth="1"/>
    <col min="12283" max="12283" width="12.5703125" style="86" customWidth="1"/>
    <col min="12284" max="12284" width="13.5703125" style="86" customWidth="1"/>
    <col min="12285" max="12285" width="22.42578125" style="86" customWidth="1"/>
    <col min="12286" max="12534" width="11.42578125" style="86"/>
    <col min="12535" max="12535" width="16.28515625" style="86" customWidth="1"/>
    <col min="12536" max="12536" width="46.5703125" style="86" customWidth="1"/>
    <col min="12537" max="12537" width="13.28515625" style="86" customWidth="1"/>
    <col min="12538" max="12538" width="13.5703125" style="86" customWidth="1"/>
    <col min="12539" max="12539" width="12.5703125" style="86" customWidth="1"/>
    <col min="12540" max="12540" width="13.5703125" style="86" customWidth="1"/>
    <col min="12541" max="12541" width="22.42578125" style="86" customWidth="1"/>
    <col min="12542" max="12790" width="11.42578125" style="86"/>
    <col min="12791" max="12791" width="16.28515625" style="86" customWidth="1"/>
    <col min="12792" max="12792" width="46.5703125" style="86" customWidth="1"/>
    <col min="12793" max="12793" width="13.28515625" style="86" customWidth="1"/>
    <col min="12794" max="12794" width="13.5703125" style="86" customWidth="1"/>
    <col min="12795" max="12795" width="12.5703125" style="86" customWidth="1"/>
    <col min="12796" max="12796" width="13.5703125" style="86" customWidth="1"/>
    <col min="12797" max="12797" width="22.42578125" style="86" customWidth="1"/>
    <col min="12798" max="13046" width="11.42578125" style="86"/>
    <col min="13047" max="13047" width="16.28515625" style="86" customWidth="1"/>
    <col min="13048" max="13048" width="46.5703125" style="86" customWidth="1"/>
    <col min="13049" max="13049" width="13.28515625" style="86" customWidth="1"/>
    <col min="13050" max="13050" width="13.5703125" style="86" customWidth="1"/>
    <col min="13051" max="13051" width="12.5703125" style="86" customWidth="1"/>
    <col min="13052" max="13052" width="13.5703125" style="86" customWidth="1"/>
    <col min="13053" max="13053" width="22.42578125" style="86" customWidth="1"/>
    <col min="13054" max="13302" width="11.42578125" style="86"/>
    <col min="13303" max="13303" width="16.28515625" style="86" customWidth="1"/>
    <col min="13304" max="13304" width="46.5703125" style="86" customWidth="1"/>
    <col min="13305" max="13305" width="13.28515625" style="86" customWidth="1"/>
    <col min="13306" max="13306" width="13.5703125" style="86" customWidth="1"/>
    <col min="13307" max="13307" width="12.5703125" style="86" customWidth="1"/>
    <col min="13308" max="13308" width="13.5703125" style="86" customWidth="1"/>
    <col min="13309" max="13309" width="22.42578125" style="86" customWidth="1"/>
    <col min="13310" max="13558" width="11.42578125" style="86"/>
    <col min="13559" max="13559" width="16.28515625" style="86" customWidth="1"/>
    <col min="13560" max="13560" width="46.5703125" style="86" customWidth="1"/>
    <col min="13561" max="13561" width="13.28515625" style="86" customWidth="1"/>
    <col min="13562" max="13562" width="13.5703125" style="86" customWidth="1"/>
    <col min="13563" max="13563" width="12.5703125" style="86" customWidth="1"/>
    <col min="13564" max="13564" width="13.5703125" style="86" customWidth="1"/>
    <col min="13565" max="13565" width="22.42578125" style="86" customWidth="1"/>
    <col min="13566" max="13814" width="11.42578125" style="86"/>
    <col min="13815" max="13815" width="16.28515625" style="86" customWidth="1"/>
    <col min="13816" max="13816" width="46.5703125" style="86" customWidth="1"/>
    <col min="13817" max="13817" width="13.28515625" style="86" customWidth="1"/>
    <col min="13818" max="13818" width="13.5703125" style="86" customWidth="1"/>
    <col min="13819" max="13819" width="12.5703125" style="86" customWidth="1"/>
    <col min="13820" max="13820" width="13.5703125" style="86" customWidth="1"/>
    <col min="13821" max="13821" width="22.42578125" style="86" customWidth="1"/>
    <col min="13822" max="14070" width="11.42578125" style="86"/>
    <col min="14071" max="14071" width="16.28515625" style="86" customWidth="1"/>
    <col min="14072" max="14072" width="46.5703125" style="86" customWidth="1"/>
    <col min="14073" max="14073" width="13.28515625" style="86" customWidth="1"/>
    <col min="14074" max="14074" width="13.5703125" style="86" customWidth="1"/>
    <col min="14075" max="14075" width="12.5703125" style="86" customWidth="1"/>
    <col min="14076" max="14076" width="13.5703125" style="86" customWidth="1"/>
    <col min="14077" max="14077" width="22.42578125" style="86" customWidth="1"/>
    <col min="14078" max="14326" width="11.42578125" style="86"/>
    <col min="14327" max="14327" width="16.28515625" style="86" customWidth="1"/>
    <col min="14328" max="14328" width="46.5703125" style="86" customWidth="1"/>
    <col min="14329" max="14329" width="13.28515625" style="86" customWidth="1"/>
    <col min="14330" max="14330" width="13.5703125" style="86" customWidth="1"/>
    <col min="14331" max="14331" width="12.5703125" style="86" customWidth="1"/>
    <col min="14332" max="14332" width="13.5703125" style="86" customWidth="1"/>
    <col min="14333" max="14333" width="22.42578125" style="86" customWidth="1"/>
    <col min="14334" max="14582" width="11.42578125" style="86"/>
    <col min="14583" max="14583" width="16.28515625" style="86" customWidth="1"/>
    <col min="14584" max="14584" width="46.5703125" style="86" customWidth="1"/>
    <col min="14585" max="14585" width="13.28515625" style="86" customWidth="1"/>
    <col min="14586" max="14586" width="13.5703125" style="86" customWidth="1"/>
    <col min="14587" max="14587" width="12.5703125" style="86" customWidth="1"/>
    <col min="14588" max="14588" width="13.5703125" style="86" customWidth="1"/>
    <col min="14589" max="14589" width="22.42578125" style="86" customWidth="1"/>
    <col min="14590" max="14838" width="11.42578125" style="86"/>
    <col min="14839" max="14839" width="16.28515625" style="86" customWidth="1"/>
    <col min="14840" max="14840" width="46.5703125" style="86" customWidth="1"/>
    <col min="14841" max="14841" width="13.28515625" style="86" customWidth="1"/>
    <col min="14842" max="14842" width="13.5703125" style="86" customWidth="1"/>
    <col min="14843" max="14843" width="12.5703125" style="86" customWidth="1"/>
    <col min="14844" max="14844" width="13.5703125" style="86" customWidth="1"/>
    <col min="14845" max="14845" width="22.42578125" style="86" customWidth="1"/>
    <col min="14846" max="15094" width="11.42578125" style="86"/>
    <col min="15095" max="15095" width="16.28515625" style="86" customWidth="1"/>
    <col min="15096" max="15096" width="46.5703125" style="86" customWidth="1"/>
    <col min="15097" max="15097" width="13.28515625" style="86" customWidth="1"/>
    <col min="15098" max="15098" width="13.5703125" style="86" customWidth="1"/>
    <col min="15099" max="15099" width="12.5703125" style="86" customWidth="1"/>
    <col min="15100" max="15100" width="13.5703125" style="86" customWidth="1"/>
    <col min="15101" max="15101" width="22.42578125" style="86" customWidth="1"/>
    <col min="15102" max="15350" width="11.42578125" style="86"/>
    <col min="15351" max="15351" width="16.28515625" style="86" customWidth="1"/>
    <col min="15352" max="15352" width="46.5703125" style="86" customWidth="1"/>
    <col min="15353" max="15353" width="13.28515625" style="86" customWidth="1"/>
    <col min="15354" max="15354" width="13.5703125" style="86" customWidth="1"/>
    <col min="15355" max="15355" width="12.5703125" style="86" customWidth="1"/>
    <col min="15356" max="15356" width="13.5703125" style="86" customWidth="1"/>
    <col min="15357" max="15357" width="22.42578125" style="86" customWidth="1"/>
    <col min="15358" max="15606" width="11.42578125" style="86"/>
    <col min="15607" max="15607" width="16.28515625" style="86" customWidth="1"/>
    <col min="15608" max="15608" width="46.5703125" style="86" customWidth="1"/>
    <col min="15609" max="15609" width="13.28515625" style="86" customWidth="1"/>
    <col min="15610" max="15610" width="13.5703125" style="86" customWidth="1"/>
    <col min="15611" max="15611" width="12.5703125" style="86" customWidth="1"/>
    <col min="15612" max="15612" width="13.5703125" style="86" customWidth="1"/>
    <col min="15613" max="15613" width="22.42578125" style="86" customWidth="1"/>
    <col min="15614" max="15862" width="11.42578125" style="86"/>
    <col min="15863" max="15863" width="16.28515625" style="86" customWidth="1"/>
    <col min="15864" max="15864" width="46.5703125" style="86" customWidth="1"/>
    <col min="15865" max="15865" width="13.28515625" style="86" customWidth="1"/>
    <col min="15866" max="15866" width="13.5703125" style="86" customWidth="1"/>
    <col min="15867" max="15867" width="12.5703125" style="86" customWidth="1"/>
    <col min="15868" max="15868" width="13.5703125" style="86" customWidth="1"/>
    <col min="15869" max="15869" width="22.42578125" style="86" customWidth="1"/>
    <col min="15870" max="16118" width="11.42578125" style="86"/>
    <col min="16119" max="16119" width="16.28515625" style="86" customWidth="1"/>
    <col min="16120" max="16120" width="46.5703125" style="86" customWidth="1"/>
    <col min="16121" max="16121" width="13.28515625" style="86" customWidth="1"/>
    <col min="16122" max="16122" width="13.5703125" style="86" customWidth="1"/>
    <col min="16123" max="16123" width="12.5703125" style="86" customWidth="1"/>
    <col min="16124" max="16124" width="13.5703125" style="86" customWidth="1"/>
    <col min="16125" max="16125" width="22.42578125" style="86" customWidth="1"/>
    <col min="16126" max="16384" width="11.42578125" style="86"/>
  </cols>
  <sheetData>
    <row r="1" spans="1:6" x14ac:dyDescent="0.25">
      <c r="A1" s="310"/>
      <c r="B1" s="310"/>
      <c r="C1" s="310"/>
    </row>
    <row r="2" spans="1:6" ht="15" customHeight="1" x14ac:dyDescent="0.25">
      <c r="A2" s="311" t="s">
        <v>447</v>
      </c>
      <c r="B2" s="311"/>
      <c r="C2" s="311"/>
    </row>
    <row r="3" spans="1:6" ht="15" customHeight="1" x14ac:dyDescent="0.25">
      <c r="A3" s="312" t="s">
        <v>448</v>
      </c>
      <c r="B3" s="312"/>
      <c r="C3" s="312"/>
    </row>
    <row r="4" spans="1:6" ht="15" customHeight="1" x14ac:dyDescent="0.25">
      <c r="A4" s="311" t="s">
        <v>562</v>
      </c>
      <c r="B4" s="311"/>
      <c r="C4" s="311"/>
    </row>
    <row r="5" spans="1:6" ht="15.75" thickBot="1" x14ac:dyDescent="0.3">
      <c r="A5" s="313" t="s">
        <v>449</v>
      </c>
      <c r="B5" s="313"/>
      <c r="C5" s="313"/>
      <c r="E5" s="273"/>
    </row>
    <row r="6" spans="1:6" ht="15.75" customHeight="1" thickBot="1" x14ac:dyDescent="0.3">
      <c r="A6" s="308" t="s">
        <v>450</v>
      </c>
      <c r="B6" s="309"/>
      <c r="C6" s="190">
        <f>SUM(COG!G82)</f>
        <v>445946764.99999994</v>
      </c>
      <c r="E6" s="274"/>
    </row>
    <row r="7" spans="1:6" ht="18" customHeight="1" thickBot="1" x14ac:dyDescent="0.3">
      <c r="A7" s="314"/>
      <c r="B7" s="314"/>
      <c r="C7" s="88"/>
      <c r="E7" s="273"/>
    </row>
    <row r="8" spans="1:6" ht="15.75" customHeight="1" thickBot="1" x14ac:dyDescent="0.3">
      <c r="A8" s="308" t="s">
        <v>451</v>
      </c>
      <c r="B8" s="309"/>
      <c r="C8" s="191">
        <f>SUM(C11:C29)</f>
        <v>216853.2</v>
      </c>
      <c r="D8" s="100"/>
      <c r="E8" s="100"/>
      <c r="F8" s="100"/>
    </row>
    <row r="9" spans="1:6" ht="15.75" customHeight="1" x14ac:dyDescent="0.25">
      <c r="A9" s="89"/>
      <c r="B9" s="90" t="s">
        <v>540</v>
      </c>
      <c r="C9" s="184">
        <v>0</v>
      </c>
      <c r="D9" s="100"/>
      <c r="E9" s="100"/>
      <c r="F9" s="100"/>
    </row>
    <row r="10" spans="1:6" ht="15.75" customHeight="1" x14ac:dyDescent="0.25">
      <c r="A10" s="89"/>
      <c r="B10" s="90" t="s">
        <v>76</v>
      </c>
      <c r="C10" s="184">
        <v>0</v>
      </c>
      <c r="D10" s="100"/>
      <c r="E10" s="100"/>
      <c r="F10" s="100"/>
    </row>
    <row r="11" spans="1:6" ht="16.5" customHeight="1" x14ac:dyDescent="0.25">
      <c r="A11" s="89"/>
      <c r="B11" s="90" t="s">
        <v>433</v>
      </c>
      <c r="C11" s="184">
        <f>SUM(COG!G49)</f>
        <v>216853.2</v>
      </c>
      <c r="D11" s="100"/>
      <c r="E11" s="100"/>
      <c r="F11" s="100"/>
    </row>
    <row r="12" spans="1:6" x14ac:dyDescent="0.25">
      <c r="A12" s="91"/>
      <c r="B12" s="92" t="s">
        <v>438</v>
      </c>
      <c r="C12" s="184">
        <f>SUM(COG!G50)</f>
        <v>0</v>
      </c>
      <c r="D12" s="100"/>
      <c r="E12" s="100"/>
      <c r="F12" s="100"/>
    </row>
    <row r="13" spans="1:6" ht="15.75" customHeight="1" x14ac:dyDescent="0.25">
      <c r="A13" s="91"/>
      <c r="B13" s="92" t="s">
        <v>452</v>
      </c>
      <c r="C13" s="184">
        <f>SUM(COG!G51)</f>
        <v>0</v>
      </c>
      <c r="D13" s="100"/>
      <c r="E13" s="100"/>
      <c r="F13" s="100"/>
    </row>
    <row r="14" spans="1:6" ht="15.75" customHeight="1" x14ac:dyDescent="0.25">
      <c r="A14" s="91"/>
      <c r="B14" s="92" t="s">
        <v>453</v>
      </c>
      <c r="C14" s="184">
        <f>SUM(COG!G52)</f>
        <v>0</v>
      </c>
      <c r="D14" s="100"/>
      <c r="E14" s="100"/>
      <c r="F14" s="100"/>
    </row>
    <row r="15" spans="1:6" ht="15.75" customHeight="1" x14ac:dyDescent="0.25">
      <c r="A15" s="91"/>
      <c r="B15" s="92" t="s">
        <v>454</v>
      </c>
      <c r="C15" s="184">
        <f>SUM(COG!G53)</f>
        <v>0</v>
      </c>
      <c r="D15" s="100"/>
      <c r="E15" s="100"/>
      <c r="F15" s="100"/>
    </row>
    <row r="16" spans="1:6" ht="15.75" customHeight="1" x14ac:dyDescent="0.25">
      <c r="A16" s="91"/>
      <c r="B16" s="92" t="s">
        <v>441</v>
      </c>
      <c r="C16" s="184">
        <f>SUM(COG!G54)</f>
        <v>0</v>
      </c>
      <c r="D16" s="100"/>
      <c r="E16" s="100"/>
      <c r="F16" s="100"/>
    </row>
    <row r="17" spans="1:6" ht="15.75" customHeight="1" x14ac:dyDescent="0.25">
      <c r="A17" s="91"/>
      <c r="B17" s="92" t="s">
        <v>455</v>
      </c>
      <c r="C17" s="184">
        <f>SUM(COG!G55)</f>
        <v>0</v>
      </c>
      <c r="D17" s="100"/>
      <c r="E17" s="100"/>
      <c r="F17" s="100"/>
    </row>
    <row r="18" spans="1:6" x14ac:dyDescent="0.25">
      <c r="A18" s="91"/>
      <c r="B18" s="92" t="s">
        <v>456</v>
      </c>
      <c r="C18" s="184">
        <f>SUM(COG!G56)</f>
        <v>0</v>
      </c>
      <c r="D18" s="100"/>
      <c r="E18" s="100"/>
      <c r="F18" s="100"/>
    </row>
    <row r="19" spans="1:6" ht="15.75" customHeight="1" x14ac:dyDescent="0.25">
      <c r="A19" s="91"/>
      <c r="B19" s="92" t="s">
        <v>457</v>
      </c>
      <c r="C19" s="184">
        <f>SUM(COG!G57)</f>
        <v>0</v>
      </c>
      <c r="D19" s="100"/>
      <c r="E19" s="100"/>
      <c r="F19" s="100"/>
    </row>
    <row r="20" spans="1:6" ht="15.75" customHeight="1" x14ac:dyDescent="0.25">
      <c r="A20" s="91"/>
      <c r="B20" s="92" t="s">
        <v>172</v>
      </c>
      <c r="C20" s="184">
        <f>SUM(COG!G59)</f>
        <v>0</v>
      </c>
      <c r="D20" s="100"/>
      <c r="E20" s="100"/>
      <c r="F20" s="100"/>
    </row>
    <row r="21" spans="1:6" ht="15.75" customHeight="1" x14ac:dyDescent="0.25">
      <c r="A21" s="91"/>
      <c r="B21" s="92" t="s">
        <v>173</v>
      </c>
      <c r="C21" s="184">
        <f>SUM(COG!G60)</f>
        <v>0</v>
      </c>
      <c r="D21" s="100"/>
      <c r="E21" s="100"/>
      <c r="F21" s="100"/>
    </row>
    <row r="22" spans="1:6" ht="15.75" customHeight="1" x14ac:dyDescent="0.25">
      <c r="A22" s="91"/>
      <c r="B22" s="92" t="s">
        <v>459</v>
      </c>
      <c r="C22" s="184">
        <v>0</v>
      </c>
      <c r="D22" s="100"/>
      <c r="E22" s="100"/>
      <c r="F22" s="100"/>
    </row>
    <row r="23" spans="1:6" ht="15.75" customHeight="1" x14ac:dyDescent="0.25">
      <c r="A23" s="91"/>
      <c r="B23" s="92" t="s">
        <v>460</v>
      </c>
      <c r="C23" s="184">
        <v>0</v>
      </c>
      <c r="D23" s="100"/>
      <c r="E23" s="100"/>
      <c r="F23" s="100"/>
    </row>
    <row r="24" spans="1:6" ht="15.75" customHeight="1" x14ac:dyDescent="0.25">
      <c r="A24" s="91"/>
      <c r="B24" s="92" t="s">
        <v>541</v>
      </c>
      <c r="C24" s="184">
        <v>0</v>
      </c>
      <c r="D24" s="100"/>
      <c r="E24" s="100"/>
      <c r="F24" s="100"/>
    </row>
    <row r="25" spans="1:6" ht="15.75" customHeight="1" x14ac:dyDescent="0.25">
      <c r="A25" s="91"/>
      <c r="B25" s="92" t="s">
        <v>461</v>
      </c>
      <c r="C25" s="184">
        <f>SUM(COG!G67)</f>
        <v>0</v>
      </c>
      <c r="D25" s="100"/>
      <c r="E25" s="100"/>
      <c r="F25" s="100"/>
    </row>
    <row r="26" spans="1:6" ht="15.75" customHeight="1" x14ac:dyDescent="0.25">
      <c r="A26" s="91"/>
      <c r="B26" s="92" t="s">
        <v>462</v>
      </c>
      <c r="C26" s="183">
        <v>0</v>
      </c>
      <c r="D26" s="100"/>
      <c r="E26" s="100"/>
      <c r="F26" s="100"/>
    </row>
    <row r="27" spans="1:6" ht="15.75" customHeight="1" x14ac:dyDescent="0.25">
      <c r="A27" s="91"/>
      <c r="B27" s="92" t="s">
        <v>463</v>
      </c>
      <c r="C27" s="183">
        <v>0</v>
      </c>
      <c r="D27" s="100"/>
      <c r="E27" s="100"/>
      <c r="F27" s="100"/>
    </row>
    <row r="28" spans="1:6" ht="15.75" customHeight="1" x14ac:dyDescent="0.25">
      <c r="A28" s="91"/>
      <c r="B28" s="92" t="s">
        <v>464</v>
      </c>
      <c r="C28" s="183">
        <v>0</v>
      </c>
      <c r="D28" s="100"/>
      <c r="E28" s="100"/>
      <c r="F28" s="100"/>
    </row>
    <row r="29" spans="1:6" ht="15.75" customHeight="1" thickBot="1" x14ac:dyDescent="0.3">
      <c r="A29" s="315" t="s">
        <v>465</v>
      </c>
      <c r="B29" s="316"/>
      <c r="C29" s="192">
        <v>0</v>
      </c>
      <c r="D29" s="100"/>
      <c r="E29" s="100"/>
      <c r="F29" s="100"/>
    </row>
    <row r="30" spans="1:6" ht="15.75" customHeight="1" thickBot="1" x14ac:dyDescent="0.3">
      <c r="A30" s="314"/>
      <c r="B30" s="314"/>
      <c r="C30" s="88"/>
      <c r="D30" s="100"/>
      <c r="E30" s="100"/>
      <c r="F30" s="100"/>
    </row>
    <row r="31" spans="1:6" ht="15.75" customHeight="1" thickBot="1" x14ac:dyDescent="0.3">
      <c r="A31" s="308" t="s">
        <v>466</v>
      </c>
      <c r="B31" s="309"/>
      <c r="C31" s="190">
        <f>SUM(C32:C38)</f>
        <v>2506558.25</v>
      </c>
      <c r="D31" s="100"/>
      <c r="E31" s="100"/>
      <c r="F31" s="100"/>
    </row>
    <row r="32" spans="1:6" ht="15.75" customHeight="1" x14ac:dyDescent="0.25">
      <c r="A32" s="89"/>
      <c r="B32" s="90" t="s">
        <v>467</v>
      </c>
      <c r="C32" s="184">
        <v>0</v>
      </c>
      <c r="D32" s="100"/>
      <c r="E32" s="100"/>
      <c r="F32" s="100"/>
    </row>
    <row r="33" spans="1:6" ht="15.75" customHeight="1" x14ac:dyDescent="0.25">
      <c r="A33" s="91"/>
      <c r="B33" s="92" t="s">
        <v>468</v>
      </c>
      <c r="C33" s="183">
        <v>0</v>
      </c>
      <c r="D33" s="100"/>
      <c r="E33" s="100"/>
      <c r="F33" s="100"/>
    </row>
    <row r="34" spans="1:6" ht="15.75" customHeight="1" x14ac:dyDescent="0.25">
      <c r="A34" s="91"/>
      <c r="B34" s="92" t="s">
        <v>469</v>
      </c>
      <c r="C34" s="183">
        <v>0</v>
      </c>
      <c r="D34" s="100"/>
      <c r="E34" s="100"/>
      <c r="F34" s="100"/>
    </row>
    <row r="35" spans="1:6" x14ac:dyDescent="0.25">
      <c r="A35" s="91"/>
      <c r="B35" s="92" t="s">
        <v>470</v>
      </c>
      <c r="C35" s="183">
        <v>0</v>
      </c>
      <c r="D35" s="100"/>
      <c r="E35" s="100"/>
      <c r="F35" s="100"/>
    </row>
    <row r="36" spans="1:6" ht="15.75" customHeight="1" x14ac:dyDescent="0.25">
      <c r="A36" s="91"/>
      <c r="B36" s="92" t="s">
        <v>471</v>
      </c>
      <c r="C36" s="183">
        <v>0</v>
      </c>
      <c r="D36" s="100"/>
      <c r="E36" s="100"/>
      <c r="F36" s="100"/>
    </row>
    <row r="37" spans="1:6" ht="15.75" customHeight="1" x14ac:dyDescent="0.25">
      <c r="A37" s="91"/>
      <c r="B37" s="92" t="s">
        <v>472</v>
      </c>
      <c r="C37" s="183">
        <v>2498069.86</v>
      </c>
      <c r="D37" s="100"/>
      <c r="E37" s="100"/>
      <c r="F37" s="100"/>
    </row>
    <row r="38" spans="1:6" ht="15.75" customHeight="1" thickBot="1" x14ac:dyDescent="0.3">
      <c r="A38" s="315" t="s">
        <v>473</v>
      </c>
      <c r="B38" s="316"/>
      <c r="C38" s="192">
        <v>8488.39</v>
      </c>
      <c r="D38" s="100"/>
      <c r="E38" s="100"/>
      <c r="F38" s="100"/>
    </row>
    <row r="39" spans="1:6" ht="15.75" customHeight="1" thickBot="1" x14ac:dyDescent="0.3">
      <c r="A39" s="314"/>
      <c r="B39" s="314"/>
      <c r="C39" s="88"/>
      <c r="D39" s="100"/>
      <c r="E39" s="100"/>
      <c r="F39" s="100"/>
    </row>
    <row r="40" spans="1:6" ht="15.75" customHeight="1" thickBot="1" x14ac:dyDescent="0.3">
      <c r="A40" s="93" t="s">
        <v>474</v>
      </c>
      <c r="B40" s="94"/>
      <c r="C40" s="190">
        <f>(C6-C8)+C31</f>
        <v>448236470.04999995</v>
      </c>
      <c r="D40" s="100"/>
      <c r="E40" s="100"/>
      <c r="F40" s="100"/>
    </row>
    <row r="41" spans="1:6" ht="15.75" customHeight="1" x14ac:dyDescent="0.25">
      <c r="A41" s="87"/>
      <c r="B41" s="87"/>
      <c r="C41" s="87"/>
      <c r="D41" s="100"/>
      <c r="E41" s="100"/>
      <c r="F41" s="100"/>
    </row>
    <row r="42" spans="1:6" ht="15.75" customHeight="1" x14ac:dyDescent="0.25">
      <c r="A42" s="95"/>
      <c r="B42" s="95"/>
      <c r="C42" s="251"/>
      <c r="D42" s="100"/>
      <c r="E42" s="100"/>
      <c r="F42" s="100"/>
    </row>
    <row r="43" spans="1:6" ht="15.75" customHeight="1" x14ac:dyDescent="0.25">
      <c r="A43" s="95"/>
      <c r="B43" s="95"/>
      <c r="C43" s="251"/>
      <c r="D43" s="100"/>
      <c r="E43" s="100"/>
      <c r="F43" s="100"/>
    </row>
    <row r="44" spans="1:6" ht="15.75" customHeight="1" x14ac:dyDescent="0.25">
      <c r="A44" s="96"/>
      <c r="B44" s="96"/>
      <c r="C44" s="97"/>
      <c r="D44" s="100"/>
      <c r="E44" s="100"/>
      <c r="F44" s="100"/>
    </row>
    <row r="45" spans="1:6" ht="15.75" customHeight="1" x14ac:dyDescent="0.25">
      <c r="A45" s="98"/>
      <c r="B45" s="98"/>
      <c r="C45" s="98"/>
      <c r="D45" s="100"/>
      <c r="E45" s="100"/>
      <c r="F45" s="100"/>
    </row>
    <row r="46" spans="1:6" ht="15.75" customHeight="1" x14ac:dyDescent="0.25">
      <c r="A46" s="98"/>
      <c r="B46" s="98"/>
      <c r="C46" s="98"/>
      <c r="D46" s="100"/>
      <c r="E46" s="100"/>
      <c r="F46" s="100"/>
    </row>
    <row r="47" spans="1:6" ht="15.75" customHeight="1" x14ac:dyDescent="0.25">
      <c r="A47" s="98"/>
      <c r="B47" s="98"/>
      <c r="C47" s="98"/>
      <c r="D47" s="100"/>
      <c r="E47" s="100"/>
      <c r="F47" s="100"/>
    </row>
    <row r="48" spans="1:6" x14ac:dyDescent="0.25">
      <c r="D48" s="100"/>
      <c r="E48" s="100"/>
      <c r="F48" s="100"/>
    </row>
    <row r="49" spans="3:3" x14ac:dyDescent="0.25">
      <c r="C49" s="99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B24" sqref="B24"/>
    </sheetView>
  </sheetViews>
  <sheetFormatPr baseColWidth="10" defaultRowHeight="15" x14ac:dyDescent="0.25"/>
  <cols>
    <col min="1" max="1" width="3.28515625" style="148" customWidth="1"/>
    <col min="2" max="2" width="52.5703125" style="148" customWidth="1"/>
    <col min="3" max="8" width="12.7109375" style="148" customWidth="1"/>
    <col min="9" max="29" width="11.42578125" style="7"/>
  </cols>
  <sheetData>
    <row r="1" spans="1:29" s="18" customFormat="1" x14ac:dyDescent="0.25">
      <c r="A1" s="148"/>
      <c r="B1" s="148"/>
      <c r="C1" s="148"/>
      <c r="D1" s="148"/>
      <c r="E1" s="148"/>
      <c r="F1" s="148"/>
      <c r="G1" s="148"/>
      <c r="H1" s="14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19"/>
      <c r="B2" s="319"/>
      <c r="C2" s="319"/>
      <c r="D2" s="319"/>
      <c r="E2" s="319"/>
      <c r="F2" s="319"/>
      <c r="G2" s="319"/>
      <c r="H2" s="319"/>
    </row>
    <row r="3" spans="1:29" ht="15.75" x14ac:dyDescent="0.25">
      <c r="A3" s="320" t="s">
        <v>447</v>
      </c>
      <c r="B3" s="320"/>
      <c r="C3" s="320"/>
      <c r="D3" s="320"/>
      <c r="E3" s="320"/>
      <c r="F3" s="320"/>
      <c r="G3" s="320"/>
      <c r="H3" s="320"/>
    </row>
    <row r="4" spans="1:29" x14ac:dyDescent="0.25">
      <c r="A4" s="321" t="s">
        <v>123</v>
      </c>
      <c r="B4" s="321"/>
      <c r="C4" s="321"/>
      <c r="D4" s="321"/>
      <c r="E4" s="321"/>
      <c r="F4" s="321"/>
      <c r="G4" s="321"/>
      <c r="H4" s="321"/>
    </row>
    <row r="5" spans="1:29" x14ac:dyDescent="0.25">
      <c r="A5" s="321" t="s">
        <v>124</v>
      </c>
      <c r="B5" s="321"/>
      <c r="C5" s="321"/>
      <c r="D5" s="321"/>
      <c r="E5" s="321"/>
      <c r="F5" s="321"/>
      <c r="G5" s="321"/>
      <c r="H5" s="321"/>
    </row>
    <row r="6" spans="1:29" x14ac:dyDescent="0.25">
      <c r="A6" s="321" t="s">
        <v>561</v>
      </c>
      <c r="B6" s="321"/>
      <c r="C6" s="321"/>
      <c r="D6" s="321"/>
      <c r="E6" s="321"/>
      <c r="F6" s="321"/>
      <c r="G6" s="321"/>
      <c r="H6" s="321"/>
    </row>
    <row r="7" spans="1:29" s="18" customFormat="1" x14ac:dyDescent="0.25">
      <c r="A7" s="148"/>
      <c r="B7" s="148"/>
      <c r="C7" s="148"/>
      <c r="D7" s="148"/>
      <c r="E7" s="148"/>
      <c r="F7" s="148"/>
      <c r="G7" s="148"/>
      <c r="H7" s="14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17" t="s">
        <v>73</v>
      </c>
      <c r="B8" s="317"/>
      <c r="C8" s="318" t="s">
        <v>125</v>
      </c>
      <c r="D8" s="318"/>
      <c r="E8" s="318"/>
      <c r="F8" s="318"/>
      <c r="G8" s="318"/>
      <c r="H8" s="318" t="s">
        <v>126</v>
      </c>
    </row>
    <row r="9" spans="1:29" ht="22.5" x14ac:dyDescent="0.25">
      <c r="A9" s="317"/>
      <c r="B9" s="317"/>
      <c r="C9" s="147" t="s">
        <v>127</v>
      </c>
      <c r="D9" s="147" t="s">
        <v>128</v>
      </c>
      <c r="E9" s="147" t="s">
        <v>107</v>
      </c>
      <c r="F9" s="147" t="s">
        <v>108</v>
      </c>
      <c r="G9" s="147" t="s">
        <v>129</v>
      </c>
      <c r="H9" s="318"/>
    </row>
    <row r="10" spans="1:29" x14ac:dyDescent="0.25">
      <c r="A10" s="317"/>
      <c r="B10" s="317"/>
      <c r="C10" s="147">
        <v>1</v>
      </c>
      <c r="D10" s="147">
        <v>2</v>
      </c>
      <c r="E10" s="147" t="s">
        <v>130</v>
      </c>
      <c r="F10" s="147">
        <v>4</v>
      </c>
      <c r="G10" s="147">
        <v>5</v>
      </c>
      <c r="H10" s="147" t="s">
        <v>131</v>
      </c>
    </row>
    <row r="11" spans="1:29" x14ac:dyDescent="0.25">
      <c r="A11" s="149"/>
      <c r="B11" s="150"/>
      <c r="C11" s="151"/>
      <c r="D11" s="151"/>
      <c r="E11" s="151"/>
      <c r="F11" s="151"/>
      <c r="G11" s="151"/>
      <c r="H11" s="151"/>
    </row>
    <row r="12" spans="1:29" x14ac:dyDescent="0.25">
      <c r="A12" s="152"/>
      <c r="B12" s="153" t="s">
        <v>272</v>
      </c>
      <c r="C12" s="193">
        <f>SUM(COG!D82)</f>
        <v>1029400000.0009998</v>
      </c>
      <c r="D12" s="193">
        <f>SUM(COG!E82)</f>
        <v>8674553.1099999994</v>
      </c>
      <c r="E12" s="193">
        <f>+C12+D12</f>
        <v>1038074553.1109998</v>
      </c>
      <c r="F12" s="193">
        <f>SUM(COG!G82)</f>
        <v>445946764.99999994</v>
      </c>
      <c r="G12" s="193">
        <f>SUM(COG!H82)</f>
        <v>443184608.39000005</v>
      </c>
      <c r="H12" s="193">
        <f>+E12-F12</f>
        <v>592127788.11099982</v>
      </c>
    </row>
    <row r="13" spans="1:29" x14ac:dyDescent="0.25">
      <c r="A13" s="152"/>
      <c r="B13" s="153" t="s">
        <v>263</v>
      </c>
      <c r="C13" s="194">
        <v>0</v>
      </c>
      <c r="D13" s="194">
        <v>0</v>
      </c>
      <c r="E13" s="194">
        <f t="shared" ref="E13:E20" si="0">+C13+D13</f>
        <v>0</v>
      </c>
      <c r="F13" s="194">
        <v>0</v>
      </c>
      <c r="G13" s="194">
        <v>0</v>
      </c>
      <c r="H13" s="194">
        <f t="shared" ref="H13:H20" si="1">+E13-F13</f>
        <v>0</v>
      </c>
    </row>
    <row r="14" spans="1:29" x14ac:dyDescent="0.25">
      <c r="A14" s="152"/>
      <c r="B14" s="153" t="s">
        <v>264</v>
      </c>
      <c r="C14" s="194">
        <v>0</v>
      </c>
      <c r="D14" s="194">
        <v>0</v>
      </c>
      <c r="E14" s="194">
        <f t="shared" si="0"/>
        <v>0</v>
      </c>
      <c r="F14" s="194">
        <v>0</v>
      </c>
      <c r="G14" s="194">
        <v>0</v>
      </c>
      <c r="H14" s="194">
        <f t="shared" si="1"/>
        <v>0</v>
      </c>
    </row>
    <row r="15" spans="1:29" x14ac:dyDescent="0.25">
      <c r="A15" s="152"/>
      <c r="B15" s="153" t="s">
        <v>265</v>
      </c>
      <c r="C15" s="194">
        <v>0</v>
      </c>
      <c r="D15" s="194">
        <v>0</v>
      </c>
      <c r="E15" s="194">
        <f t="shared" si="0"/>
        <v>0</v>
      </c>
      <c r="F15" s="194">
        <v>0</v>
      </c>
      <c r="G15" s="194">
        <v>0</v>
      </c>
      <c r="H15" s="194">
        <f t="shared" si="1"/>
        <v>0</v>
      </c>
    </row>
    <row r="16" spans="1:29" x14ac:dyDescent="0.25">
      <c r="A16" s="152"/>
      <c r="B16" s="153" t="s">
        <v>266</v>
      </c>
      <c r="C16" s="194">
        <v>0</v>
      </c>
      <c r="D16" s="194">
        <v>0</v>
      </c>
      <c r="E16" s="194">
        <f t="shared" si="0"/>
        <v>0</v>
      </c>
      <c r="F16" s="194">
        <v>0</v>
      </c>
      <c r="G16" s="194">
        <v>0</v>
      </c>
      <c r="H16" s="194">
        <f t="shared" si="1"/>
        <v>0</v>
      </c>
    </row>
    <row r="17" spans="1:29" x14ac:dyDescent="0.25">
      <c r="A17" s="152"/>
      <c r="B17" s="153" t="s">
        <v>267</v>
      </c>
      <c r="C17" s="194">
        <v>0</v>
      </c>
      <c r="D17" s="194">
        <v>0</v>
      </c>
      <c r="E17" s="194">
        <f t="shared" si="0"/>
        <v>0</v>
      </c>
      <c r="F17" s="194">
        <v>0</v>
      </c>
      <c r="G17" s="194">
        <v>0</v>
      </c>
      <c r="H17" s="194">
        <f t="shared" si="1"/>
        <v>0</v>
      </c>
    </row>
    <row r="18" spans="1:29" x14ac:dyDescent="0.25">
      <c r="A18" s="152"/>
      <c r="B18" s="153" t="s">
        <v>268</v>
      </c>
      <c r="C18" s="194">
        <v>0</v>
      </c>
      <c r="D18" s="194">
        <v>0</v>
      </c>
      <c r="E18" s="194">
        <f t="shared" si="0"/>
        <v>0</v>
      </c>
      <c r="F18" s="194">
        <v>0</v>
      </c>
      <c r="G18" s="194">
        <v>0</v>
      </c>
      <c r="H18" s="194">
        <f t="shared" si="1"/>
        <v>0</v>
      </c>
    </row>
    <row r="19" spans="1:29" x14ac:dyDescent="0.25">
      <c r="A19" s="152"/>
      <c r="B19" s="153" t="s">
        <v>269</v>
      </c>
      <c r="C19" s="194">
        <v>0</v>
      </c>
      <c r="D19" s="194">
        <v>0</v>
      </c>
      <c r="E19" s="194">
        <f t="shared" si="0"/>
        <v>0</v>
      </c>
      <c r="F19" s="194">
        <v>0</v>
      </c>
      <c r="G19" s="194">
        <v>0</v>
      </c>
      <c r="H19" s="194">
        <f t="shared" si="1"/>
        <v>0</v>
      </c>
    </row>
    <row r="20" spans="1:29" x14ac:dyDescent="0.25">
      <c r="A20" s="152"/>
      <c r="B20" s="153" t="s">
        <v>270</v>
      </c>
      <c r="C20" s="194">
        <v>0</v>
      </c>
      <c r="D20" s="194">
        <v>0</v>
      </c>
      <c r="E20" s="194">
        <f t="shared" si="0"/>
        <v>0</v>
      </c>
      <c r="F20" s="194">
        <v>0</v>
      </c>
      <c r="G20" s="194">
        <v>0</v>
      </c>
      <c r="H20" s="194">
        <f t="shared" si="1"/>
        <v>0</v>
      </c>
    </row>
    <row r="21" spans="1:29" x14ac:dyDescent="0.25">
      <c r="A21" s="154"/>
      <c r="B21" s="155"/>
      <c r="C21" s="195"/>
      <c r="D21" s="195"/>
      <c r="E21" s="195"/>
      <c r="F21" s="195"/>
      <c r="G21" s="195"/>
      <c r="H21" s="195"/>
    </row>
    <row r="22" spans="1:29" s="22" customFormat="1" x14ac:dyDescent="0.25">
      <c r="A22" s="156"/>
      <c r="B22" s="157" t="s">
        <v>132</v>
      </c>
      <c r="C22" s="196">
        <f t="shared" ref="C22:H22" si="2">SUM(C12:C20)</f>
        <v>1029400000.0009998</v>
      </c>
      <c r="D22" s="196">
        <f t="shared" si="2"/>
        <v>8674553.1099999994</v>
      </c>
      <c r="E22" s="196">
        <f t="shared" si="2"/>
        <v>1038074553.1109998</v>
      </c>
      <c r="F22" s="196">
        <f t="shared" si="2"/>
        <v>445946764.99999994</v>
      </c>
      <c r="G22" s="196">
        <f t="shared" si="2"/>
        <v>443184608.39000005</v>
      </c>
      <c r="H22" s="196">
        <f t="shared" si="2"/>
        <v>592127788.11099982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opLeftCell="E1" workbookViewId="0">
      <selection activeCell="H17" sqref="H17"/>
    </sheetView>
  </sheetViews>
  <sheetFormatPr baseColWidth="10" defaultRowHeight="12" x14ac:dyDescent="0.2"/>
  <cols>
    <col min="1" max="1" width="1.140625" style="108" customWidth="1"/>
    <col min="2" max="3" width="3.7109375" style="109" customWidth="1"/>
    <col min="4" max="4" width="54.7109375" style="109" customWidth="1"/>
    <col min="5" max="10" width="15.7109375" style="109" customWidth="1"/>
    <col min="11" max="16384" width="11.42578125" style="109"/>
  </cols>
  <sheetData>
    <row r="1" spans="1:10" ht="15.75" x14ac:dyDescent="0.25">
      <c r="B1" s="320" t="s">
        <v>447</v>
      </c>
      <c r="C1" s="320"/>
      <c r="D1" s="320"/>
      <c r="E1" s="320"/>
      <c r="F1" s="320"/>
      <c r="G1" s="320"/>
      <c r="H1" s="320"/>
      <c r="I1" s="320"/>
      <c r="J1" s="320"/>
    </row>
    <row r="2" spans="1:10" ht="15" x14ac:dyDescent="0.25">
      <c r="B2" s="321" t="s">
        <v>101</v>
      </c>
      <c r="C2" s="321"/>
      <c r="D2" s="321"/>
      <c r="E2" s="321"/>
      <c r="F2" s="321"/>
      <c r="G2" s="321"/>
      <c r="H2" s="321"/>
      <c r="I2" s="321"/>
      <c r="J2" s="321"/>
    </row>
    <row r="3" spans="1:10" ht="15" x14ac:dyDescent="0.25">
      <c r="B3" s="321" t="str">
        <f>+CAdmon!A6</f>
        <v>Del 1 de enero al 30 de junio de 2021</v>
      </c>
      <c r="C3" s="321"/>
      <c r="D3" s="321"/>
      <c r="E3" s="321"/>
      <c r="F3" s="321"/>
      <c r="G3" s="321"/>
      <c r="H3" s="321"/>
      <c r="I3" s="321"/>
      <c r="J3" s="321"/>
    </row>
    <row r="4" spans="1:10" ht="15" x14ac:dyDescent="0.25"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" x14ac:dyDescent="0.25">
      <c r="B5" s="158"/>
      <c r="C5" s="158"/>
      <c r="D5" s="158"/>
      <c r="E5" s="158"/>
      <c r="F5" s="158"/>
      <c r="G5" s="158"/>
      <c r="H5" s="158"/>
      <c r="I5" s="158"/>
      <c r="J5" s="158"/>
    </row>
    <row r="6" spans="1:10" s="108" customFormat="1" x14ac:dyDescent="0.2">
      <c r="A6" s="110"/>
      <c r="B6" s="110"/>
      <c r="C6" s="110"/>
      <c r="D6" s="110"/>
      <c r="F6" s="111"/>
      <c r="G6" s="111"/>
      <c r="H6" s="111"/>
      <c r="I6" s="111"/>
      <c r="J6" s="111"/>
    </row>
    <row r="7" spans="1:10" ht="12" customHeight="1" x14ac:dyDescent="0.2">
      <c r="A7" s="112"/>
      <c r="B7" s="337" t="s">
        <v>102</v>
      </c>
      <c r="C7" s="337"/>
      <c r="D7" s="337"/>
      <c r="E7" s="337" t="s">
        <v>103</v>
      </c>
      <c r="F7" s="337"/>
      <c r="G7" s="337"/>
      <c r="H7" s="337"/>
      <c r="I7" s="337"/>
      <c r="J7" s="336" t="s">
        <v>104</v>
      </c>
    </row>
    <row r="8" spans="1:10" ht="24" x14ac:dyDescent="0.2">
      <c r="A8" s="110"/>
      <c r="B8" s="337"/>
      <c r="C8" s="337"/>
      <c r="D8" s="337"/>
      <c r="E8" s="159" t="s">
        <v>105</v>
      </c>
      <c r="F8" s="160" t="s">
        <v>106</v>
      </c>
      <c r="G8" s="159" t="s">
        <v>107</v>
      </c>
      <c r="H8" s="159" t="s">
        <v>108</v>
      </c>
      <c r="I8" s="159" t="s">
        <v>109</v>
      </c>
      <c r="J8" s="336"/>
    </row>
    <row r="9" spans="1:10" ht="12" customHeight="1" x14ac:dyDescent="0.2">
      <c r="A9" s="110"/>
      <c r="B9" s="337"/>
      <c r="C9" s="337"/>
      <c r="D9" s="337"/>
      <c r="E9" s="159" t="s">
        <v>110</v>
      </c>
      <c r="F9" s="159" t="s">
        <v>111</v>
      </c>
      <c r="G9" s="159" t="s">
        <v>112</v>
      </c>
      <c r="H9" s="159" t="s">
        <v>113</v>
      </c>
      <c r="I9" s="159" t="s">
        <v>114</v>
      </c>
      <c r="J9" s="159" t="s">
        <v>122</v>
      </c>
    </row>
    <row r="10" spans="1:10" ht="12" customHeight="1" x14ac:dyDescent="0.2">
      <c r="A10" s="113"/>
      <c r="B10" s="114"/>
      <c r="C10" s="115"/>
      <c r="D10" s="116"/>
      <c r="E10" s="117"/>
      <c r="F10" s="118"/>
      <c r="G10" s="118"/>
      <c r="H10" s="118"/>
      <c r="I10" s="118"/>
      <c r="J10" s="118"/>
    </row>
    <row r="11" spans="1:10" ht="12" customHeight="1" x14ac:dyDescent="0.2">
      <c r="A11" s="113"/>
      <c r="B11" s="331" t="s">
        <v>75</v>
      </c>
      <c r="C11" s="329"/>
      <c r="D11" s="330"/>
      <c r="E11" s="233">
        <v>0</v>
      </c>
      <c r="F11" s="233">
        <v>0</v>
      </c>
      <c r="G11" s="233">
        <f>+E11+F11</f>
        <v>0</v>
      </c>
      <c r="H11" s="233">
        <v>0</v>
      </c>
      <c r="I11" s="233">
        <v>0</v>
      </c>
      <c r="J11" s="233">
        <f>+I11-E11</f>
        <v>0</v>
      </c>
    </row>
    <row r="12" spans="1:10" ht="12" customHeight="1" x14ac:dyDescent="0.2">
      <c r="A12" s="113"/>
      <c r="B12" s="331" t="s">
        <v>100</v>
      </c>
      <c r="C12" s="329"/>
      <c r="D12" s="330"/>
      <c r="E12" s="233">
        <v>0</v>
      </c>
      <c r="F12" s="233">
        <v>0</v>
      </c>
      <c r="G12" s="233">
        <f t="shared" ref="G12:G20" si="0">+E12+F12</f>
        <v>0</v>
      </c>
      <c r="H12" s="233">
        <v>0</v>
      </c>
      <c r="I12" s="233">
        <v>0</v>
      </c>
      <c r="J12" s="233">
        <f t="shared" ref="J12:J20" si="1">+I12-E12</f>
        <v>0</v>
      </c>
    </row>
    <row r="13" spans="1:10" ht="12" customHeight="1" x14ac:dyDescent="0.2">
      <c r="A13" s="113"/>
      <c r="B13" s="331" t="s">
        <v>77</v>
      </c>
      <c r="C13" s="329"/>
      <c r="D13" s="330"/>
      <c r="E13" s="233">
        <v>0</v>
      </c>
      <c r="F13" s="233">
        <v>0</v>
      </c>
      <c r="G13" s="233">
        <f t="shared" si="0"/>
        <v>0</v>
      </c>
      <c r="H13" s="233">
        <v>0</v>
      </c>
      <c r="I13" s="233">
        <v>0</v>
      </c>
      <c r="J13" s="233">
        <f t="shared" si="1"/>
        <v>0</v>
      </c>
    </row>
    <row r="14" spans="1:10" ht="12" customHeight="1" x14ac:dyDescent="0.2">
      <c r="A14" s="113"/>
      <c r="B14" s="331" t="s">
        <v>79</v>
      </c>
      <c r="C14" s="329"/>
      <c r="D14" s="330"/>
      <c r="E14" s="233">
        <v>779719</v>
      </c>
      <c r="F14" s="233">
        <v>0</v>
      </c>
      <c r="G14" s="233">
        <f t="shared" si="0"/>
        <v>779719</v>
      </c>
      <c r="H14" s="233">
        <v>1586942.53</v>
      </c>
      <c r="I14" s="233">
        <v>1586942.53</v>
      </c>
      <c r="J14" s="233">
        <f>+I14-E14</f>
        <v>807223.53</v>
      </c>
    </row>
    <row r="15" spans="1:10" ht="12" customHeight="1" x14ac:dyDescent="0.2">
      <c r="A15" s="113"/>
      <c r="B15" s="331" t="s">
        <v>115</v>
      </c>
      <c r="C15" s="329"/>
      <c r="D15" s="330"/>
      <c r="E15" s="234">
        <v>46692</v>
      </c>
      <c r="F15" s="233">
        <v>0</v>
      </c>
      <c r="G15" s="233">
        <f t="shared" si="0"/>
        <v>46692</v>
      </c>
      <c r="H15" s="234">
        <v>1325376.98</v>
      </c>
      <c r="I15" s="234">
        <v>1325376.98</v>
      </c>
      <c r="J15" s="233">
        <f>+I15-E15</f>
        <v>1278684.98</v>
      </c>
    </row>
    <row r="16" spans="1:10" ht="12" customHeight="1" x14ac:dyDescent="0.2">
      <c r="A16" s="113"/>
      <c r="B16" s="331" t="s">
        <v>116</v>
      </c>
      <c r="C16" s="329"/>
      <c r="D16" s="330"/>
      <c r="E16" s="234">
        <v>0</v>
      </c>
      <c r="F16" s="233">
        <v>0</v>
      </c>
      <c r="G16" s="234">
        <f t="shared" si="0"/>
        <v>0</v>
      </c>
      <c r="H16" s="234"/>
      <c r="I16" s="234"/>
      <c r="J16" s="233">
        <f t="shared" ref="J16:J18" si="2">+I16-E16</f>
        <v>0</v>
      </c>
    </row>
    <row r="17" spans="1:10" s="108" customFormat="1" x14ac:dyDescent="0.2">
      <c r="A17" s="113"/>
      <c r="B17" s="331" t="s">
        <v>556</v>
      </c>
      <c r="C17" s="329"/>
      <c r="D17" s="330"/>
      <c r="E17" s="234"/>
      <c r="F17" s="233">
        <v>0</v>
      </c>
      <c r="G17" s="234">
        <f t="shared" si="0"/>
        <v>0</v>
      </c>
      <c r="H17" s="234">
        <v>6735.22</v>
      </c>
      <c r="I17" s="234">
        <v>6735.22</v>
      </c>
      <c r="J17" s="233">
        <f>+I17-E17</f>
        <v>6735.22</v>
      </c>
    </row>
    <row r="18" spans="1:10" ht="30" customHeight="1" x14ac:dyDescent="0.2">
      <c r="A18" s="113"/>
      <c r="B18" s="331" t="s">
        <v>552</v>
      </c>
      <c r="C18" s="329"/>
      <c r="D18" s="330"/>
      <c r="E18" s="234"/>
      <c r="F18" s="233">
        <v>0</v>
      </c>
      <c r="G18" s="234">
        <f t="shared" si="0"/>
        <v>0</v>
      </c>
      <c r="H18" s="234">
        <v>0</v>
      </c>
      <c r="I18" s="234">
        <v>0</v>
      </c>
      <c r="J18" s="233">
        <f t="shared" si="2"/>
        <v>0</v>
      </c>
    </row>
    <row r="19" spans="1:10" s="108" customFormat="1" ht="24" customHeight="1" x14ac:dyDescent="0.2">
      <c r="A19" s="113"/>
      <c r="B19" s="331" t="s">
        <v>532</v>
      </c>
      <c r="C19" s="329"/>
      <c r="D19" s="330"/>
      <c r="E19" s="234">
        <v>1029400000</v>
      </c>
      <c r="F19" s="233">
        <v>8674553.1099999994</v>
      </c>
      <c r="G19" s="234">
        <f t="shared" si="0"/>
        <v>1038074553.11</v>
      </c>
      <c r="H19" s="234">
        <v>558942811.74000001</v>
      </c>
      <c r="I19" s="234">
        <v>558942811.74000001</v>
      </c>
      <c r="J19" s="234">
        <f t="shared" si="1"/>
        <v>-470457188.25999999</v>
      </c>
    </row>
    <row r="20" spans="1:10" s="108" customFormat="1" ht="12" customHeight="1" x14ac:dyDescent="0.2">
      <c r="A20" s="113"/>
      <c r="B20" s="331" t="s">
        <v>118</v>
      </c>
      <c r="C20" s="329"/>
      <c r="D20" s="330"/>
      <c r="E20" s="233">
        <v>0</v>
      </c>
      <c r="F20" s="233">
        <v>0</v>
      </c>
      <c r="G20" s="233">
        <f t="shared" si="0"/>
        <v>0</v>
      </c>
      <c r="H20" s="233">
        <v>0</v>
      </c>
      <c r="I20" s="233">
        <v>0</v>
      </c>
      <c r="J20" s="233">
        <f t="shared" si="1"/>
        <v>0</v>
      </c>
    </row>
    <row r="21" spans="1:10" ht="12" customHeight="1" x14ac:dyDescent="0.2">
      <c r="A21" s="113"/>
      <c r="B21" s="119"/>
      <c r="C21" s="120"/>
      <c r="D21" s="121"/>
      <c r="E21" s="198"/>
      <c r="F21" s="199"/>
      <c r="G21" s="199"/>
      <c r="H21" s="199"/>
      <c r="I21" s="199"/>
      <c r="J21" s="199"/>
    </row>
    <row r="22" spans="1:10" ht="12" customHeight="1" x14ac:dyDescent="0.2">
      <c r="A22" s="110"/>
      <c r="B22" s="122"/>
      <c r="C22" s="123"/>
      <c r="D22" s="124" t="s">
        <v>119</v>
      </c>
      <c r="E22" s="197">
        <f>SUM(E11+E12+E13+E14+E15+E16+E17+E18+E19+E20)</f>
        <v>1030226411</v>
      </c>
      <c r="F22" s="197">
        <f>SUM(F11+F12+F13+F14+F15+F16+F17+F18+F19+F20)</f>
        <v>8674553.1099999994</v>
      </c>
      <c r="G22" s="197">
        <f>SUM(G11+G12+G13+G14+G15+G16+G17+G18+G19+G20)</f>
        <v>1038900964.11</v>
      </c>
      <c r="H22" s="197">
        <f>SUM(H11+H12+H13+H14+H15+H16+H17+H18+H19+H20)</f>
        <v>561861866.47000003</v>
      </c>
      <c r="I22" s="197">
        <f>SUM(I11+I12+I13+I14+I15+I16+I17+I18+I19+I20)</f>
        <v>561861866.47000003</v>
      </c>
      <c r="J22" s="332">
        <f>SUM(J19,J17,J15,J14)</f>
        <v>-468364544.52999997</v>
      </c>
    </row>
    <row r="23" spans="1:10" ht="12" customHeight="1" x14ac:dyDescent="0.2">
      <c r="A23" s="113"/>
      <c r="B23" s="125"/>
      <c r="C23" s="125"/>
      <c r="D23" s="125"/>
      <c r="E23" s="125"/>
      <c r="F23" s="125"/>
      <c r="G23" s="125"/>
      <c r="H23" s="334" t="s">
        <v>271</v>
      </c>
      <c r="I23" s="335"/>
      <c r="J23" s="333"/>
    </row>
    <row r="24" spans="1:10" ht="12" customHeight="1" x14ac:dyDescent="0.2">
      <c r="A24" s="110"/>
      <c r="B24" s="110"/>
      <c r="C24" s="110"/>
      <c r="D24" s="110"/>
      <c r="E24" s="111"/>
      <c r="F24" s="111"/>
      <c r="G24" s="111"/>
      <c r="H24" s="111"/>
      <c r="I24" s="111"/>
      <c r="J24" s="111"/>
    </row>
    <row r="25" spans="1:10" ht="12" customHeight="1" x14ac:dyDescent="0.2">
      <c r="A25" s="110"/>
      <c r="B25" s="336" t="s">
        <v>120</v>
      </c>
      <c r="C25" s="336"/>
      <c r="D25" s="336"/>
      <c r="E25" s="337" t="s">
        <v>103</v>
      </c>
      <c r="F25" s="337"/>
      <c r="G25" s="337"/>
      <c r="H25" s="337"/>
      <c r="I25" s="337"/>
      <c r="J25" s="336" t="s">
        <v>104</v>
      </c>
    </row>
    <row r="26" spans="1:10" ht="24" x14ac:dyDescent="0.2">
      <c r="A26" s="110"/>
      <c r="B26" s="336"/>
      <c r="C26" s="336"/>
      <c r="D26" s="336"/>
      <c r="E26" s="159" t="s">
        <v>105</v>
      </c>
      <c r="F26" s="160" t="s">
        <v>106</v>
      </c>
      <c r="G26" s="159" t="s">
        <v>107</v>
      </c>
      <c r="H26" s="159" t="s">
        <v>108</v>
      </c>
      <c r="I26" s="159" t="s">
        <v>109</v>
      </c>
      <c r="J26" s="336"/>
    </row>
    <row r="27" spans="1:10" ht="12" customHeight="1" x14ac:dyDescent="0.2">
      <c r="A27" s="110"/>
      <c r="B27" s="336"/>
      <c r="C27" s="336"/>
      <c r="D27" s="336"/>
      <c r="E27" s="159" t="s">
        <v>110</v>
      </c>
      <c r="F27" s="159" t="s">
        <v>111</v>
      </c>
      <c r="G27" s="159" t="s">
        <v>112</v>
      </c>
      <c r="H27" s="159" t="s">
        <v>113</v>
      </c>
      <c r="I27" s="159" t="s">
        <v>114</v>
      </c>
      <c r="J27" s="159" t="s">
        <v>122</v>
      </c>
    </row>
    <row r="28" spans="1:10" ht="12" customHeight="1" x14ac:dyDescent="0.2">
      <c r="A28" s="113"/>
      <c r="B28" s="114"/>
      <c r="C28" s="115"/>
      <c r="D28" s="116"/>
      <c r="E28" s="118"/>
      <c r="F28" s="118"/>
      <c r="G28" s="118"/>
      <c r="H28" s="118"/>
      <c r="I28" s="118"/>
      <c r="J28" s="118"/>
    </row>
    <row r="29" spans="1:10" ht="12" customHeight="1" x14ac:dyDescent="0.2">
      <c r="A29" s="113"/>
      <c r="B29" s="228" t="s">
        <v>533</v>
      </c>
      <c r="C29" s="229"/>
      <c r="D29" s="230"/>
      <c r="E29" s="231">
        <f t="shared" ref="E29:J29" si="3">+E30+E32+E33+E34+E35+E36+E37</f>
        <v>826411</v>
      </c>
      <c r="F29" s="231">
        <f t="shared" si="3"/>
        <v>0</v>
      </c>
      <c r="G29" s="231">
        <f t="shared" si="3"/>
        <v>826411</v>
      </c>
      <c r="H29" s="231">
        <f t="shared" si="3"/>
        <v>2912319.51</v>
      </c>
      <c r="I29" s="231">
        <f t="shared" si="3"/>
        <v>2912319.51</v>
      </c>
      <c r="J29" s="231">
        <f t="shared" si="3"/>
        <v>2085908.51</v>
      </c>
    </row>
    <row r="30" spans="1:10" ht="12" customHeight="1" x14ac:dyDescent="0.2">
      <c r="A30" s="113"/>
      <c r="B30" s="232"/>
      <c r="C30" s="329" t="s">
        <v>75</v>
      </c>
      <c r="D30" s="330"/>
      <c r="E30" s="233">
        <v>0</v>
      </c>
      <c r="F30" s="233">
        <v>0</v>
      </c>
      <c r="G30" s="233">
        <f>+E30+F30</f>
        <v>0</v>
      </c>
      <c r="H30" s="233">
        <v>0</v>
      </c>
      <c r="I30" s="233">
        <v>0</v>
      </c>
      <c r="J30" s="233">
        <f>+I30-E30</f>
        <v>0</v>
      </c>
    </row>
    <row r="31" spans="1:10" ht="12" customHeight="1" x14ac:dyDescent="0.2">
      <c r="A31" s="113"/>
      <c r="B31" s="232"/>
      <c r="C31" s="329" t="s">
        <v>534</v>
      </c>
      <c r="D31" s="330"/>
      <c r="E31" s="233"/>
      <c r="F31" s="233"/>
      <c r="G31" s="233"/>
      <c r="H31" s="233"/>
      <c r="I31" s="233"/>
      <c r="J31" s="233"/>
    </row>
    <row r="32" spans="1:10" ht="12" customHeight="1" x14ac:dyDescent="0.2">
      <c r="A32" s="113"/>
      <c r="B32" s="232"/>
      <c r="C32" s="329" t="s">
        <v>77</v>
      </c>
      <c r="D32" s="330"/>
      <c r="E32" s="233">
        <v>0</v>
      </c>
      <c r="F32" s="233">
        <v>0</v>
      </c>
      <c r="G32" s="233">
        <f t="shared" ref="G32:G43" si="4">+E32+F32</f>
        <v>0</v>
      </c>
      <c r="H32" s="233">
        <v>0</v>
      </c>
      <c r="I32" s="233">
        <v>0</v>
      </c>
      <c r="J32" s="233">
        <f t="shared" ref="J32:J46" si="5">+I32-E32</f>
        <v>0</v>
      </c>
    </row>
    <row r="33" spans="1:10" ht="12" customHeight="1" x14ac:dyDescent="0.2">
      <c r="A33" s="113"/>
      <c r="B33" s="232"/>
      <c r="C33" s="329" t="s">
        <v>79</v>
      </c>
      <c r="D33" s="330"/>
      <c r="E33" s="233">
        <f>E14</f>
        <v>779719</v>
      </c>
      <c r="F33" s="233">
        <f>F14</f>
        <v>0</v>
      </c>
      <c r="G33" s="233">
        <f t="shared" si="4"/>
        <v>779719</v>
      </c>
      <c r="H33" s="233">
        <f>H14</f>
        <v>1586942.53</v>
      </c>
      <c r="I33" s="233">
        <f>I14</f>
        <v>1586942.53</v>
      </c>
      <c r="J33" s="233">
        <f t="shared" si="5"/>
        <v>807223.53</v>
      </c>
    </row>
    <row r="34" spans="1:10" ht="12" customHeight="1" x14ac:dyDescent="0.2">
      <c r="A34" s="113"/>
      <c r="B34" s="232"/>
      <c r="C34" s="329" t="s">
        <v>535</v>
      </c>
      <c r="D34" s="330"/>
      <c r="E34" s="233">
        <f>E15</f>
        <v>46692</v>
      </c>
      <c r="F34" s="233">
        <v>0</v>
      </c>
      <c r="G34" s="234">
        <f t="shared" si="4"/>
        <v>46692</v>
      </c>
      <c r="H34" s="233">
        <f t="shared" ref="H34:I34" si="6">H15</f>
        <v>1325376.98</v>
      </c>
      <c r="I34" s="233">
        <f t="shared" si="6"/>
        <v>1325376.98</v>
      </c>
      <c r="J34" s="234">
        <f t="shared" si="5"/>
        <v>1278684.98</v>
      </c>
    </row>
    <row r="35" spans="1:10" ht="12" customHeight="1" x14ac:dyDescent="0.2">
      <c r="A35" s="113"/>
      <c r="B35" s="232"/>
      <c r="C35" s="329" t="s">
        <v>536</v>
      </c>
      <c r="D35" s="330"/>
      <c r="E35" s="233">
        <v>0</v>
      </c>
      <c r="F35" s="233">
        <v>0</v>
      </c>
      <c r="G35" s="234">
        <f t="shared" si="4"/>
        <v>0</v>
      </c>
      <c r="H35" s="233">
        <f t="shared" ref="H35:I35" si="7">H16</f>
        <v>0</v>
      </c>
      <c r="I35" s="233">
        <f t="shared" si="7"/>
        <v>0</v>
      </c>
      <c r="J35" s="233">
        <f t="shared" si="5"/>
        <v>0</v>
      </c>
    </row>
    <row r="36" spans="1:10" s="108" customFormat="1" ht="30.75" customHeight="1" x14ac:dyDescent="0.2">
      <c r="A36" s="113"/>
      <c r="B36" s="232"/>
      <c r="C36" s="329" t="s">
        <v>552</v>
      </c>
      <c r="D36" s="330"/>
      <c r="E36" s="233">
        <v>0</v>
      </c>
      <c r="F36" s="233">
        <v>0</v>
      </c>
      <c r="G36" s="233">
        <f t="shared" si="4"/>
        <v>0</v>
      </c>
      <c r="H36" s="233">
        <v>0</v>
      </c>
      <c r="I36" s="233">
        <v>0</v>
      </c>
      <c r="J36" s="233">
        <f t="shared" si="5"/>
        <v>0</v>
      </c>
    </row>
    <row r="37" spans="1:10" s="108" customFormat="1" ht="12" customHeight="1" x14ac:dyDescent="0.2">
      <c r="A37" s="113"/>
      <c r="B37" s="232"/>
      <c r="C37" s="329" t="s">
        <v>117</v>
      </c>
      <c r="D37" s="330"/>
      <c r="E37" s="234">
        <v>0</v>
      </c>
      <c r="F37" s="234">
        <v>0</v>
      </c>
      <c r="G37" s="234">
        <f t="shared" si="4"/>
        <v>0</v>
      </c>
      <c r="H37" s="234">
        <v>0</v>
      </c>
      <c r="I37" s="234">
        <v>0</v>
      </c>
      <c r="J37" s="234">
        <f t="shared" si="5"/>
        <v>0</v>
      </c>
    </row>
    <row r="38" spans="1:10" ht="12" customHeight="1" x14ac:dyDescent="0.2">
      <c r="A38" s="113"/>
      <c r="B38" s="232"/>
      <c r="C38" s="235"/>
      <c r="D38" s="236"/>
      <c r="E38" s="233"/>
      <c r="F38" s="233"/>
      <c r="G38" s="237"/>
      <c r="H38" s="233"/>
      <c r="I38" s="233"/>
      <c r="J38" s="233"/>
    </row>
    <row r="39" spans="1:10" ht="40.5" customHeight="1" x14ac:dyDescent="0.2">
      <c r="A39" s="113"/>
      <c r="B39" s="326" t="s">
        <v>553</v>
      </c>
      <c r="C39" s="327"/>
      <c r="D39" s="328"/>
      <c r="E39" s="231">
        <f>+E40+E42+E43</f>
        <v>1029400000</v>
      </c>
      <c r="F39" s="231">
        <f>+F40+F42+F43</f>
        <v>8674553.1099999994</v>
      </c>
      <c r="G39" s="231">
        <f>+G40+G42+G43</f>
        <v>1038074553.11</v>
      </c>
      <c r="H39" s="231">
        <f>+H40+H42+H43</f>
        <v>558949546.96000004</v>
      </c>
      <c r="I39" s="231">
        <f>+I40+I42+I43</f>
        <v>558949546.96000004</v>
      </c>
      <c r="J39" s="231">
        <f t="shared" si="5"/>
        <v>-470450453.03999996</v>
      </c>
    </row>
    <row r="40" spans="1:10" ht="12" customHeight="1" x14ac:dyDescent="0.2">
      <c r="A40" s="113"/>
      <c r="B40" s="228"/>
      <c r="C40" s="329" t="s">
        <v>100</v>
      </c>
      <c r="D40" s="330"/>
      <c r="E40" s="233">
        <v>0</v>
      </c>
      <c r="F40" s="233">
        <v>0</v>
      </c>
      <c r="G40" s="233">
        <f t="shared" si="4"/>
        <v>0</v>
      </c>
      <c r="H40" s="233">
        <v>0</v>
      </c>
      <c r="I40" s="233">
        <v>0</v>
      </c>
      <c r="J40" s="233">
        <f t="shared" si="5"/>
        <v>0</v>
      </c>
    </row>
    <row r="41" spans="1:10" ht="12" customHeight="1" x14ac:dyDescent="0.2">
      <c r="A41" s="113"/>
      <c r="B41" s="228"/>
      <c r="C41" s="329" t="s">
        <v>535</v>
      </c>
      <c r="D41" s="330"/>
      <c r="E41" s="233"/>
      <c r="F41" s="233"/>
      <c r="G41" s="233"/>
      <c r="H41" s="233"/>
      <c r="I41" s="233"/>
      <c r="J41" s="233"/>
    </row>
    <row r="42" spans="1:10" x14ac:dyDescent="0.2">
      <c r="A42" s="113"/>
      <c r="B42" s="232"/>
      <c r="C42" s="329" t="s">
        <v>554</v>
      </c>
      <c r="D42" s="330"/>
      <c r="E42" s="234">
        <f>E17</f>
        <v>0</v>
      </c>
      <c r="F42" s="234">
        <f t="shared" ref="F42:J42" si="8">F17</f>
        <v>0</v>
      </c>
      <c r="G42" s="234">
        <f t="shared" si="8"/>
        <v>0</v>
      </c>
      <c r="H42" s="234">
        <f t="shared" si="8"/>
        <v>6735.22</v>
      </c>
      <c r="I42" s="234">
        <f t="shared" si="8"/>
        <v>6735.22</v>
      </c>
      <c r="J42" s="234">
        <f t="shared" si="8"/>
        <v>6735.22</v>
      </c>
    </row>
    <row r="43" spans="1:10" ht="25.5" customHeight="1" x14ac:dyDescent="0.2">
      <c r="A43" s="113"/>
      <c r="B43" s="232"/>
      <c r="C43" s="329" t="s">
        <v>532</v>
      </c>
      <c r="D43" s="330"/>
      <c r="E43" s="234">
        <f>E19</f>
        <v>1029400000</v>
      </c>
      <c r="F43" s="234">
        <f>F19</f>
        <v>8674553.1099999994</v>
      </c>
      <c r="G43" s="234">
        <f t="shared" si="4"/>
        <v>1038074553.11</v>
      </c>
      <c r="H43" s="234">
        <f t="shared" ref="H43:J43" si="9">H19</f>
        <v>558942811.74000001</v>
      </c>
      <c r="I43" s="234">
        <f t="shared" si="9"/>
        <v>558942811.74000001</v>
      </c>
      <c r="J43" s="234">
        <f t="shared" si="9"/>
        <v>-470457188.25999999</v>
      </c>
    </row>
    <row r="44" spans="1:10" s="126" customFormat="1" ht="12" customHeight="1" x14ac:dyDescent="0.2">
      <c r="A44" s="110"/>
      <c r="B44" s="238"/>
      <c r="C44" s="239"/>
      <c r="D44" s="240"/>
      <c r="E44" s="241"/>
      <c r="F44" s="241"/>
      <c r="G44" s="241"/>
      <c r="H44" s="241"/>
      <c r="I44" s="241"/>
      <c r="J44" s="241"/>
    </row>
    <row r="45" spans="1:10" ht="12" customHeight="1" x14ac:dyDescent="0.2">
      <c r="A45" s="113"/>
      <c r="B45" s="228" t="s">
        <v>121</v>
      </c>
      <c r="C45" s="242"/>
      <c r="D45" s="236"/>
      <c r="E45" s="243">
        <f>+E46</f>
        <v>0</v>
      </c>
      <c r="F45" s="243">
        <f>+F46</f>
        <v>0</v>
      </c>
      <c r="G45" s="243">
        <f>+G46</f>
        <v>0</v>
      </c>
      <c r="H45" s="243">
        <f>+H46</f>
        <v>0</v>
      </c>
      <c r="I45" s="243">
        <f>+I46</f>
        <v>0</v>
      </c>
      <c r="J45" s="243">
        <f t="shared" si="5"/>
        <v>0</v>
      </c>
    </row>
    <row r="46" spans="1:10" ht="12" customHeight="1" x14ac:dyDescent="0.2">
      <c r="A46" s="113"/>
      <c r="B46" s="232"/>
      <c r="C46" s="329" t="s">
        <v>118</v>
      </c>
      <c r="D46" s="330"/>
      <c r="E46" s="233">
        <v>0</v>
      </c>
      <c r="F46" s="233">
        <v>0</v>
      </c>
      <c r="G46" s="233">
        <f>+E46+F46</f>
        <v>0</v>
      </c>
      <c r="H46" s="233">
        <v>0</v>
      </c>
      <c r="I46" s="233">
        <v>0</v>
      </c>
      <c r="J46" s="233">
        <f t="shared" si="5"/>
        <v>0</v>
      </c>
    </row>
    <row r="47" spans="1:10" ht="12" customHeight="1" x14ac:dyDescent="0.2">
      <c r="A47" s="113"/>
      <c r="B47" s="119"/>
      <c r="C47" s="120"/>
      <c r="D47" s="121"/>
      <c r="E47" s="133"/>
      <c r="F47" s="133"/>
      <c r="G47" s="133"/>
      <c r="H47" s="133"/>
      <c r="I47" s="133"/>
      <c r="J47" s="133"/>
    </row>
    <row r="48" spans="1:10" ht="12" customHeight="1" x14ac:dyDescent="0.2">
      <c r="A48" s="110"/>
      <c r="B48" s="122"/>
      <c r="C48" s="123"/>
      <c r="D48" s="127" t="s">
        <v>119</v>
      </c>
      <c r="E48" s="200">
        <f>+E30+E32+E33+E34+E35+E36+E37+E39+E45</f>
        <v>1030226411</v>
      </c>
      <c r="F48" s="200">
        <f>+F30+F32+F33+F34+F35+F36+F37+F39+F45</f>
        <v>8674553.1099999994</v>
      </c>
      <c r="G48" s="200">
        <f>+G30+G32+G33+G34+G35+G36+G37+G39+G45</f>
        <v>1038900964.11</v>
      </c>
      <c r="H48" s="200">
        <f>+H30+H32+H33+H34+H35+H36+H37+H39+H45</f>
        <v>561861866.47000003</v>
      </c>
      <c r="I48" s="200">
        <f>+I30+I32+I33+I34+I35+I36+I37+I39+I45</f>
        <v>561861866.47000003</v>
      </c>
      <c r="J48" s="322">
        <f>+J29+J39+J45</f>
        <v>-468364544.52999997</v>
      </c>
    </row>
    <row r="49" spans="1:10" ht="12" customHeight="1" x14ac:dyDescent="0.2">
      <c r="A49" s="113"/>
      <c r="B49" s="125"/>
      <c r="C49" s="125"/>
      <c r="D49" s="125"/>
      <c r="E49" s="134"/>
      <c r="F49" s="134"/>
      <c r="G49" s="134"/>
      <c r="H49" s="324" t="s">
        <v>271</v>
      </c>
      <c r="I49" s="325"/>
      <c r="J49" s="323"/>
    </row>
    <row r="50" spans="1:10" x14ac:dyDescent="0.2">
      <c r="B50" s="108" t="s">
        <v>537</v>
      </c>
      <c r="C50" s="108"/>
      <c r="D50" s="108"/>
      <c r="E50" s="108"/>
      <c r="F50" s="108"/>
      <c r="G50" s="108"/>
      <c r="H50" s="108"/>
      <c r="I50" s="108"/>
      <c r="J50" s="108"/>
    </row>
    <row r="51" spans="1:10" ht="13.5" x14ac:dyDescent="0.2">
      <c r="B51" s="108" t="s">
        <v>538</v>
      </c>
      <c r="C51" s="108"/>
      <c r="D51" s="108"/>
      <c r="E51" s="108"/>
      <c r="F51" s="108"/>
      <c r="G51" s="108"/>
      <c r="H51" s="108"/>
      <c r="I51" s="108"/>
      <c r="J51" s="108"/>
    </row>
    <row r="52" spans="1:10" ht="26.25" customHeight="1" x14ac:dyDescent="0.2">
      <c r="B52" s="338" t="s">
        <v>555</v>
      </c>
      <c r="C52" s="338"/>
      <c r="D52" s="338"/>
      <c r="E52" s="338"/>
      <c r="F52" s="338"/>
      <c r="G52" s="338"/>
      <c r="H52" s="338"/>
      <c r="I52" s="338"/>
      <c r="J52" s="338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5" sqref="B5:I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39"/>
      <c r="C1" s="339"/>
      <c r="D1" s="339"/>
      <c r="E1" s="339"/>
      <c r="F1" s="339"/>
      <c r="G1" s="339"/>
      <c r="H1" s="339"/>
      <c r="I1" s="339"/>
    </row>
    <row r="2" spans="2:9" ht="15.75" x14ac:dyDescent="0.25">
      <c r="B2" s="320" t="s">
        <v>447</v>
      </c>
      <c r="C2" s="320"/>
      <c r="D2" s="320"/>
      <c r="E2" s="320"/>
      <c r="F2" s="320"/>
      <c r="G2" s="320"/>
      <c r="H2" s="320"/>
      <c r="I2" s="320"/>
    </row>
    <row r="3" spans="2:9" x14ac:dyDescent="0.25">
      <c r="B3" s="321" t="s">
        <v>123</v>
      </c>
      <c r="C3" s="321"/>
      <c r="D3" s="321"/>
      <c r="E3" s="321"/>
      <c r="F3" s="321"/>
      <c r="G3" s="321"/>
      <c r="H3" s="321"/>
      <c r="I3" s="321"/>
    </row>
    <row r="4" spans="2:9" x14ac:dyDescent="0.25">
      <c r="B4" s="321" t="s">
        <v>133</v>
      </c>
      <c r="C4" s="321"/>
      <c r="D4" s="321"/>
      <c r="E4" s="321"/>
      <c r="F4" s="321"/>
      <c r="G4" s="321"/>
      <c r="H4" s="321"/>
      <c r="I4" s="321"/>
    </row>
    <row r="5" spans="2:9" x14ac:dyDescent="0.25">
      <c r="B5" s="321" t="str">
        <f>+EAI!B3</f>
        <v>Del 1 de enero al 30 de junio de 2021</v>
      </c>
      <c r="C5" s="321"/>
      <c r="D5" s="321"/>
      <c r="E5" s="321"/>
      <c r="F5" s="321"/>
      <c r="G5" s="321"/>
      <c r="H5" s="321"/>
      <c r="I5" s="321"/>
    </row>
    <row r="6" spans="2:9" x14ac:dyDescent="0.25">
      <c r="B6" s="340"/>
      <c r="C6" s="340"/>
      <c r="D6" s="340"/>
      <c r="E6" s="340"/>
      <c r="F6" s="340"/>
      <c r="G6" s="340"/>
      <c r="H6" s="340"/>
      <c r="I6" s="340"/>
    </row>
    <row r="7" spans="2:9" x14ac:dyDescent="0.25">
      <c r="B7" s="341" t="s">
        <v>73</v>
      </c>
      <c r="C7" s="342"/>
      <c r="D7" s="318" t="s">
        <v>134</v>
      </c>
      <c r="E7" s="318"/>
      <c r="F7" s="318"/>
      <c r="G7" s="318"/>
      <c r="H7" s="318"/>
      <c r="I7" s="318" t="s">
        <v>126</v>
      </c>
    </row>
    <row r="8" spans="2:9" ht="22.5" x14ac:dyDescent="0.25">
      <c r="B8" s="343"/>
      <c r="C8" s="344"/>
      <c r="D8" s="147" t="s">
        <v>127</v>
      </c>
      <c r="E8" s="147" t="s">
        <v>128</v>
      </c>
      <c r="F8" s="147" t="s">
        <v>107</v>
      </c>
      <c r="G8" s="147" t="s">
        <v>108</v>
      </c>
      <c r="H8" s="147" t="s">
        <v>129</v>
      </c>
      <c r="I8" s="318"/>
    </row>
    <row r="9" spans="2:9" x14ac:dyDescent="0.25">
      <c r="B9" s="345"/>
      <c r="C9" s="346"/>
      <c r="D9" s="147">
        <v>1</v>
      </c>
      <c r="E9" s="147">
        <v>2</v>
      </c>
      <c r="F9" s="147" t="s">
        <v>130</v>
      </c>
      <c r="G9" s="147">
        <v>4</v>
      </c>
      <c r="H9" s="147">
        <v>5</v>
      </c>
      <c r="I9" s="147" t="s">
        <v>131</v>
      </c>
    </row>
    <row r="10" spans="2:9" x14ac:dyDescent="0.25">
      <c r="B10" s="23"/>
      <c r="C10" s="24"/>
      <c r="D10" s="143"/>
      <c r="E10" s="143"/>
      <c r="F10" s="143"/>
      <c r="G10" s="143"/>
      <c r="H10" s="143"/>
      <c r="I10" s="143"/>
    </row>
    <row r="11" spans="2:9" x14ac:dyDescent="0.25">
      <c r="B11" s="19"/>
      <c r="C11" s="26" t="s">
        <v>135</v>
      </c>
      <c r="D11" s="248">
        <f>SUM(COG!D10,COG!D18,COG!D28,COG!D38,COG!D62)-(COG_PARTIDA_ESPECIFICA!F37+COG_PARTIDA_ESPECIFICA!F47)</f>
        <v>957251623.36099982</v>
      </c>
      <c r="E11" s="182">
        <f>SUM(COG!E10,COG!E18,COG!E28,COG!E38,COG!E62)-(COG_PARTIDA_ESPECIFICA!G37+COG_PARTIDA_ESPECIFICA!G47)</f>
        <v>6279293.1099999994</v>
      </c>
      <c r="F11" s="182">
        <f>+D11+E11</f>
        <v>963530916.47099984</v>
      </c>
      <c r="G11" s="182">
        <f>SUM(COG!G10,COG!G18,COG!G28,COG!G38,COG!G62)-(COG_PARTIDA_ESPECIFICA!I37+COG_PARTIDA_ESPECIFICA!I47)</f>
        <v>421980864.75999993</v>
      </c>
      <c r="H11" s="182">
        <f>SUM(COG!H10,COG!H18,COG!H28,COG!H38,COG!H62)-(COG_PARTIDA_ESPECIFICA!J37+COG_PARTIDA_ESPECIFICA!J47)</f>
        <v>419835407.13000005</v>
      </c>
      <c r="I11" s="182">
        <f>+F11-G11</f>
        <v>541550051.71099997</v>
      </c>
    </row>
    <row r="12" spans="2:9" x14ac:dyDescent="0.25">
      <c r="B12" s="19"/>
      <c r="C12" s="56"/>
      <c r="D12" s="182"/>
      <c r="E12" s="182"/>
      <c r="F12" s="182"/>
      <c r="G12" s="182"/>
      <c r="H12" s="182"/>
      <c r="I12" s="182"/>
    </row>
    <row r="13" spans="2:9" x14ac:dyDescent="0.25">
      <c r="B13" s="27"/>
      <c r="C13" s="26" t="s">
        <v>136</v>
      </c>
      <c r="D13" s="182">
        <f>SUM(COG!D48,COG!D58)</f>
        <v>21590371.689999998</v>
      </c>
      <c r="E13" s="182">
        <f>SUM(COG!E48,COG!E58)</f>
        <v>2395260</v>
      </c>
      <c r="F13" s="182">
        <f>SUM(COG!F48,COG!F58)</f>
        <v>23985631.689999998</v>
      </c>
      <c r="G13" s="182">
        <f>SUM(COG!G48,COG!G58)</f>
        <v>216853.2</v>
      </c>
      <c r="H13" s="182">
        <f>SUM(COG!H48,COG!H58)</f>
        <v>188071.2</v>
      </c>
      <c r="I13" s="182">
        <f>+F13-G13</f>
        <v>23768778.489999998</v>
      </c>
    </row>
    <row r="14" spans="2:9" x14ac:dyDescent="0.25">
      <c r="B14" s="19"/>
      <c r="C14" s="56"/>
      <c r="D14" s="201"/>
      <c r="E14" s="201"/>
      <c r="F14" s="201"/>
      <c r="G14" s="201"/>
      <c r="H14" s="201"/>
      <c r="I14" s="201"/>
    </row>
    <row r="15" spans="2:9" x14ac:dyDescent="0.25">
      <c r="B15" s="27"/>
      <c r="C15" s="26" t="s">
        <v>137</v>
      </c>
      <c r="D15" s="201">
        <v>0</v>
      </c>
      <c r="E15" s="201">
        <v>0</v>
      </c>
      <c r="F15" s="201">
        <f>+D15+E15</f>
        <v>0</v>
      </c>
      <c r="G15" s="201">
        <v>0</v>
      </c>
      <c r="H15" s="201">
        <v>0</v>
      </c>
      <c r="I15" s="182">
        <f>+F15-G15</f>
        <v>0</v>
      </c>
    </row>
    <row r="16" spans="2:9" x14ac:dyDescent="0.25">
      <c r="B16" s="27"/>
      <c r="C16" s="26"/>
      <c r="D16" s="201"/>
      <c r="E16" s="201"/>
      <c r="F16" s="201"/>
      <c r="G16" s="201"/>
      <c r="H16" s="201"/>
      <c r="I16" s="182"/>
    </row>
    <row r="17" spans="2:9" x14ac:dyDescent="0.25">
      <c r="B17" s="27"/>
      <c r="C17" s="26" t="s">
        <v>84</v>
      </c>
      <c r="D17" s="201">
        <f>SUM(COG_PARTIDA_ESPECIFICA!F37,COG_PARTIDA_ESPECIFICA!F47)</f>
        <v>50558004.949999996</v>
      </c>
      <c r="E17" s="201">
        <f>SUM(COG_PARTIDA_ESPECIFICA!G37,COG_PARTIDA_ESPECIFICA!G47)</f>
        <v>0</v>
      </c>
      <c r="F17" s="201">
        <f>+D17+E17</f>
        <v>50558004.949999996</v>
      </c>
      <c r="G17" s="201">
        <f>SUM(COG_PARTIDA_ESPECIFICA!I37,COG_PARTIDA_ESPECIFICA!I47)</f>
        <v>23749047.039999999</v>
      </c>
      <c r="H17" s="201">
        <f>SUM(COG_PARTIDA_ESPECIFICA!J37,COG_PARTIDA_ESPECIFICA!J47)</f>
        <v>23161130.059999999</v>
      </c>
      <c r="I17" s="182">
        <f>+F17-G17</f>
        <v>26808957.909999996</v>
      </c>
    </row>
    <row r="18" spans="2:9" x14ac:dyDescent="0.25">
      <c r="B18" s="27"/>
      <c r="C18" s="26"/>
      <c r="D18" s="201"/>
      <c r="E18" s="201"/>
      <c r="F18" s="201"/>
      <c r="G18" s="201"/>
      <c r="H18" s="201"/>
      <c r="I18" s="182"/>
    </row>
    <row r="19" spans="2:9" x14ac:dyDescent="0.25">
      <c r="B19" s="27"/>
      <c r="C19" s="26" t="s">
        <v>89</v>
      </c>
      <c r="D19" s="201">
        <f>SUM(COG!D70)</f>
        <v>0</v>
      </c>
      <c r="E19" s="201">
        <f>SUM(COG!E70)</f>
        <v>0</v>
      </c>
      <c r="F19" s="201">
        <f>+D19+E19</f>
        <v>0</v>
      </c>
      <c r="G19" s="201">
        <f>SUM(COG!G70)</f>
        <v>0</v>
      </c>
      <c r="H19" s="201">
        <f>SUM(COG!H70)</f>
        <v>0</v>
      </c>
      <c r="I19" s="201">
        <f>SUM(COG!I70)</f>
        <v>0</v>
      </c>
    </row>
    <row r="20" spans="2:9" x14ac:dyDescent="0.25">
      <c r="B20" s="28"/>
      <c r="C20" s="29"/>
      <c r="D20" s="202"/>
      <c r="E20" s="202"/>
      <c r="F20" s="202"/>
      <c r="G20" s="202"/>
      <c r="H20" s="202"/>
      <c r="I20" s="202"/>
    </row>
    <row r="21" spans="2:9" s="146" customFormat="1" x14ac:dyDescent="0.25">
      <c r="B21" s="28"/>
      <c r="C21" s="29" t="s">
        <v>132</v>
      </c>
      <c r="D21" s="203">
        <f>+D11+D13+D15+D17+D19</f>
        <v>1029400000.0009999</v>
      </c>
      <c r="E21" s="203">
        <f t="shared" ref="E21:I21" si="0">+E11+E13+E15+E17+E19</f>
        <v>8674553.1099999994</v>
      </c>
      <c r="F21" s="203">
        <f t="shared" si="0"/>
        <v>1038074553.1109998</v>
      </c>
      <c r="G21" s="203">
        <f t="shared" si="0"/>
        <v>445946764.99999994</v>
      </c>
      <c r="H21" s="203">
        <f t="shared" si="0"/>
        <v>443184608.39000005</v>
      </c>
      <c r="I21" s="203">
        <f t="shared" si="0"/>
        <v>592127788.11099994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39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0"/>
      <c r="E25" s="139"/>
    </row>
    <row r="26" spans="2:9" x14ac:dyDescent="0.25">
      <c r="D26" s="180"/>
    </row>
    <row r="27" spans="2:9" x14ac:dyDescent="0.25">
      <c r="D27" s="180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zoomScaleNormal="100" workbookViewId="0">
      <selection activeCell="A3" sqref="A3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11" width="13.7109375" bestFit="1" customWidth="1"/>
    <col min="12" max="12" width="9.85546875" bestFit="1" customWidth="1"/>
    <col min="13" max="22" width="11.42578125" customWidth="1"/>
  </cols>
  <sheetData>
    <row r="1" spans="2:12" x14ac:dyDescent="0.25">
      <c r="B1" s="319"/>
      <c r="C1" s="319"/>
      <c r="D1" s="319"/>
      <c r="E1" s="319"/>
      <c r="F1" s="319"/>
      <c r="G1" s="319"/>
      <c r="H1" s="319"/>
      <c r="I1" s="319"/>
    </row>
    <row r="2" spans="2:12" ht="15.75" x14ac:dyDescent="0.25">
      <c r="B2" s="320" t="s">
        <v>447</v>
      </c>
      <c r="C2" s="320"/>
      <c r="D2" s="320"/>
      <c r="E2" s="320"/>
      <c r="F2" s="320"/>
      <c r="G2" s="320"/>
      <c r="H2" s="320"/>
      <c r="I2" s="320"/>
    </row>
    <row r="3" spans="2:12" x14ac:dyDescent="0.25">
      <c r="B3" s="321" t="s">
        <v>123</v>
      </c>
      <c r="C3" s="321"/>
      <c r="D3" s="321"/>
      <c r="E3" s="321"/>
      <c r="F3" s="321"/>
      <c r="G3" s="321"/>
      <c r="H3" s="321"/>
      <c r="I3" s="321"/>
    </row>
    <row r="4" spans="2:12" x14ac:dyDescent="0.25">
      <c r="B4" s="321" t="s">
        <v>489</v>
      </c>
      <c r="C4" s="321"/>
      <c r="D4" s="321"/>
      <c r="E4" s="321"/>
      <c r="F4" s="321"/>
      <c r="G4" s="321"/>
      <c r="H4" s="321"/>
      <c r="I4" s="321"/>
    </row>
    <row r="5" spans="2:12" x14ac:dyDescent="0.25">
      <c r="B5" s="321" t="str">
        <f>+CAdmon!$A$6</f>
        <v>Del 1 de enero al 30 de junio de 2021</v>
      </c>
      <c r="C5" s="321"/>
      <c r="D5" s="321"/>
      <c r="E5" s="321"/>
      <c r="F5" s="321"/>
      <c r="G5" s="321"/>
      <c r="H5" s="321"/>
      <c r="I5" s="321"/>
    </row>
    <row r="6" spans="2:12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12" x14ac:dyDescent="0.25">
      <c r="B7" s="317" t="s">
        <v>73</v>
      </c>
      <c r="C7" s="317"/>
      <c r="D7" s="318" t="s">
        <v>125</v>
      </c>
      <c r="E7" s="318"/>
      <c r="F7" s="318"/>
      <c r="G7" s="318"/>
      <c r="H7" s="318"/>
      <c r="I7" s="318" t="s">
        <v>126</v>
      </c>
    </row>
    <row r="8" spans="2:12" ht="22.5" x14ac:dyDescent="0.25">
      <c r="B8" s="317"/>
      <c r="C8" s="317"/>
      <c r="D8" s="147" t="s">
        <v>127</v>
      </c>
      <c r="E8" s="147" t="s">
        <v>128</v>
      </c>
      <c r="F8" s="147" t="s">
        <v>107</v>
      </c>
      <c r="G8" s="147" t="s">
        <v>108</v>
      </c>
      <c r="H8" s="147" t="s">
        <v>129</v>
      </c>
      <c r="I8" s="318"/>
    </row>
    <row r="9" spans="2:12" ht="11.25" customHeight="1" x14ac:dyDescent="0.25">
      <c r="B9" s="317"/>
      <c r="C9" s="317"/>
      <c r="D9" s="147">
        <v>1</v>
      </c>
      <c r="E9" s="147">
        <v>2</v>
      </c>
      <c r="F9" s="147" t="s">
        <v>130</v>
      </c>
      <c r="G9" s="147">
        <v>4</v>
      </c>
      <c r="H9" s="147">
        <v>5</v>
      </c>
      <c r="I9" s="147" t="s">
        <v>131</v>
      </c>
    </row>
    <row r="10" spans="2:12" x14ac:dyDescent="0.25">
      <c r="B10" s="347" t="s">
        <v>98</v>
      </c>
      <c r="C10" s="348"/>
      <c r="D10" s="204">
        <f>SUM(D11:D17)</f>
        <v>970798083.08999991</v>
      </c>
      <c r="E10" s="204">
        <f>SUM(E11:E17)</f>
        <v>4117353.11</v>
      </c>
      <c r="F10" s="204">
        <f>+D10+E10</f>
        <v>974915436.19999993</v>
      </c>
      <c r="G10" s="204">
        <f>SUM(G11:G17)</f>
        <v>428216181.86999995</v>
      </c>
      <c r="H10" s="204">
        <f>SUM(H11:H17)</f>
        <v>425957065.53000003</v>
      </c>
      <c r="I10" s="204">
        <f>+F10-G10</f>
        <v>546699254.32999992</v>
      </c>
      <c r="K10" s="252"/>
      <c r="L10" s="252"/>
    </row>
    <row r="11" spans="2:12" x14ac:dyDescent="0.25">
      <c r="B11" s="32"/>
      <c r="C11" s="33" t="s">
        <v>138</v>
      </c>
      <c r="D11" s="205">
        <f>SUM(COG_PARTIDA_ESPECIFICA!F13)</f>
        <v>380939334.19999999</v>
      </c>
      <c r="E11" s="205">
        <f>SUM(COG_PARTIDA_ESPECIFICA!G13)</f>
        <v>1878946.45</v>
      </c>
      <c r="F11" s="205">
        <f t="shared" ref="F11:F75" si="0">+D11+E11</f>
        <v>382818280.64999998</v>
      </c>
      <c r="G11" s="205">
        <f>SUM(COG_PARTIDA_ESPECIFICA!I13)</f>
        <v>177591285.19999999</v>
      </c>
      <c r="H11" s="205">
        <f>SUM(COG_PARTIDA_ESPECIFICA!J13)</f>
        <v>177591285.19999999</v>
      </c>
      <c r="I11" s="205">
        <f t="shared" ref="I11:I74" si="1">+F11-G11</f>
        <v>205226995.44999999</v>
      </c>
    </row>
    <row r="12" spans="2:12" x14ac:dyDescent="0.25">
      <c r="B12" s="32"/>
      <c r="C12" s="33" t="s">
        <v>139</v>
      </c>
      <c r="D12" s="205">
        <f>SUM(COG_PARTIDA_ESPECIFICA!F18)</f>
        <v>2248027.71</v>
      </c>
      <c r="E12" s="205">
        <f>SUM(COG_PARTIDA_ESPECIFICA!G18)</f>
        <v>0</v>
      </c>
      <c r="F12" s="205">
        <f t="shared" si="0"/>
        <v>2248027.71</v>
      </c>
      <c r="G12" s="205">
        <f>SUM(COG_PARTIDA_ESPECIFICA!I18)</f>
        <v>2244224.7000000002</v>
      </c>
      <c r="H12" s="205">
        <f>SUM(COG_PARTIDA_ESPECIFICA!J18)</f>
        <v>2155047.69</v>
      </c>
      <c r="I12" s="205">
        <f t="shared" si="1"/>
        <v>3803.0099999997765</v>
      </c>
    </row>
    <row r="13" spans="2:12" x14ac:dyDescent="0.25">
      <c r="B13" s="32"/>
      <c r="C13" s="33" t="s">
        <v>140</v>
      </c>
      <c r="D13" s="205">
        <f>SUM(COG_PARTIDA_ESPECIFICA!F23)</f>
        <v>295155647.72000003</v>
      </c>
      <c r="E13" s="205">
        <f>SUM(COG_PARTIDA_ESPECIFICA!G23)</f>
        <v>1151957.68</v>
      </c>
      <c r="F13" s="205">
        <f t="shared" si="0"/>
        <v>296307605.40000004</v>
      </c>
      <c r="G13" s="205">
        <f>SUM(COG_PARTIDA_ESPECIFICA!I23)</f>
        <v>114615137.81</v>
      </c>
      <c r="H13" s="205">
        <f>SUM(COG_PARTIDA_ESPECIFICA!J23)</f>
        <v>114615137.81</v>
      </c>
      <c r="I13" s="205">
        <f t="shared" si="1"/>
        <v>181692467.59000003</v>
      </c>
    </row>
    <row r="14" spans="2:12" x14ac:dyDescent="0.25">
      <c r="B14" s="32"/>
      <c r="C14" s="33" t="s">
        <v>141</v>
      </c>
      <c r="D14" s="205">
        <f>SUM(COG_PARTIDA_ESPECIFICA!F34)</f>
        <v>111274638.67999999</v>
      </c>
      <c r="E14" s="205">
        <f>SUM(COG_PARTIDA_ESPECIFICA!G34)</f>
        <v>858993.84</v>
      </c>
      <c r="F14" s="205">
        <f t="shared" si="0"/>
        <v>112133632.52</v>
      </c>
      <c r="G14" s="205">
        <f>SUM(COG_PARTIDA_ESPECIFICA!I34)</f>
        <v>58837936.339999996</v>
      </c>
      <c r="H14" s="205">
        <f>SUM(COG_PARTIDA_ESPECIFICA!J34)</f>
        <v>56677738.289999999</v>
      </c>
      <c r="I14" s="205">
        <f t="shared" si="1"/>
        <v>53295696.18</v>
      </c>
    </row>
    <row r="15" spans="2:12" x14ac:dyDescent="0.25">
      <c r="B15" s="32"/>
      <c r="C15" s="33" t="s">
        <v>142</v>
      </c>
      <c r="D15" s="205">
        <f>SUM(COG_PARTIDA_ESPECIFICA!F43)</f>
        <v>167017148.78</v>
      </c>
      <c r="E15" s="205">
        <f>SUM(COG_PARTIDA_ESPECIFICA!G43)</f>
        <v>179455.14</v>
      </c>
      <c r="F15" s="205">
        <f t="shared" si="0"/>
        <v>167196603.91999999</v>
      </c>
      <c r="G15" s="205">
        <f>SUM(COG_PARTIDA_ESPECIFICA!I43)</f>
        <v>69345797.820000008</v>
      </c>
      <c r="H15" s="205">
        <f>SUM(COG_PARTIDA_ESPECIFICA!J43)</f>
        <v>69336056.540000007</v>
      </c>
      <c r="I15" s="205">
        <f t="shared" si="1"/>
        <v>97850806.099999979</v>
      </c>
    </row>
    <row r="16" spans="2:12" x14ac:dyDescent="0.25">
      <c r="B16" s="32"/>
      <c r="C16" s="33" t="s">
        <v>143</v>
      </c>
      <c r="D16" s="206">
        <v>0</v>
      </c>
      <c r="E16" s="206">
        <v>0</v>
      </c>
      <c r="F16" s="205">
        <f t="shared" si="0"/>
        <v>0</v>
      </c>
      <c r="G16" s="206">
        <v>0</v>
      </c>
      <c r="H16" s="206">
        <v>0</v>
      </c>
      <c r="I16" s="206">
        <f t="shared" si="1"/>
        <v>0</v>
      </c>
    </row>
    <row r="17" spans="2:12" x14ac:dyDescent="0.25">
      <c r="B17" s="32"/>
      <c r="C17" s="33" t="s">
        <v>144</v>
      </c>
      <c r="D17" s="205">
        <f>SUM(COG_PARTIDA_ESPECIFICA!F65)</f>
        <v>14163286</v>
      </c>
      <c r="E17" s="205">
        <f>SUM(COG_PARTIDA_ESPECIFICA!G65)</f>
        <v>48000</v>
      </c>
      <c r="F17" s="205">
        <f t="shared" si="0"/>
        <v>14211286</v>
      </c>
      <c r="G17" s="205">
        <f>SUM(COG_PARTIDA_ESPECIFICA!I65)</f>
        <v>5581800</v>
      </c>
      <c r="H17" s="205">
        <f>SUM(COG_PARTIDA_ESPECIFICA!J65)</f>
        <v>5581800</v>
      </c>
      <c r="I17" s="205">
        <f t="shared" si="1"/>
        <v>8629486</v>
      </c>
    </row>
    <row r="18" spans="2:12" x14ac:dyDescent="0.25">
      <c r="B18" s="347" t="s">
        <v>76</v>
      </c>
      <c r="C18" s="348"/>
      <c r="D18" s="204">
        <f>SUM(D19:D27)</f>
        <v>8188101.0810000002</v>
      </c>
      <c r="E18" s="204">
        <f>SUM(E19:E27)</f>
        <v>211960</v>
      </c>
      <c r="F18" s="204">
        <f t="shared" si="0"/>
        <v>8400061.0810000002</v>
      </c>
      <c r="G18" s="204">
        <f>SUM(G19:G27)</f>
        <v>4484405.12</v>
      </c>
      <c r="H18" s="204">
        <f>SUM(H19:H27)</f>
        <v>4470023.3</v>
      </c>
      <c r="I18" s="204">
        <f t="shared" si="1"/>
        <v>3915655.9610000001</v>
      </c>
      <c r="K18" s="252"/>
      <c r="L18" s="252"/>
    </row>
    <row r="19" spans="2:12" x14ac:dyDescent="0.25">
      <c r="B19" s="32"/>
      <c r="C19" s="33" t="s">
        <v>145</v>
      </c>
      <c r="D19" s="205">
        <f>SUM(COG_PARTIDA_ESPECIFICA!F70)</f>
        <v>1549733.7349999999</v>
      </c>
      <c r="E19" s="205">
        <f>SUM(COG_PARTIDA_ESPECIFICA!G70)</f>
        <v>0</v>
      </c>
      <c r="F19" s="205">
        <f t="shared" si="0"/>
        <v>1549733.7349999999</v>
      </c>
      <c r="G19" s="205">
        <f>SUM(COG_PARTIDA_ESPECIFICA!I70)</f>
        <v>615399.61</v>
      </c>
      <c r="H19" s="205">
        <f>SUM(COG_PARTIDA_ESPECIFICA!J70)</f>
        <v>613926.61</v>
      </c>
      <c r="I19" s="205">
        <f t="shared" si="1"/>
        <v>934334.12499999988</v>
      </c>
    </row>
    <row r="20" spans="2:12" x14ac:dyDescent="0.25">
      <c r="B20" s="32"/>
      <c r="C20" s="33" t="s">
        <v>146</v>
      </c>
      <c r="D20" s="205">
        <f>SUM(COG_PARTIDA_ESPECIFICA!F84)</f>
        <v>206000</v>
      </c>
      <c r="E20" s="205">
        <f>SUM(COG_PARTIDA_ESPECIFICA!G84)</f>
        <v>0</v>
      </c>
      <c r="F20" s="205">
        <f t="shared" si="0"/>
        <v>206000</v>
      </c>
      <c r="G20" s="205">
        <f>SUM(COG_PARTIDA_ESPECIFICA!I84)</f>
        <v>122730.76</v>
      </c>
      <c r="H20" s="205">
        <f>SUM(COG_PARTIDA_ESPECIFICA!J84)</f>
        <v>122730.76</v>
      </c>
      <c r="I20" s="205">
        <f t="shared" si="1"/>
        <v>83269.240000000005</v>
      </c>
    </row>
    <row r="21" spans="2:12" x14ac:dyDescent="0.25">
      <c r="B21" s="32"/>
      <c r="C21" s="33" t="s">
        <v>147</v>
      </c>
      <c r="D21" s="206">
        <v>0</v>
      </c>
      <c r="E21" s="206">
        <v>0</v>
      </c>
      <c r="F21" s="205">
        <f t="shared" si="0"/>
        <v>0</v>
      </c>
      <c r="G21" s="206">
        <v>0</v>
      </c>
      <c r="H21" s="206">
        <v>0</v>
      </c>
      <c r="I21" s="206">
        <f t="shared" si="1"/>
        <v>0</v>
      </c>
    </row>
    <row r="22" spans="2:12" x14ac:dyDescent="0.25">
      <c r="B22" s="32"/>
      <c r="C22" s="33" t="s">
        <v>148</v>
      </c>
      <c r="D22" s="205">
        <f>SUM(COG_PARTIDA_ESPECIFICA!F91)</f>
        <v>708678.15599999996</v>
      </c>
      <c r="E22" s="205">
        <f>SUM(COG_PARTIDA_ESPECIFICA!G91)</f>
        <v>195960</v>
      </c>
      <c r="F22" s="205">
        <f t="shared" si="0"/>
        <v>904638.15599999996</v>
      </c>
      <c r="G22" s="205">
        <f>SUM(COG_PARTIDA_ESPECIFICA!I91)</f>
        <v>349917.63</v>
      </c>
      <c r="H22" s="205">
        <f>SUM(COG_PARTIDA_ESPECIFICA!J91)</f>
        <v>349917.63</v>
      </c>
      <c r="I22" s="205">
        <f t="shared" si="1"/>
        <v>554720.52599999995</v>
      </c>
    </row>
    <row r="23" spans="2:12" x14ac:dyDescent="0.25">
      <c r="B23" s="32"/>
      <c r="C23" s="33" t="s">
        <v>149</v>
      </c>
      <c r="D23" s="205">
        <f>SUM(COG_PARTIDA_ESPECIFICA!F108)</f>
        <v>475000</v>
      </c>
      <c r="E23" s="205">
        <f>SUM(COG_PARTIDA_ESPECIFICA!G108)</f>
        <v>0</v>
      </c>
      <c r="F23" s="205">
        <f t="shared" si="0"/>
        <v>475000</v>
      </c>
      <c r="G23" s="205">
        <f>SUM(COG_PARTIDA_ESPECIFICA!I108)</f>
        <v>321082.69999999995</v>
      </c>
      <c r="H23" s="205">
        <f>SUM(COG_PARTIDA_ESPECIFICA!J108)</f>
        <v>321082.69999999995</v>
      </c>
      <c r="I23" s="205">
        <f t="shared" si="1"/>
        <v>153917.30000000005</v>
      </c>
    </row>
    <row r="24" spans="2:12" x14ac:dyDescent="0.25">
      <c r="B24" s="32"/>
      <c r="C24" s="33" t="s">
        <v>150</v>
      </c>
      <c r="D24" s="205">
        <f>SUM(COG_PARTIDA_ESPECIFICA!F115)</f>
        <v>3915000</v>
      </c>
      <c r="E24" s="205">
        <f>SUM(COG_PARTIDA_ESPECIFICA!G115)</f>
        <v>0</v>
      </c>
      <c r="F24" s="205">
        <f t="shared" si="0"/>
        <v>3915000</v>
      </c>
      <c r="G24" s="205">
        <f>SUM(COG_PARTIDA_ESPECIFICA!I115)</f>
        <v>2604771.91</v>
      </c>
      <c r="H24" s="205">
        <f>SUM(COG_PARTIDA_ESPECIFICA!J115)</f>
        <v>2591863.0900000003</v>
      </c>
      <c r="I24" s="205">
        <f t="shared" si="1"/>
        <v>1310228.0899999999</v>
      </c>
    </row>
    <row r="25" spans="2:12" x14ac:dyDescent="0.25">
      <c r="B25" s="32"/>
      <c r="C25" s="33" t="s">
        <v>151</v>
      </c>
      <c r="D25" s="205">
        <f>SUM(COG_PARTIDA_ESPECIFICA!F119)</f>
        <v>40000</v>
      </c>
      <c r="E25" s="205">
        <f>SUM(COG_PARTIDA_ESPECIFICA!G119)</f>
        <v>0</v>
      </c>
      <c r="F25" s="205">
        <f t="shared" si="0"/>
        <v>40000</v>
      </c>
      <c r="G25" s="205">
        <f>SUM(COG_PARTIDA_ESPECIFICA!I119)</f>
        <v>0</v>
      </c>
      <c r="H25" s="205">
        <f>SUM(COG_PARTIDA_ESPECIFICA!J119)</f>
        <v>0</v>
      </c>
      <c r="I25" s="205">
        <f t="shared" si="1"/>
        <v>40000</v>
      </c>
    </row>
    <row r="26" spans="2:12" x14ac:dyDescent="0.25">
      <c r="B26" s="32"/>
      <c r="C26" s="33" t="s">
        <v>152</v>
      </c>
      <c r="D26" s="206">
        <v>0</v>
      </c>
      <c r="E26" s="206">
        <v>0</v>
      </c>
      <c r="F26" s="205">
        <f t="shared" si="0"/>
        <v>0</v>
      </c>
      <c r="G26" s="206">
        <v>0</v>
      </c>
      <c r="H26" s="206">
        <v>0</v>
      </c>
      <c r="I26" s="206">
        <f t="shared" si="1"/>
        <v>0</v>
      </c>
    </row>
    <row r="27" spans="2:12" x14ac:dyDescent="0.25">
      <c r="B27" s="32"/>
      <c r="C27" s="33" t="s">
        <v>153</v>
      </c>
      <c r="D27" s="205">
        <f>SUM(COG_PARTIDA_ESPECIFICA!F127)</f>
        <v>1293689.19</v>
      </c>
      <c r="E27" s="205">
        <f>SUM(COG_PARTIDA_ESPECIFICA!G127)</f>
        <v>16000</v>
      </c>
      <c r="F27" s="205">
        <f t="shared" si="0"/>
        <v>1309689.19</v>
      </c>
      <c r="G27" s="205">
        <f>SUM(COG_PARTIDA_ESPECIFICA!I127)</f>
        <v>470502.51</v>
      </c>
      <c r="H27" s="205">
        <f>SUM(COG_PARTIDA_ESPECIFICA!J127)</f>
        <v>470502.51</v>
      </c>
      <c r="I27" s="205">
        <f t="shared" si="1"/>
        <v>839186.67999999993</v>
      </c>
    </row>
    <row r="28" spans="2:12" x14ac:dyDescent="0.25">
      <c r="B28" s="347" t="s">
        <v>78</v>
      </c>
      <c r="C28" s="348"/>
      <c r="D28" s="204">
        <f>SUM(D29:D37)</f>
        <v>23768444.140000001</v>
      </c>
      <c r="E28" s="204">
        <f>SUM(E29:E37)</f>
        <v>1949980</v>
      </c>
      <c r="F28" s="204">
        <f t="shared" si="0"/>
        <v>25718424.140000001</v>
      </c>
      <c r="G28" s="204">
        <f>SUM(G29:G37)</f>
        <v>13029324.810000001</v>
      </c>
      <c r="H28" s="204">
        <f>SUM(H29:H37)</f>
        <v>12569448.359999998</v>
      </c>
      <c r="I28" s="204">
        <f t="shared" si="1"/>
        <v>12689099.33</v>
      </c>
      <c r="K28" s="252"/>
      <c r="L28" s="252"/>
    </row>
    <row r="29" spans="2:12" x14ac:dyDescent="0.25">
      <c r="B29" s="32"/>
      <c r="C29" s="33" t="s">
        <v>154</v>
      </c>
      <c r="D29" s="205">
        <f>SUM(COG_PARTIDA_ESPECIFICA!F144)</f>
        <v>6732027.6299999999</v>
      </c>
      <c r="E29" s="205">
        <f>SUM(COG_PARTIDA_ESPECIFICA!G144)</f>
        <v>112400</v>
      </c>
      <c r="F29" s="205">
        <f t="shared" si="0"/>
        <v>6844427.6299999999</v>
      </c>
      <c r="G29" s="205">
        <f>SUM(COG_PARTIDA_ESPECIFICA!I144)</f>
        <v>5249478.66</v>
      </c>
      <c r="H29" s="205">
        <f>SUM(COG_PARTIDA_ESPECIFICA!J144)</f>
        <v>4840982.01</v>
      </c>
      <c r="I29" s="205">
        <f t="shared" si="1"/>
        <v>1594948.9699999997</v>
      </c>
    </row>
    <row r="30" spans="2:12" x14ac:dyDescent="0.25">
      <c r="B30" s="32"/>
      <c r="C30" s="33" t="s">
        <v>155</v>
      </c>
      <c r="D30" s="205">
        <f>SUM(COG_PARTIDA_ESPECIFICA!F159)</f>
        <v>5636485.3200000003</v>
      </c>
      <c r="E30" s="205">
        <f>SUM(COG_PARTIDA_ESPECIFICA!G159)</f>
        <v>0</v>
      </c>
      <c r="F30" s="205">
        <f t="shared" si="0"/>
        <v>5636485.3200000003</v>
      </c>
      <c r="G30" s="205">
        <f>SUM(COG_PARTIDA_ESPECIFICA!I159)</f>
        <v>4272622.9800000004</v>
      </c>
      <c r="H30" s="205">
        <f>SUM(COG_PARTIDA_ESPECIFICA!J159)</f>
        <v>4270917.78</v>
      </c>
      <c r="I30" s="205">
        <f t="shared" si="1"/>
        <v>1363862.3399999999</v>
      </c>
    </row>
    <row r="31" spans="2:12" x14ac:dyDescent="0.25">
      <c r="B31" s="32"/>
      <c r="C31" s="33" t="s">
        <v>156</v>
      </c>
      <c r="D31" s="205">
        <f>SUM(COG_PARTIDA_ESPECIFICA!F168)</f>
        <v>3829645.65</v>
      </c>
      <c r="E31" s="205">
        <f>SUM(COG_PARTIDA_ESPECIFICA!G168)</f>
        <v>200200</v>
      </c>
      <c r="F31" s="205">
        <f t="shared" si="0"/>
        <v>4029845.65</v>
      </c>
      <c r="G31" s="205">
        <f>SUM(COG_PARTIDA_ESPECIFICA!I168)</f>
        <v>644578.74</v>
      </c>
      <c r="H31" s="205">
        <f>SUM(COG_PARTIDA_ESPECIFICA!J168)</f>
        <v>641815.54</v>
      </c>
      <c r="I31" s="205">
        <f t="shared" si="1"/>
        <v>3385266.91</v>
      </c>
    </row>
    <row r="32" spans="2:12" x14ac:dyDescent="0.25">
      <c r="B32" s="32"/>
      <c r="C32" s="33" t="s">
        <v>157</v>
      </c>
      <c r="D32" s="205">
        <f>SUM(COG_PARTIDA_ESPECIFICA!F181)</f>
        <v>360000</v>
      </c>
      <c r="E32" s="205">
        <f>SUM(COG_PARTIDA_ESPECIFICA!G181)</f>
        <v>0</v>
      </c>
      <c r="F32" s="205">
        <f t="shared" si="0"/>
        <v>360000</v>
      </c>
      <c r="G32" s="205">
        <f>SUM(COG_PARTIDA_ESPECIFICA!I181)</f>
        <v>330681.61</v>
      </c>
      <c r="H32" s="205">
        <f>SUM(COG_PARTIDA_ESPECIFICA!J181)</f>
        <v>330681.61</v>
      </c>
      <c r="I32" s="205">
        <f t="shared" si="1"/>
        <v>29318.390000000014</v>
      </c>
    </row>
    <row r="33" spans="2:12" x14ac:dyDescent="0.25">
      <c r="B33" s="32"/>
      <c r="C33" s="33" t="s">
        <v>158</v>
      </c>
      <c r="D33" s="205">
        <f>SUM(COG_PARTIDA_ESPECIFICA!F191)</f>
        <v>6645285.54</v>
      </c>
      <c r="E33" s="205">
        <f>SUM(COG_PARTIDA_ESPECIFICA!G191)</f>
        <v>1637380</v>
      </c>
      <c r="F33" s="205">
        <f t="shared" si="0"/>
        <v>8282665.54</v>
      </c>
      <c r="G33" s="205">
        <f>SUM(COG_PARTIDA_ESPECIFICA!I191)</f>
        <v>1991212.1400000001</v>
      </c>
      <c r="H33" s="205">
        <f>SUM(COG_PARTIDA_ESPECIFICA!J191)</f>
        <v>1946221.74</v>
      </c>
      <c r="I33" s="205">
        <f t="shared" si="1"/>
        <v>6291453.4000000004</v>
      </c>
    </row>
    <row r="34" spans="2:12" x14ac:dyDescent="0.25">
      <c r="B34" s="32"/>
      <c r="C34" s="33" t="s">
        <v>159</v>
      </c>
      <c r="D34" s="205">
        <f>SUM(COG_PARTIDA_ESPECIFICA!F214)</f>
        <v>0</v>
      </c>
      <c r="E34" s="205">
        <f>SUM(COG_PARTIDA_ESPECIFICA!G214)</f>
        <v>0</v>
      </c>
      <c r="F34" s="205">
        <f t="shared" si="0"/>
        <v>0</v>
      </c>
      <c r="G34" s="205">
        <f>SUM(COG_PARTIDA_ESPECIFICA!I214)</f>
        <v>0</v>
      </c>
      <c r="H34" s="205">
        <f>SUM(COG_PARTIDA_ESPECIFICA!J214)</f>
        <v>0</v>
      </c>
      <c r="I34" s="205">
        <f t="shared" si="1"/>
        <v>0</v>
      </c>
    </row>
    <row r="35" spans="2:12" x14ac:dyDescent="0.25">
      <c r="B35" s="32"/>
      <c r="C35" s="33" t="s">
        <v>160</v>
      </c>
      <c r="D35" s="205">
        <f>SUM(COG_PARTIDA_ESPECIFICA!F217)</f>
        <v>365000</v>
      </c>
      <c r="E35" s="205">
        <f>SUM(COG_PARTIDA_ESPECIFICA!G217)</f>
        <v>0</v>
      </c>
      <c r="F35" s="205">
        <f t="shared" si="0"/>
        <v>365000</v>
      </c>
      <c r="G35" s="205">
        <f>SUM(COG_PARTIDA_ESPECIFICA!I217)</f>
        <v>358737.78</v>
      </c>
      <c r="H35" s="205">
        <f>SUM(COG_PARTIDA_ESPECIFICA!J217)</f>
        <v>358737.78</v>
      </c>
      <c r="I35" s="205">
        <f t="shared" si="1"/>
        <v>6262.2199999999721</v>
      </c>
    </row>
    <row r="36" spans="2:12" x14ac:dyDescent="0.25">
      <c r="B36" s="32"/>
      <c r="C36" s="33" t="s">
        <v>161</v>
      </c>
      <c r="D36" s="205">
        <f>SUM(COG_PARTIDA_ESPECIFICA!F232)</f>
        <v>200000</v>
      </c>
      <c r="E36" s="205">
        <f>SUM(COG_PARTIDA_ESPECIFICA!G232)</f>
        <v>0</v>
      </c>
      <c r="F36" s="205">
        <f t="shared" si="0"/>
        <v>200000</v>
      </c>
      <c r="G36" s="205">
        <f>SUM(COG_PARTIDA_ESPECIFICA!I232)</f>
        <v>182012.9</v>
      </c>
      <c r="H36" s="205">
        <f>SUM(COG_PARTIDA_ESPECIFICA!J232)</f>
        <v>180091.9</v>
      </c>
      <c r="I36" s="205">
        <f t="shared" si="1"/>
        <v>17987.100000000006</v>
      </c>
    </row>
    <row r="37" spans="2:12" x14ac:dyDescent="0.25">
      <c r="B37" s="32"/>
      <c r="C37" s="33" t="s">
        <v>162</v>
      </c>
      <c r="D37" s="205">
        <f>SUM(COG_PARTIDA_ESPECIFICA!F236)</f>
        <v>0</v>
      </c>
      <c r="E37" s="205">
        <f>SUM(COG_PARTIDA_ESPECIFICA!G236)</f>
        <v>0</v>
      </c>
      <c r="F37" s="205">
        <f t="shared" si="0"/>
        <v>0</v>
      </c>
      <c r="G37" s="205">
        <f>SUM(COG_PARTIDA_ESPECIFICA!I236)</f>
        <v>0</v>
      </c>
      <c r="H37" s="205">
        <f>SUM(COG_PARTIDA_ESPECIFICA!J236)</f>
        <v>0</v>
      </c>
      <c r="I37" s="205">
        <f t="shared" si="1"/>
        <v>0</v>
      </c>
    </row>
    <row r="38" spans="2:12" x14ac:dyDescent="0.25">
      <c r="B38" s="347" t="s">
        <v>117</v>
      </c>
      <c r="C38" s="348"/>
      <c r="D38" s="204">
        <f>SUM(D39:D47)</f>
        <v>55000</v>
      </c>
      <c r="E38" s="207">
        <f>SUM(E39:E47)</f>
        <v>0</v>
      </c>
      <c r="F38" s="204">
        <f t="shared" si="0"/>
        <v>55000</v>
      </c>
      <c r="G38" s="204">
        <f>SUM(G39:G47)</f>
        <v>0</v>
      </c>
      <c r="H38" s="204">
        <f>SUM(H39:H47)</f>
        <v>0</v>
      </c>
      <c r="I38" s="204">
        <f t="shared" si="1"/>
        <v>55000</v>
      </c>
      <c r="K38" s="252"/>
      <c r="L38" s="252"/>
    </row>
    <row r="39" spans="2:12" x14ac:dyDescent="0.25">
      <c r="B39" s="32"/>
      <c r="C39" s="33" t="s">
        <v>80</v>
      </c>
      <c r="D39" s="206">
        <v>0</v>
      </c>
      <c r="E39" s="206">
        <v>0</v>
      </c>
      <c r="F39" s="205">
        <f t="shared" si="0"/>
        <v>0</v>
      </c>
      <c r="G39" s="206">
        <v>0</v>
      </c>
      <c r="H39" s="206">
        <v>0</v>
      </c>
      <c r="I39" s="206">
        <f t="shared" si="1"/>
        <v>0</v>
      </c>
    </row>
    <row r="40" spans="2:12" x14ac:dyDescent="0.25">
      <c r="B40" s="32"/>
      <c r="C40" s="33" t="s">
        <v>81</v>
      </c>
      <c r="D40" s="206">
        <v>0</v>
      </c>
      <c r="E40" s="206">
        <v>0</v>
      </c>
      <c r="F40" s="205">
        <f t="shared" si="0"/>
        <v>0</v>
      </c>
      <c r="G40" s="206">
        <v>0</v>
      </c>
      <c r="H40" s="206">
        <v>0</v>
      </c>
      <c r="I40" s="206">
        <f t="shared" si="1"/>
        <v>0</v>
      </c>
    </row>
    <row r="41" spans="2:12" x14ac:dyDescent="0.25">
      <c r="B41" s="32"/>
      <c r="C41" s="33" t="s">
        <v>82</v>
      </c>
      <c r="D41" s="206">
        <v>0</v>
      </c>
      <c r="E41" s="206">
        <v>0</v>
      </c>
      <c r="F41" s="205">
        <f t="shared" si="0"/>
        <v>0</v>
      </c>
      <c r="G41" s="206">
        <v>0</v>
      </c>
      <c r="H41" s="206">
        <v>0</v>
      </c>
      <c r="I41" s="206">
        <f t="shared" si="1"/>
        <v>0</v>
      </c>
    </row>
    <row r="42" spans="2:12" x14ac:dyDescent="0.25">
      <c r="B42" s="32"/>
      <c r="C42" s="33" t="s">
        <v>83</v>
      </c>
      <c r="D42" s="205">
        <f>SUM(COG_PARTIDA_ESPECIFICA!F243)</f>
        <v>55000</v>
      </c>
      <c r="E42" s="205">
        <f>SUM(COG_PARTIDA_ESPECIFICA!G243)</f>
        <v>0</v>
      </c>
      <c r="F42" s="205">
        <f t="shared" si="0"/>
        <v>55000</v>
      </c>
      <c r="G42" s="205">
        <f>SUM(COG_PARTIDA_ESPECIFICA!I243)</f>
        <v>0</v>
      </c>
      <c r="H42" s="205">
        <f>SUM(COG_PARTIDA_ESPECIFICA!J243)</f>
        <v>0</v>
      </c>
      <c r="I42" s="206">
        <f t="shared" si="1"/>
        <v>55000</v>
      </c>
    </row>
    <row r="43" spans="2:12" x14ac:dyDescent="0.25">
      <c r="B43" s="32"/>
      <c r="C43" s="33" t="s">
        <v>84</v>
      </c>
      <c r="D43" s="206">
        <v>0</v>
      </c>
      <c r="E43" s="206">
        <v>0</v>
      </c>
      <c r="F43" s="205">
        <f t="shared" si="0"/>
        <v>0</v>
      </c>
      <c r="G43" s="206">
        <v>0</v>
      </c>
      <c r="H43" s="206">
        <v>0</v>
      </c>
      <c r="I43" s="206">
        <f t="shared" si="1"/>
        <v>0</v>
      </c>
    </row>
    <row r="44" spans="2:12" x14ac:dyDescent="0.25">
      <c r="B44" s="32"/>
      <c r="C44" s="33" t="s">
        <v>163</v>
      </c>
      <c r="D44" s="206">
        <f>SUM(COG_PARTIDA_ESPECIFICA!F246)</f>
        <v>0</v>
      </c>
      <c r="E44" s="206">
        <f>SUM(COG_PARTIDA_ESPECIFICA!G246)</f>
        <v>0</v>
      </c>
      <c r="F44" s="205">
        <f t="shared" si="0"/>
        <v>0</v>
      </c>
      <c r="G44" s="206">
        <f>SUM(COG_PARTIDA_ESPECIFICA!I246)</f>
        <v>0</v>
      </c>
      <c r="H44" s="206">
        <f>SUM(COG_PARTIDA_ESPECIFICA!J246)</f>
        <v>0</v>
      </c>
      <c r="I44" s="206">
        <f t="shared" si="1"/>
        <v>0</v>
      </c>
    </row>
    <row r="45" spans="2:12" x14ac:dyDescent="0.25">
      <c r="B45" s="32"/>
      <c r="C45" s="33" t="s">
        <v>86</v>
      </c>
      <c r="D45" s="206">
        <v>0</v>
      </c>
      <c r="E45" s="206">
        <v>0</v>
      </c>
      <c r="F45" s="205">
        <f t="shared" si="0"/>
        <v>0</v>
      </c>
      <c r="G45" s="206">
        <v>0</v>
      </c>
      <c r="H45" s="206">
        <v>0</v>
      </c>
      <c r="I45" s="206">
        <f t="shared" si="1"/>
        <v>0</v>
      </c>
    </row>
    <row r="46" spans="2:12" x14ac:dyDescent="0.25">
      <c r="B46" s="32"/>
      <c r="C46" s="33" t="s">
        <v>87</v>
      </c>
      <c r="D46" s="206">
        <v>0</v>
      </c>
      <c r="E46" s="206">
        <v>0</v>
      </c>
      <c r="F46" s="205">
        <f t="shared" si="0"/>
        <v>0</v>
      </c>
      <c r="G46" s="206">
        <v>0</v>
      </c>
      <c r="H46" s="206">
        <v>0</v>
      </c>
      <c r="I46" s="206">
        <f t="shared" si="1"/>
        <v>0</v>
      </c>
    </row>
    <row r="47" spans="2:12" x14ac:dyDescent="0.25">
      <c r="B47" s="32"/>
      <c r="C47" s="33" t="s">
        <v>88</v>
      </c>
      <c r="D47" s="206">
        <v>0</v>
      </c>
      <c r="E47" s="206">
        <v>0</v>
      </c>
      <c r="F47" s="205">
        <f t="shared" si="0"/>
        <v>0</v>
      </c>
      <c r="G47" s="206">
        <v>0</v>
      </c>
      <c r="H47" s="206">
        <v>0</v>
      </c>
      <c r="I47" s="206">
        <f t="shared" si="1"/>
        <v>0</v>
      </c>
    </row>
    <row r="48" spans="2:12" x14ac:dyDescent="0.25">
      <c r="B48" s="347" t="s">
        <v>164</v>
      </c>
      <c r="C48" s="348"/>
      <c r="D48" s="204">
        <f>SUM(D49:D57)</f>
        <v>21025223.014999997</v>
      </c>
      <c r="E48" s="204">
        <f>SUM(E49:E57)</f>
        <v>1145260</v>
      </c>
      <c r="F48" s="204">
        <f t="shared" si="0"/>
        <v>22170483.014999997</v>
      </c>
      <c r="G48" s="204">
        <f>SUM(G49:G57)</f>
        <v>216853.2</v>
      </c>
      <c r="H48" s="204">
        <f>SUM(H49:H57)</f>
        <v>188071.2</v>
      </c>
      <c r="I48" s="204">
        <f t="shared" si="1"/>
        <v>21953629.814999998</v>
      </c>
      <c r="K48" s="252"/>
      <c r="L48" s="252"/>
    </row>
    <row r="49" spans="2:12" x14ac:dyDescent="0.25">
      <c r="B49" s="32"/>
      <c r="C49" s="33" t="s">
        <v>165</v>
      </c>
      <c r="D49" s="205">
        <f>SUM(COG_PARTIDA_ESPECIFICA!F251)</f>
        <v>19639957.399999999</v>
      </c>
      <c r="E49" s="205">
        <f>SUM(COG_PARTIDA_ESPECIFICA!G251)</f>
        <v>1076760</v>
      </c>
      <c r="F49" s="205">
        <f t="shared" si="0"/>
        <v>20716717.399999999</v>
      </c>
      <c r="G49" s="205">
        <f>SUM(COG_PARTIDA_ESPECIFICA!I251)</f>
        <v>216853.2</v>
      </c>
      <c r="H49" s="205">
        <f>SUM(COG_PARTIDA_ESPECIFICA!J251)</f>
        <v>188071.2</v>
      </c>
      <c r="I49" s="205">
        <f t="shared" si="1"/>
        <v>20499864.199999999</v>
      </c>
    </row>
    <row r="50" spans="2:12" x14ac:dyDescent="0.25">
      <c r="B50" s="32"/>
      <c r="C50" s="33" t="s">
        <v>166</v>
      </c>
      <c r="D50" s="206">
        <f>SUM(COG_PARTIDA_ESPECIFICA!F260)</f>
        <v>63500</v>
      </c>
      <c r="E50" s="206">
        <f>SUM(COG_PARTIDA_ESPECIFICA!G260)</f>
        <v>30000</v>
      </c>
      <c r="F50" s="205">
        <f t="shared" si="0"/>
        <v>93500</v>
      </c>
      <c r="G50" s="206">
        <f>SUM(COG_PARTIDA_ESPECIFICA!I260)</f>
        <v>0</v>
      </c>
      <c r="H50" s="206">
        <f>SUM(COG_PARTIDA_ESPECIFICA!J260)</f>
        <v>0</v>
      </c>
      <c r="I50" s="205">
        <f t="shared" si="1"/>
        <v>93500</v>
      </c>
    </row>
    <row r="51" spans="2:12" x14ac:dyDescent="0.25">
      <c r="B51" s="32"/>
      <c r="C51" s="33" t="s">
        <v>167</v>
      </c>
      <c r="D51" s="205">
        <f>SUM(COG_PARTIDA_ESPECIFICA!F265)</f>
        <v>115884</v>
      </c>
      <c r="E51" s="205">
        <f>SUM(COG_PARTIDA_ESPECIFICA!G265)</f>
        <v>0</v>
      </c>
      <c r="F51" s="205">
        <f t="shared" si="0"/>
        <v>115884</v>
      </c>
      <c r="G51" s="205">
        <f>SUM(COG_PARTIDA_ESPECIFICA!I265)</f>
        <v>0</v>
      </c>
      <c r="H51" s="205">
        <f>SUM(COG_PARTIDA_ESPECIFICA!J265)</f>
        <v>0</v>
      </c>
      <c r="I51" s="206">
        <f t="shared" si="1"/>
        <v>115884</v>
      </c>
    </row>
    <row r="52" spans="2:12" x14ac:dyDescent="0.25">
      <c r="B52" s="32"/>
      <c r="C52" s="33" t="s">
        <v>525</v>
      </c>
      <c r="D52" s="206">
        <f>SUM(COG_PARTIDA_ESPECIFICA!F269)</f>
        <v>0</v>
      </c>
      <c r="E52" s="206">
        <f>SUM(COG_PARTIDA_ESPECIFICA!G269)</f>
        <v>0</v>
      </c>
      <c r="F52" s="205">
        <f t="shared" si="0"/>
        <v>0</v>
      </c>
      <c r="G52" s="206">
        <f>SUM(COG_PARTIDA_ESPECIFICA!I269)</f>
        <v>0</v>
      </c>
      <c r="H52" s="206">
        <f>SUM(COG_PARTIDA_ESPECIFICA!J269)</f>
        <v>0</v>
      </c>
      <c r="I52" s="205">
        <f t="shared" si="1"/>
        <v>0</v>
      </c>
    </row>
    <row r="53" spans="2:12" x14ac:dyDescent="0.25">
      <c r="B53" s="32"/>
      <c r="C53" s="33" t="s">
        <v>168</v>
      </c>
      <c r="D53" s="206">
        <v>0</v>
      </c>
      <c r="E53" s="206">
        <v>0</v>
      </c>
      <c r="F53" s="205">
        <f t="shared" si="0"/>
        <v>0</v>
      </c>
      <c r="G53" s="206">
        <v>0</v>
      </c>
      <c r="H53" s="206">
        <v>0</v>
      </c>
      <c r="I53" s="206">
        <f t="shared" si="1"/>
        <v>0</v>
      </c>
    </row>
    <row r="54" spans="2:12" x14ac:dyDescent="0.25">
      <c r="B54" s="32"/>
      <c r="C54" s="33" t="s">
        <v>169</v>
      </c>
      <c r="D54" s="205">
        <f>SUM(COG_PARTIDA_ESPECIFICA!F272)</f>
        <v>1205881.615</v>
      </c>
      <c r="E54" s="205">
        <f>SUM(COG_PARTIDA_ESPECIFICA!G272)</f>
        <v>38500</v>
      </c>
      <c r="F54" s="205">
        <f t="shared" si="0"/>
        <v>1244381.615</v>
      </c>
      <c r="G54" s="205">
        <f>SUM(COG_PARTIDA_ESPECIFICA!I272)</f>
        <v>0</v>
      </c>
      <c r="H54" s="205">
        <f>SUM(COG_PARTIDA_ESPECIFICA!J272)</f>
        <v>0</v>
      </c>
      <c r="I54" s="205">
        <f t="shared" si="1"/>
        <v>1244381.615</v>
      </c>
    </row>
    <row r="55" spans="2:12" x14ac:dyDescent="0.25">
      <c r="B55" s="32"/>
      <c r="C55" s="33" t="s">
        <v>170</v>
      </c>
      <c r="D55" s="206">
        <v>0</v>
      </c>
      <c r="E55" s="206">
        <v>0</v>
      </c>
      <c r="F55" s="205">
        <f t="shared" si="0"/>
        <v>0</v>
      </c>
      <c r="G55" s="206">
        <v>0</v>
      </c>
      <c r="H55" s="206">
        <v>0</v>
      </c>
      <c r="I55" s="206">
        <f t="shared" si="1"/>
        <v>0</v>
      </c>
    </row>
    <row r="56" spans="2:12" x14ac:dyDescent="0.25">
      <c r="B56" s="32"/>
      <c r="C56" s="33" t="s">
        <v>171</v>
      </c>
      <c r="D56" s="206">
        <v>0</v>
      </c>
      <c r="E56" s="206">
        <v>0</v>
      </c>
      <c r="F56" s="205">
        <f t="shared" si="0"/>
        <v>0</v>
      </c>
      <c r="G56" s="206">
        <v>0</v>
      </c>
      <c r="H56" s="206">
        <v>0</v>
      </c>
      <c r="I56" s="206">
        <f t="shared" si="1"/>
        <v>0</v>
      </c>
    </row>
    <row r="57" spans="2:12" x14ac:dyDescent="0.25">
      <c r="B57" s="32"/>
      <c r="C57" s="33" t="s">
        <v>35</v>
      </c>
      <c r="D57" s="206">
        <v>0</v>
      </c>
      <c r="E57" s="206">
        <v>0</v>
      </c>
      <c r="F57" s="205">
        <f t="shared" si="0"/>
        <v>0</v>
      </c>
      <c r="G57" s="206">
        <v>0</v>
      </c>
      <c r="H57" s="206">
        <v>0</v>
      </c>
      <c r="I57" s="206">
        <f t="shared" si="1"/>
        <v>0</v>
      </c>
    </row>
    <row r="58" spans="2:12" x14ac:dyDescent="0.25">
      <c r="B58" s="347" t="s">
        <v>96</v>
      </c>
      <c r="C58" s="348"/>
      <c r="D58" s="204">
        <f>SUM(D59:D61)</f>
        <v>565148.67500000005</v>
      </c>
      <c r="E58" s="204">
        <f>SUM(E59:E61)</f>
        <v>1250000</v>
      </c>
      <c r="F58" s="204">
        <f t="shared" si="0"/>
        <v>1815148.675</v>
      </c>
      <c r="G58" s="204">
        <f>SUM(G59:G61)</f>
        <v>0</v>
      </c>
      <c r="H58" s="204">
        <f>SUM(H59:H61)</f>
        <v>0</v>
      </c>
      <c r="I58" s="204">
        <f t="shared" si="1"/>
        <v>1815148.675</v>
      </c>
      <c r="K58" s="252"/>
      <c r="L58" s="252"/>
    </row>
    <row r="59" spans="2:12" x14ac:dyDescent="0.25">
      <c r="B59" s="32"/>
      <c r="C59" s="33" t="s">
        <v>172</v>
      </c>
      <c r="D59" s="206">
        <v>0</v>
      </c>
      <c r="E59" s="206">
        <v>0</v>
      </c>
      <c r="F59" s="205">
        <f t="shared" si="0"/>
        <v>0</v>
      </c>
      <c r="G59" s="206">
        <v>0</v>
      </c>
      <c r="H59" s="206">
        <v>0</v>
      </c>
      <c r="I59" s="205">
        <f t="shared" si="1"/>
        <v>0</v>
      </c>
    </row>
    <row r="60" spans="2:12" x14ac:dyDescent="0.25">
      <c r="B60" s="32"/>
      <c r="C60" s="33" t="s">
        <v>173</v>
      </c>
      <c r="D60" s="206">
        <f>SUM(COG_PARTIDA_ESPECIFICA!F283)</f>
        <v>565148.67500000005</v>
      </c>
      <c r="E60" s="206">
        <f>SUM(COG_PARTIDA_ESPECIFICA!G283)</f>
        <v>1250000</v>
      </c>
      <c r="F60" s="205">
        <f t="shared" si="0"/>
        <v>1815148.675</v>
      </c>
      <c r="G60" s="206">
        <f>SUM(COG_PARTIDA_ESPECIFICA!I283)</f>
        <v>0</v>
      </c>
      <c r="H60" s="206">
        <f>SUM(COG_PARTIDA_ESPECIFICA!J283)</f>
        <v>0</v>
      </c>
      <c r="I60" s="205">
        <f t="shared" si="1"/>
        <v>1815148.675</v>
      </c>
    </row>
    <row r="61" spans="2:12" x14ac:dyDescent="0.25">
      <c r="B61" s="32"/>
      <c r="C61" s="33" t="s">
        <v>174</v>
      </c>
      <c r="D61" s="206">
        <v>0</v>
      </c>
      <c r="E61" s="206">
        <v>0</v>
      </c>
      <c r="F61" s="205">
        <f t="shared" si="0"/>
        <v>0</v>
      </c>
      <c r="G61" s="206">
        <v>0</v>
      </c>
      <c r="H61" s="206">
        <v>0</v>
      </c>
      <c r="I61" s="206">
        <f t="shared" si="1"/>
        <v>0</v>
      </c>
    </row>
    <row r="62" spans="2:12" x14ac:dyDescent="0.25">
      <c r="B62" s="347" t="s">
        <v>175</v>
      </c>
      <c r="C62" s="348"/>
      <c r="D62" s="204">
        <f>SUM(D63:D69)</f>
        <v>5000000</v>
      </c>
      <c r="E62" s="204">
        <f>SUM(E63:E69)</f>
        <v>0</v>
      </c>
      <c r="F62" s="204">
        <f t="shared" si="0"/>
        <v>5000000</v>
      </c>
      <c r="G62" s="204">
        <f>SUM(G63:G69)</f>
        <v>0</v>
      </c>
      <c r="H62" s="204">
        <f>SUM(H63:H69)</f>
        <v>0</v>
      </c>
      <c r="I62" s="204">
        <f t="shared" si="1"/>
        <v>5000000</v>
      </c>
      <c r="K62" s="252"/>
      <c r="L62" s="252"/>
    </row>
    <row r="63" spans="2:12" x14ac:dyDescent="0.25">
      <c r="B63" s="32"/>
      <c r="C63" s="33" t="s">
        <v>176</v>
      </c>
      <c r="D63" s="206">
        <v>0</v>
      </c>
      <c r="E63" s="206">
        <v>0</v>
      </c>
      <c r="F63" s="205">
        <f t="shared" si="0"/>
        <v>0</v>
      </c>
      <c r="G63" s="206">
        <v>0</v>
      </c>
      <c r="H63" s="206">
        <v>0</v>
      </c>
      <c r="I63" s="206">
        <f t="shared" si="1"/>
        <v>0</v>
      </c>
    </row>
    <row r="64" spans="2:12" x14ac:dyDescent="0.25">
      <c r="B64" s="32"/>
      <c r="C64" s="33" t="s">
        <v>177</v>
      </c>
      <c r="D64" s="206">
        <v>0</v>
      </c>
      <c r="E64" s="206">
        <v>0</v>
      </c>
      <c r="F64" s="205">
        <f t="shared" si="0"/>
        <v>0</v>
      </c>
      <c r="G64" s="206">
        <v>0</v>
      </c>
      <c r="H64" s="206">
        <v>0</v>
      </c>
      <c r="I64" s="206">
        <f t="shared" si="1"/>
        <v>0</v>
      </c>
    </row>
    <row r="65" spans="2:9" x14ac:dyDescent="0.25">
      <c r="B65" s="32"/>
      <c r="C65" s="33" t="s">
        <v>178</v>
      </c>
      <c r="D65" s="206">
        <v>0</v>
      </c>
      <c r="E65" s="206">
        <v>0</v>
      </c>
      <c r="F65" s="205">
        <f t="shared" si="0"/>
        <v>0</v>
      </c>
      <c r="G65" s="206">
        <v>0</v>
      </c>
      <c r="H65" s="206">
        <v>0</v>
      </c>
      <c r="I65" s="206">
        <f t="shared" si="1"/>
        <v>0</v>
      </c>
    </row>
    <row r="66" spans="2:9" x14ac:dyDescent="0.25">
      <c r="B66" s="32"/>
      <c r="C66" s="33" t="s">
        <v>179</v>
      </c>
      <c r="D66" s="206">
        <v>0</v>
      </c>
      <c r="E66" s="206">
        <v>0</v>
      </c>
      <c r="F66" s="205">
        <f t="shared" si="0"/>
        <v>0</v>
      </c>
      <c r="G66" s="206">
        <v>0</v>
      </c>
      <c r="H66" s="206">
        <v>0</v>
      </c>
      <c r="I66" s="206">
        <f t="shared" si="1"/>
        <v>0</v>
      </c>
    </row>
    <row r="67" spans="2:9" x14ac:dyDescent="0.25">
      <c r="B67" s="32"/>
      <c r="C67" s="33" t="s">
        <v>180</v>
      </c>
      <c r="D67" s="206">
        <f>SUM(COG_PARTIDA_ESPECIFICA!F290)</f>
        <v>5000000</v>
      </c>
      <c r="E67" s="206">
        <f>SUM(COG_PARTIDA_ESPECIFICA!G292)</f>
        <v>0</v>
      </c>
      <c r="F67" s="205">
        <f t="shared" si="0"/>
        <v>5000000</v>
      </c>
      <c r="G67" s="206">
        <f>SUM(COG_PARTIDA_ESPECIFICA!I290)</f>
        <v>0</v>
      </c>
      <c r="H67" s="206">
        <f>SUM(COG_PARTIDA_ESPECIFICA!J290)</f>
        <v>0</v>
      </c>
      <c r="I67" s="206">
        <f t="shared" si="1"/>
        <v>5000000</v>
      </c>
    </row>
    <row r="68" spans="2:9" x14ac:dyDescent="0.25">
      <c r="B68" s="32"/>
      <c r="C68" s="33" t="s">
        <v>181</v>
      </c>
      <c r="D68" s="206">
        <v>0</v>
      </c>
      <c r="E68" s="206">
        <v>0</v>
      </c>
      <c r="F68" s="205">
        <f t="shared" si="0"/>
        <v>0</v>
      </c>
      <c r="G68" s="206">
        <v>0</v>
      </c>
      <c r="H68" s="206">
        <v>0</v>
      </c>
      <c r="I68" s="206">
        <f t="shared" si="1"/>
        <v>0</v>
      </c>
    </row>
    <row r="69" spans="2:9" x14ac:dyDescent="0.25">
      <c r="B69" s="32"/>
      <c r="C69" s="33" t="s">
        <v>182</v>
      </c>
      <c r="D69" s="205">
        <v>0</v>
      </c>
      <c r="E69" s="205">
        <v>0</v>
      </c>
      <c r="F69" s="205">
        <f t="shared" si="0"/>
        <v>0</v>
      </c>
      <c r="G69" s="205">
        <v>0</v>
      </c>
      <c r="H69" s="205">
        <v>0</v>
      </c>
      <c r="I69" s="205">
        <f t="shared" si="1"/>
        <v>0</v>
      </c>
    </row>
    <row r="70" spans="2:9" x14ac:dyDescent="0.25">
      <c r="B70" s="349" t="s">
        <v>85</v>
      </c>
      <c r="C70" s="350"/>
      <c r="D70" s="207">
        <f>SUM(D71:D73)</f>
        <v>0</v>
      </c>
      <c r="E70" s="207">
        <f>SUM(E71:E73)</f>
        <v>0</v>
      </c>
      <c r="F70" s="205">
        <f t="shared" si="0"/>
        <v>0</v>
      </c>
      <c r="G70" s="207">
        <f>SUM(G71:G73)</f>
        <v>0</v>
      </c>
      <c r="H70" s="207">
        <f>SUM(H71:H73)</f>
        <v>0</v>
      </c>
      <c r="I70" s="207">
        <f t="shared" si="1"/>
        <v>0</v>
      </c>
    </row>
    <row r="71" spans="2:9" x14ac:dyDescent="0.25">
      <c r="B71" s="32"/>
      <c r="C71" s="33" t="s">
        <v>89</v>
      </c>
      <c r="D71" s="206">
        <v>0</v>
      </c>
      <c r="E71" s="206">
        <v>0</v>
      </c>
      <c r="F71" s="205">
        <f t="shared" si="0"/>
        <v>0</v>
      </c>
      <c r="G71" s="206">
        <v>0</v>
      </c>
      <c r="H71" s="206">
        <v>0</v>
      </c>
      <c r="I71" s="206">
        <f t="shared" si="1"/>
        <v>0</v>
      </c>
    </row>
    <row r="72" spans="2:9" x14ac:dyDescent="0.25">
      <c r="B72" s="32"/>
      <c r="C72" s="33" t="s">
        <v>48</v>
      </c>
      <c r="D72" s="206">
        <v>0</v>
      </c>
      <c r="E72" s="206">
        <v>0</v>
      </c>
      <c r="F72" s="205">
        <f t="shared" si="0"/>
        <v>0</v>
      </c>
      <c r="G72" s="206">
        <v>0</v>
      </c>
      <c r="H72" s="206">
        <v>0</v>
      </c>
      <c r="I72" s="206">
        <f t="shared" si="1"/>
        <v>0</v>
      </c>
    </row>
    <row r="73" spans="2:9" x14ac:dyDescent="0.25">
      <c r="B73" s="32"/>
      <c r="C73" s="33" t="s">
        <v>90</v>
      </c>
      <c r="D73" s="206">
        <v>0</v>
      </c>
      <c r="E73" s="206">
        <v>0</v>
      </c>
      <c r="F73" s="205">
        <v>0</v>
      </c>
      <c r="G73" s="206">
        <v>0</v>
      </c>
      <c r="H73" s="206">
        <v>0</v>
      </c>
      <c r="I73" s="206">
        <f t="shared" si="1"/>
        <v>0</v>
      </c>
    </row>
    <row r="74" spans="2:9" x14ac:dyDescent="0.25">
      <c r="B74" s="347" t="s">
        <v>183</v>
      </c>
      <c r="C74" s="348"/>
      <c r="D74" s="207">
        <f>SUM(D75:D81)</f>
        <v>0</v>
      </c>
      <c r="E74" s="207">
        <f>SUM(E75:E81)</f>
        <v>0</v>
      </c>
      <c r="F74" s="207">
        <f t="shared" si="0"/>
        <v>0</v>
      </c>
      <c r="G74" s="207">
        <f>SUM(G75:G81)</f>
        <v>0</v>
      </c>
      <c r="H74" s="207">
        <f>SUM(H75:H81)</f>
        <v>0</v>
      </c>
      <c r="I74" s="207">
        <f t="shared" si="1"/>
        <v>0</v>
      </c>
    </row>
    <row r="75" spans="2:9" x14ac:dyDescent="0.25">
      <c r="B75" s="32"/>
      <c r="C75" s="33" t="s">
        <v>184</v>
      </c>
      <c r="D75" s="206">
        <v>0</v>
      </c>
      <c r="E75" s="206">
        <v>0</v>
      </c>
      <c r="F75" s="205">
        <f t="shared" si="0"/>
        <v>0</v>
      </c>
      <c r="G75" s="206">
        <v>0</v>
      </c>
      <c r="H75" s="206">
        <v>0</v>
      </c>
      <c r="I75" s="206">
        <f t="shared" ref="I75:I81" si="2">+F75-G75</f>
        <v>0</v>
      </c>
    </row>
    <row r="76" spans="2:9" x14ac:dyDescent="0.25">
      <c r="B76" s="32"/>
      <c r="C76" s="33" t="s">
        <v>91</v>
      </c>
      <c r="D76" s="206">
        <v>0</v>
      </c>
      <c r="E76" s="206">
        <v>0</v>
      </c>
      <c r="F76" s="205">
        <f t="shared" ref="F76:F81" si="3">+D76+E76</f>
        <v>0</v>
      </c>
      <c r="G76" s="206">
        <v>0</v>
      </c>
      <c r="H76" s="206">
        <v>0</v>
      </c>
      <c r="I76" s="206">
        <f t="shared" si="2"/>
        <v>0</v>
      </c>
    </row>
    <row r="77" spans="2:9" x14ac:dyDescent="0.25">
      <c r="B77" s="32"/>
      <c r="C77" s="33" t="s">
        <v>92</v>
      </c>
      <c r="D77" s="206">
        <v>0</v>
      </c>
      <c r="E77" s="206">
        <v>0</v>
      </c>
      <c r="F77" s="205">
        <f t="shared" si="3"/>
        <v>0</v>
      </c>
      <c r="G77" s="206">
        <v>0</v>
      </c>
      <c r="H77" s="206">
        <v>0</v>
      </c>
      <c r="I77" s="206">
        <f t="shared" si="2"/>
        <v>0</v>
      </c>
    </row>
    <row r="78" spans="2:9" x14ac:dyDescent="0.25">
      <c r="B78" s="32"/>
      <c r="C78" s="33" t="s">
        <v>93</v>
      </c>
      <c r="D78" s="206">
        <v>0</v>
      </c>
      <c r="E78" s="206">
        <v>0</v>
      </c>
      <c r="F78" s="205">
        <f t="shared" si="3"/>
        <v>0</v>
      </c>
      <c r="G78" s="206">
        <v>0</v>
      </c>
      <c r="H78" s="206">
        <v>0</v>
      </c>
      <c r="I78" s="206">
        <f t="shared" si="2"/>
        <v>0</v>
      </c>
    </row>
    <row r="79" spans="2:9" x14ac:dyDescent="0.25">
      <c r="B79" s="32"/>
      <c r="C79" s="33" t="s">
        <v>94</v>
      </c>
      <c r="D79" s="206">
        <v>0</v>
      </c>
      <c r="E79" s="206">
        <v>0</v>
      </c>
      <c r="F79" s="205">
        <f t="shared" si="3"/>
        <v>0</v>
      </c>
      <c r="G79" s="206">
        <v>0</v>
      </c>
      <c r="H79" s="206">
        <v>0</v>
      </c>
      <c r="I79" s="206">
        <f t="shared" si="2"/>
        <v>0</v>
      </c>
    </row>
    <row r="80" spans="2:9" x14ac:dyDescent="0.25">
      <c r="B80" s="32"/>
      <c r="C80" s="33" t="s">
        <v>95</v>
      </c>
      <c r="D80" s="206">
        <v>0</v>
      </c>
      <c r="E80" s="206">
        <v>0</v>
      </c>
      <c r="F80" s="205">
        <f t="shared" si="3"/>
        <v>0</v>
      </c>
      <c r="G80" s="206">
        <v>0</v>
      </c>
      <c r="H80" s="206">
        <v>0</v>
      </c>
      <c r="I80" s="206">
        <f t="shared" si="2"/>
        <v>0</v>
      </c>
    </row>
    <row r="81" spans="1:12" x14ac:dyDescent="0.25">
      <c r="B81" s="32"/>
      <c r="C81" s="33" t="s">
        <v>185</v>
      </c>
      <c r="D81" s="206">
        <v>0</v>
      </c>
      <c r="E81" s="206">
        <v>0</v>
      </c>
      <c r="F81" s="205">
        <f t="shared" si="3"/>
        <v>0</v>
      </c>
      <c r="G81" s="206">
        <v>0</v>
      </c>
      <c r="H81" s="206">
        <v>0</v>
      </c>
      <c r="I81" s="206">
        <f t="shared" si="2"/>
        <v>0</v>
      </c>
    </row>
    <row r="82" spans="1:12" s="22" customFormat="1" x14ac:dyDescent="0.25">
      <c r="A82" s="21"/>
      <c r="B82" s="34"/>
      <c r="C82" s="35" t="s">
        <v>132</v>
      </c>
      <c r="D82" s="208">
        <f t="shared" ref="D82:I82" si="4">+D10+D18+D28+D38+D48+D58+D62+D70+D74</f>
        <v>1029400000.0009998</v>
      </c>
      <c r="E82" s="208">
        <f t="shared" si="4"/>
        <v>8674553.1099999994</v>
      </c>
      <c r="F82" s="208">
        <f t="shared" si="4"/>
        <v>1038074553.1109998</v>
      </c>
      <c r="G82" s="208">
        <f t="shared" si="4"/>
        <v>445946764.99999994</v>
      </c>
      <c r="H82" s="208">
        <f t="shared" si="4"/>
        <v>443184608.39000005</v>
      </c>
      <c r="I82" s="208">
        <f t="shared" si="4"/>
        <v>592127788.11099982</v>
      </c>
      <c r="J82" s="21"/>
      <c r="K82" s="277"/>
      <c r="L82" s="277"/>
    </row>
    <row r="83" spans="1:12" x14ac:dyDescent="0.25">
      <c r="D83" s="141"/>
      <c r="E83" s="141"/>
      <c r="F83" s="141"/>
      <c r="G83" s="141"/>
      <c r="H83" s="141"/>
      <c r="I83" s="141"/>
    </row>
    <row r="84" spans="1:12" ht="15.75" x14ac:dyDescent="0.25">
      <c r="D84" s="142"/>
      <c r="E84" s="142"/>
      <c r="F84" s="142"/>
      <c r="G84" s="282"/>
      <c r="H84" s="142"/>
      <c r="I84" s="142"/>
    </row>
    <row r="85" spans="1:12" x14ac:dyDescent="0.25">
      <c r="G85" s="139"/>
    </row>
    <row r="87" spans="1:12" x14ac:dyDescent="0.25">
      <c r="C87" s="101"/>
    </row>
    <row r="88" spans="1:12" x14ac:dyDescent="0.25">
      <c r="C88" s="101"/>
      <c r="H88" s="55"/>
      <c r="I88" s="55"/>
    </row>
    <row r="89" spans="1:12" x14ac:dyDescent="0.25">
      <c r="C89" s="101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D44" sqref="D44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1"/>
      <c r="B2" s="319"/>
      <c r="C2" s="319"/>
      <c r="D2" s="319"/>
      <c r="E2" s="319"/>
      <c r="F2" s="319"/>
      <c r="G2" s="319"/>
      <c r="H2" s="319"/>
      <c r="I2" s="319"/>
    </row>
    <row r="3" spans="1:9" ht="15.75" x14ac:dyDescent="0.25">
      <c r="A3" s="161"/>
      <c r="B3" s="320" t="s">
        <v>447</v>
      </c>
      <c r="C3" s="320"/>
      <c r="D3" s="320"/>
      <c r="E3" s="320"/>
      <c r="F3" s="320"/>
      <c r="G3" s="320"/>
      <c r="H3" s="320"/>
      <c r="I3" s="320"/>
    </row>
    <row r="4" spans="1:9" x14ac:dyDescent="0.25">
      <c r="A4" s="161"/>
      <c r="B4" s="321" t="s">
        <v>123</v>
      </c>
      <c r="C4" s="321"/>
      <c r="D4" s="321"/>
      <c r="E4" s="321"/>
      <c r="F4" s="321"/>
      <c r="G4" s="321"/>
      <c r="H4" s="321"/>
      <c r="I4" s="321"/>
    </row>
    <row r="5" spans="1:9" x14ac:dyDescent="0.25">
      <c r="A5" s="161"/>
      <c r="B5" s="321" t="s">
        <v>186</v>
      </c>
      <c r="C5" s="321"/>
      <c r="D5" s="321"/>
      <c r="E5" s="321"/>
      <c r="F5" s="321"/>
      <c r="G5" s="321"/>
      <c r="H5" s="321"/>
      <c r="I5" s="321"/>
    </row>
    <row r="6" spans="1:9" x14ac:dyDescent="0.25">
      <c r="A6" s="161"/>
      <c r="B6" s="321" t="str">
        <f>+CAdmon!$A$6</f>
        <v>Del 1 de enero al 30 de junio de 2021</v>
      </c>
      <c r="C6" s="321"/>
      <c r="D6" s="321"/>
      <c r="E6" s="321"/>
      <c r="F6" s="321"/>
      <c r="G6" s="321"/>
      <c r="H6" s="321"/>
      <c r="I6" s="321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17" t="s">
        <v>73</v>
      </c>
      <c r="C8" s="317"/>
      <c r="D8" s="318" t="s">
        <v>125</v>
      </c>
      <c r="E8" s="318"/>
      <c r="F8" s="318"/>
      <c r="G8" s="318"/>
      <c r="H8" s="318"/>
      <c r="I8" s="318" t="s">
        <v>126</v>
      </c>
    </row>
    <row r="9" spans="1:9" ht="22.5" x14ac:dyDescent="0.25">
      <c r="B9" s="317"/>
      <c r="C9" s="317"/>
      <c r="D9" s="147" t="s">
        <v>127</v>
      </c>
      <c r="E9" s="147" t="s">
        <v>128</v>
      </c>
      <c r="F9" s="147" t="s">
        <v>107</v>
      </c>
      <c r="G9" s="147" t="s">
        <v>108</v>
      </c>
      <c r="H9" s="147" t="s">
        <v>129</v>
      </c>
      <c r="I9" s="318"/>
    </row>
    <row r="10" spans="1:9" x14ac:dyDescent="0.25">
      <c r="B10" s="317"/>
      <c r="C10" s="317"/>
      <c r="D10" s="147">
        <v>1</v>
      </c>
      <c r="E10" s="147">
        <v>2</v>
      </c>
      <c r="F10" s="147" t="s">
        <v>130</v>
      </c>
      <c r="G10" s="147">
        <v>4</v>
      </c>
      <c r="H10" s="147">
        <v>5</v>
      </c>
      <c r="I10" s="147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2" customFormat="1" x14ac:dyDescent="0.25">
      <c r="A12" s="37"/>
      <c r="B12" s="351" t="s">
        <v>187</v>
      </c>
      <c r="C12" s="352"/>
      <c r="D12" s="209">
        <f t="shared" ref="D12:I12" si="0">SUM(D13:D20)</f>
        <v>1029400000.0009998</v>
      </c>
      <c r="E12" s="209">
        <f t="shared" si="0"/>
        <v>8674553.1099999994</v>
      </c>
      <c r="F12" s="209">
        <f t="shared" si="0"/>
        <v>1038074553.1109998</v>
      </c>
      <c r="G12" s="209">
        <f t="shared" si="0"/>
        <v>445946764.99999994</v>
      </c>
      <c r="H12" s="209">
        <f t="shared" si="0"/>
        <v>443184608.39000005</v>
      </c>
      <c r="I12" s="209">
        <f t="shared" si="0"/>
        <v>592127788.11099982</v>
      </c>
    </row>
    <row r="13" spans="1:9" s="162" customFormat="1" x14ac:dyDescent="0.25">
      <c r="A13" s="37"/>
      <c r="B13" s="38"/>
      <c r="C13" s="39" t="s">
        <v>188</v>
      </c>
      <c r="D13" s="210"/>
      <c r="E13" s="210"/>
      <c r="F13" s="210">
        <f>+D13+E13</f>
        <v>0</v>
      </c>
      <c r="G13" s="210"/>
      <c r="H13" s="210"/>
      <c r="I13" s="210">
        <f>+F13-G13</f>
        <v>0</v>
      </c>
    </row>
    <row r="14" spans="1:9" s="162" customFormat="1" x14ac:dyDescent="0.25">
      <c r="A14" s="37"/>
      <c r="B14" s="38"/>
      <c r="C14" s="39" t="s">
        <v>189</v>
      </c>
      <c r="D14" s="210">
        <f>SUM(COG!D82)</f>
        <v>1029400000.0009998</v>
      </c>
      <c r="E14" s="210">
        <f>SUM(COG!E82)</f>
        <v>8674553.1099999994</v>
      </c>
      <c r="F14" s="210">
        <f t="shared" ref="F14:F20" si="1">+D14+E14</f>
        <v>1038074553.1109998</v>
      </c>
      <c r="G14" s="210">
        <f>SUM(COG!G82)</f>
        <v>445946764.99999994</v>
      </c>
      <c r="H14" s="210">
        <f>SUM(COG!H82)</f>
        <v>443184608.39000005</v>
      </c>
      <c r="I14" s="210">
        <f t="shared" ref="I14:I20" si="2">+F14-G14</f>
        <v>592127788.11099982</v>
      </c>
    </row>
    <row r="15" spans="1:9" s="162" customFormat="1" x14ac:dyDescent="0.25">
      <c r="A15" s="37"/>
      <c r="B15" s="38"/>
      <c r="C15" s="39" t="s">
        <v>190</v>
      </c>
      <c r="D15" s="211">
        <v>0</v>
      </c>
      <c r="E15" s="211">
        <v>0</v>
      </c>
      <c r="F15" s="211">
        <f t="shared" si="1"/>
        <v>0</v>
      </c>
      <c r="G15" s="211">
        <v>0</v>
      </c>
      <c r="H15" s="211">
        <v>0</v>
      </c>
      <c r="I15" s="211">
        <f t="shared" si="2"/>
        <v>0</v>
      </c>
    </row>
    <row r="16" spans="1:9" s="162" customFormat="1" x14ac:dyDescent="0.25">
      <c r="A16" s="37"/>
      <c r="B16" s="38"/>
      <c r="C16" s="39" t="s">
        <v>191</v>
      </c>
      <c r="D16" s="211">
        <v>0</v>
      </c>
      <c r="E16" s="211">
        <v>0</v>
      </c>
      <c r="F16" s="211">
        <f t="shared" si="1"/>
        <v>0</v>
      </c>
      <c r="G16" s="211">
        <v>0</v>
      </c>
      <c r="H16" s="211">
        <v>0</v>
      </c>
      <c r="I16" s="211">
        <f t="shared" si="2"/>
        <v>0</v>
      </c>
    </row>
    <row r="17" spans="1:9" s="162" customFormat="1" x14ac:dyDescent="0.25">
      <c r="A17" s="37"/>
      <c r="B17" s="38"/>
      <c r="C17" s="39" t="s">
        <v>192</v>
      </c>
      <c r="D17" s="211">
        <v>0</v>
      </c>
      <c r="E17" s="211">
        <v>0</v>
      </c>
      <c r="F17" s="211">
        <f t="shared" si="1"/>
        <v>0</v>
      </c>
      <c r="G17" s="211">
        <v>0</v>
      </c>
      <c r="H17" s="211">
        <v>0</v>
      </c>
      <c r="I17" s="211">
        <f t="shared" si="2"/>
        <v>0</v>
      </c>
    </row>
    <row r="18" spans="1:9" s="162" customFormat="1" x14ac:dyDescent="0.25">
      <c r="A18" s="37"/>
      <c r="B18" s="38"/>
      <c r="C18" s="39" t="s">
        <v>193</v>
      </c>
      <c r="D18" s="211">
        <v>0</v>
      </c>
      <c r="E18" s="211">
        <v>0</v>
      </c>
      <c r="F18" s="211">
        <f t="shared" si="1"/>
        <v>0</v>
      </c>
      <c r="G18" s="211">
        <v>0</v>
      </c>
      <c r="H18" s="211">
        <v>0</v>
      </c>
      <c r="I18" s="211">
        <f t="shared" si="2"/>
        <v>0</v>
      </c>
    </row>
    <row r="19" spans="1:9" s="162" customFormat="1" x14ac:dyDescent="0.25">
      <c r="A19" s="37"/>
      <c r="B19" s="38"/>
      <c r="C19" s="39" t="s">
        <v>194</v>
      </c>
      <c r="D19" s="211">
        <v>0</v>
      </c>
      <c r="E19" s="211">
        <v>0</v>
      </c>
      <c r="F19" s="211">
        <f t="shared" si="1"/>
        <v>0</v>
      </c>
      <c r="G19" s="211">
        <v>0</v>
      </c>
      <c r="H19" s="211">
        <v>0</v>
      </c>
      <c r="I19" s="211">
        <f t="shared" si="2"/>
        <v>0</v>
      </c>
    </row>
    <row r="20" spans="1:9" s="162" customFormat="1" x14ac:dyDescent="0.25">
      <c r="A20" s="37"/>
      <c r="B20" s="38"/>
      <c r="C20" s="39" t="s">
        <v>162</v>
      </c>
      <c r="D20" s="211">
        <v>0</v>
      </c>
      <c r="E20" s="211">
        <v>0</v>
      </c>
      <c r="F20" s="211">
        <f t="shared" si="1"/>
        <v>0</v>
      </c>
      <c r="G20" s="211">
        <v>0</v>
      </c>
      <c r="H20" s="211">
        <v>0</v>
      </c>
      <c r="I20" s="211">
        <f t="shared" si="2"/>
        <v>0</v>
      </c>
    </row>
    <row r="21" spans="1:9" s="162" customFormat="1" x14ac:dyDescent="0.25">
      <c r="A21" s="37"/>
      <c r="B21" s="38"/>
      <c r="C21" s="39"/>
      <c r="D21" s="211"/>
      <c r="E21" s="211"/>
      <c r="F21" s="211"/>
      <c r="G21" s="211"/>
      <c r="H21" s="211"/>
      <c r="I21" s="211"/>
    </row>
    <row r="22" spans="1:9" s="163" customFormat="1" x14ac:dyDescent="0.25">
      <c r="A22" s="40"/>
      <c r="B22" s="351" t="s">
        <v>195</v>
      </c>
      <c r="C22" s="352"/>
      <c r="D22" s="212">
        <f>SUM(D23:D29)</f>
        <v>0</v>
      </c>
      <c r="E22" s="212">
        <f>SUM(E23:E29)</f>
        <v>0</v>
      </c>
      <c r="F22" s="212">
        <f>+D22+E22</f>
        <v>0</v>
      </c>
      <c r="G22" s="212">
        <f>SUM(G23:G29)</f>
        <v>0</v>
      </c>
      <c r="H22" s="212">
        <f>SUM(H23:H29)</f>
        <v>0</v>
      </c>
      <c r="I22" s="212">
        <f>+F22-G22</f>
        <v>0</v>
      </c>
    </row>
    <row r="23" spans="1:9" s="162" customFormat="1" x14ac:dyDescent="0.25">
      <c r="A23" s="37"/>
      <c r="B23" s="38"/>
      <c r="C23" s="39" t="s">
        <v>196</v>
      </c>
      <c r="D23" s="213">
        <v>0</v>
      </c>
      <c r="E23" s="213">
        <v>0</v>
      </c>
      <c r="F23" s="211">
        <f t="shared" ref="F23:F29" si="3">+D23+E23</f>
        <v>0</v>
      </c>
      <c r="G23" s="213">
        <v>0</v>
      </c>
      <c r="H23" s="213">
        <v>0</v>
      </c>
      <c r="I23" s="211">
        <f t="shared" ref="I23:I29" si="4">+F23-G23</f>
        <v>0</v>
      </c>
    </row>
    <row r="24" spans="1:9" s="162" customFormat="1" x14ac:dyDescent="0.25">
      <c r="A24" s="37"/>
      <c r="B24" s="38"/>
      <c r="C24" s="39" t="s">
        <v>197</v>
      </c>
      <c r="D24" s="213">
        <v>0</v>
      </c>
      <c r="E24" s="213">
        <v>0</v>
      </c>
      <c r="F24" s="211">
        <f t="shared" si="3"/>
        <v>0</v>
      </c>
      <c r="G24" s="213">
        <v>0</v>
      </c>
      <c r="H24" s="213">
        <v>0</v>
      </c>
      <c r="I24" s="211">
        <f t="shared" si="4"/>
        <v>0</v>
      </c>
    </row>
    <row r="25" spans="1:9" s="162" customFormat="1" x14ac:dyDescent="0.25">
      <c r="A25" s="37"/>
      <c r="B25" s="38"/>
      <c r="C25" s="39" t="s">
        <v>198</v>
      </c>
      <c r="D25" s="213">
        <v>0</v>
      </c>
      <c r="E25" s="213">
        <v>0</v>
      </c>
      <c r="F25" s="211">
        <f t="shared" si="3"/>
        <v>0</v>
      </c>
      <c r="G25" s="213">
        <v>0</v>
      </c>
      <c r="H25" s="213">
        <v>0</v>
      </c>
      <c r="I25" s="211">
        <f t="shared" si="4"/>
        <v>0</v>
      </c>
    </row>
    <row r="26" spans="1:9" s="162" customFormat="1" x14ac:dyDescent="0.25">
      <c r="A26" s="37"/>
      <c r="B26" s="38"/>
      <c r="C26" s="39" t="s">
        <v>199</v>
      </c>
      <c r="D26" s="213">
        <v>0</v>
      </c>
      <c r="E26" s="213">
        <v>0</v>
      </c>
      <c r="F26" s="211">
        <f t="shared" si="3"/>
        <v>0</v>
      </c>
      <c r="G26" s="213">
        <v>0</v>
      </c>
      <c r="H26" s="213">
        <v>0</v>
      </c>
      <c r="I26" s="211">
        <f t="shared" si="4"/>
        <v>0</v>
      </c>
    </row>
    <row r="27" spans="1:9" s="162" customFormat="1" x14ac:dyDescent="0.25">
      <c r="A27" s="37"/>
      <c r="B27" s="38"/>
      <c r="C27" s="39" t="s">
        <v>200</v>
      </c>
      <c r="D27" s="213">
        <v>0</v>
      </c>
      <c r="E27" s="213">
        <v>0</v>
      </c>
      <c r="F27" s="211">
        <f t="shared" si="3"/>
        <v>0</v>
      </c>
      <c r="G27" s="213">
        <v>0</v>
      </c>
      <c r="H27" s="213">
        <v>0</v>
      </c>
      <c r="I27" s="211">
        <f t="shared" si="4"/>
        <v>0</v>
      </c>
    </row>
    <row r="28" spans="1:9" s="162" customFormat="1" x14ac:dyDescent="0.25">
      <c r="A28" s="37"/>
      <c r="B28" s="38"/>
      <c r="C28" s="39" t="s">
        <v>201</v>
      </c>
      <c r="D28" s="213">
        <v>0</v>
      </c>
      <c r="E28" s="213">
        <v>0</v>
      </c>
      <c r="F28" s="211">
        <f t="shared" si="3"/>
        <v>0</v>
      </c>
      <c r="G28" s="213">
        <v>0</v>
      </c>
      <c r="H28" s="213">
        <v>0</v>
      </c>
      <c r="I28" s="211">
        <f t="shared" si="4"/>
        <v>0</v>
      </c>
    </row>
    <row r="29" spans="1:9" s="162" customFormat="1" x14ac:dyDescent="0.25">
      <c r="A29" s="37"/>
      <c r="B29" s="38"/>
      <c r="C29" s="39" t="s">
        <v>202</v>
      </c>
      <c r="D29" s="213">
        <v>0</v>
      </c>
      <c r="E29" s="213">
        <v>0</v>
      </c>
      <c r="F29" s="211">
        <f t="shared" si="3"/>
        <v>0</v>
      </c>
      <c r="G29" s="213">
        <v>0</v>
      </c>
      <c r="H29" s="213">
        <v>0</v>
      </c>
      <c r="I29" s="211">
        <f t="shared" si="4"/>
        <v>0</v>
      </c>
    </row>
    <row r="30" spans="1:9" s="162" customFormat="1" x14ac:dyDescent="0.25">
      <c r="A30" s="37"/>
      <c r="B30" s="38"/>
      <c r="C30" s="39"/>
      <c r="D30" s="213"/>
      <c r="E30" s="213"/>
      <c r="F30" s="213"/>
      <c r="G30" s="213"/>
      <c r="H30" s="213"/>
      <c r="I30" s="213"/>
    </row>
    <row r="31" spans="1:9" s="163" customFormat="1" x14ac:dyDescent="0.25">
      <c r="A31" s="40"/>
      <c r="B31" s="351" t="s">
        <v>203</v>
      </c>
      <c r="C31" s="352"/>
      <c r="D31" s="214">
        <f>SUM(D32:D40)</f>
        <v>0</v>
      </c>
      <c r="E31" s="214">
        <f>SUM(E32:E40)</f>
        <v>0</v>
      </c>
      <c r="F31" s="214">
        <f>+D31+E31</f>
        <v>0</v>
      </c>
      <c r="G31" s="214">
        <f>SUM(G32:G40)</f>
        <v>0</v>
      </c>
      <c r="H31" s="214">
        <f>SUM(H32:H40)</f>
        <v>0</v>
      </c>
      <c r="I31" s="214">
        <f>+F31-G31</f>
        <v>0</v>
      </c>
    </row>
    <row r="32" spans="1:9" s="162" customFormat="1" x14ac:dyDescent="0.25">
      <c r="A32" s="37"/>
      <c r="B32" s="38"/>
      <c r="C32" s="39" t="s">
        <v>204</v>
      </c>
      <c r="D32" s="213">
        <v>0</v>
      </c>
      <c r="E32" s="213">
        <v>0</v>
      </c>
      <c r="F32" s="213">
        <f t="shared" ref="F32:F40" si="5">+D32+E32</f>
        <v>0</v>
      </c>
      <c r="G32" s="213">
        <v>0</v>
      </c>
      <c r="H32" s="213">
        <v>0</v>
      </c>
      <c r="I32" s="213">
        <f t="shared" ref="I32:I40" si="6">+F32-G32</f>
        <v>0</v>
      </c>
    </row>
    <row r="33" spans="1:9" s="162" customFormat="1" x14ac:dyDescent="0.25">
      <c r="A33" s="37"/>
      <c r="B33" s="38"/>
      <c r="C33" s="39" t="s">
        <v>205</v>
      </c>
      <c r="D33" s="213">
        <v>0</v>
      </c>
      <c r="E33" s="213">
        <v>0</v>
      </c>
      <c r="F33" s="213">
        <f t="shared" si="5"/>
        <v>0</v>
      </c>
      <c r="G33" s="213">
        <v>0</v>
      </c>
      <c r="H33" s="213">
        <v>0</v>
      </c>
      <c r="I33" s="213">
        <f t="shared" si="6"/>
        <v>0</v>
      </c>
    </row>
    <row r="34" spans="1:9" s="162" customFormat="1" x14ac:dyDescent="0.25">
      <c r="A34" s="37"/>
      <c r="B34" s="38"/>
      <c r="C34" s="39" t="s">
        <v>206</v>
      </c>
      <c r="D34" s="213">
        <v>0</v>
      </c>
      <c r="E34" s="213">
        <v>0</v>
      </c>
      <c r="F34" s="213">
        <f t="shared" si="5"/>
        <v>0</v>
      </c>
      <c r="G34" s="213">
        <v>0</v>
      </c>
      <c r="H34" s="213">
        <v>0</v>
      </c>
      <c r="I34" s="213">
        <f t="shared" si="6"/>
        <v>0</v>
      </c>
    </row>
    <row r="35" spans="1:9" s="162" customFormat="1" x14ac:dyDescent="0.25">
      <c r="A35" s="37"/>
      <c r="B35" s="38"/>
      <c r="C35" s="39" t="s">
        <v>207</v>
      </c>
      <c r="D35" s="213">
        <v>0</v>
      </c>
      <c r="E35" s="213">
        <v>0</v>
      </c>
      <c r="F35" s="213">
        <f t="shared" si="5"/>
        <v>0</v>
      </c>
      <c r="G35" s="213">
        <v>0</v>
      </c>
      <c r="H35" s="213">
        <v>0</v>
      </c>
      <c r="I35" s="213">
        <f t="shared" si="6"/>
        <v>0</v>
      </c>
    </row>
    <row r="36" spans="1:9" s="162" customFormat="1" x14ac:dyDescent="0.25">
      <c r="A36" s="37"/>
      <c r="B36" s="38"/>
      <c r="C36" s="39" t="s">
        <v>208</v>
      </c>
      <c r="D36" s="213">
        <v>0</v>
      </c>
      <c r="E36" s="213">
        <v>0</v>
      </c>
      <c r="F36" s="213">
        <f t="shared" si="5"/>
        <v>0</v>
      </c>
      <c r="G36" s="213">
        <v>0</v>
      </c>
      <c r="H36" s="213">
        <v>0</v>
      </c>
      <c r="I36" s="213">
        <f t="shared" si="6"/>
        <v>0</v>
      </c>
    </row>
    <row r="37" spans="1:9" s="162" customFormat="1" x14ac:dyDescent="0.25">
      <c r="A37" s="37"/>
      <c r="B37" s="38"/>
      <c r="C37" s="39" t="s">
        <v>209</v>
      </c>
      <c r="D37" s="213">
        <v>0</v>
      </c>
      <c r="E37" s="213">
        <v>0</v>
      </c>
      <c r="F37" s="213">
        <f t="shared" si="5"/>
        <v>0</v>
      </c>
      <c r="G37" s="213">
        <v>0</v>
      </c>
      <c r="H37" s="213">
        <v>0</v>
      </c>
      <c r="I37" s="213">
        <f t="shared" si="6"/>
        <v>0</v>
      </c>
    </row>
    <row r="38" spans="1:9" s="162" customFormat="1" x14ac:dyDescent="0.25">
      <c r="A38" s="37"/>
      <c r="B38" s="38"/>
      <c r="C38" s="39" t="s">
        <v>210</v>
      </c>
      <c r="D38" s="213">
        <v>0</v>
      </c>
      <c r="E38" s="213">
        <v>0</v>
      </c>
      <c r="F38" s="213">
        <f t="shared" si="5"/>
        <v>0</v>
      </c>
      <c r="G38" s="213">
        <v>0</v>
      </c>
      <c r="H38" s="213">
        <v>0</v>
      </c>
      <c r="I38" s="213">
        <f t="shared" si="6"/>
        <v>0</v>
      </c>
    </row>
    <row r="39" spans="1:9" s="162" customFormat="1" x14ac:dyDescent="0.25">
      <c r="A39" s="37"/>
      <c r="B39" s="38"/>
      <c r="C39" s="39" t="s">
        <v>211</v>
      </c>
      <c r="D39" s="213">
        <v>0</v>
      </c>
      <c r="E39" s="213">
        <v>0</v>
      </c>
      <c r="F39" s="213">
        <f t="shared" si="5"/>
        <v>0</v>
      </c>
      <c r="G39" s="213">
        <v>0</v>
      </c>
      <c r="H39" s="213">
        <v>0</v>
      </c>
      <c r="I39" s="213">
        <f t="shared" si="6"/>
        <v>0</v>
      </c>
    </row>
    <row r="40" spans="1:9" s="162" customFormat="1" x14ac:dyDescent="0.25">
      <c r="A40" s="37"/>
      <c r="B40" s="38"/>
      <c r="C40" s="39" t="s">
        <v>212</v>
      </c>
      <c r="D40" s="213">
        <v>0</v>
      </c>
      <c r="E40" s="213">
        <v>0</v>
      </c>
      <c r="F40" s="213">
        <f t="shared" si="5"/>
        <v>0</v>
      </c>
      <c r="G40" s="213">
        <v>0</v>
      </c>
      <c r="H40" s="213">
        <v>0</v>
      </c>
      <c r="I40" s="213">
        <f t="shared" si="6"/>
        <v>0</v>
      </c>
    </row>
    <row r="41" spans="1:9" s="162" customFormat="1" x14ac:dyDescent="0.25">
      <c r="A41" s="37"/>
      <c r="B41" s="38"/>
      <c r="C41" s="39"/>
      <c r="D41" s="213"/>
      <c r="E41" s="213"/>
      <c r="F41" s="213"/>
      <c r="G41" s="213"/>
      <c r="H41" s="213"/>
      <c r="I41" s="213"/>
    </row>
    <row r="42" spans="1:9" s="163" customFormat="1" x14ac:dyDescent="0.25">
      <c r="A42" s="40"/>
      <c r="B42" s="351" t="s">
        <v>213</v>
      </c>
      <c r="C42" s="352"/>
      <c r="D42" s="214">
        <f>SUM(D43:D46)</f>
        <v>0</v>
      </c>
      <c r="E42" s="214">
        <f>SUM(E43:E46)</f>
        <v>0</v>
      </c>
      <c r="F42" s="214">
        <f>+D42+E42</f>
        <v>0</v>
      </c>
      <c r="G42" s="214">
        <f>SUM(G43:G46)</f>
        <v>0</v>
      </c>
      <c r="H42" s="214">
        <f>SUM(H43:H46)</f>
        <v>0</v>
      </c>
      <c r="I42" s="214">
        <f>+F42-G42</f>
        <v>0</v>
      </c>
    </row>
    <row r="43" spans="1:9" s="162" customFormat="1" x14ac:dyDescent="0.25">
      <c r="A43" s="37"/>
      <c r="B43" s="38"/>
      <c r="C43" s="39" t="s">
        <v>214</v>
      </c>
      <c r="D43" s="213">
        <v>0</v>
      </c>
      <c r="E43" s="213">
        <v>0</v>
      </c>
      <c r="F43" s="213">
        <f>+D43+E43</f>
        <v>0</v>
      </c>
      <c r="G43" s="213">
        <v>0</v>
      </c>
      <c r="H43" s="213">
        <v>0</v>
      </c>
      <c r="I43" s="213">
        <f>+F43-G43</f>
        <v>0</v>
      </c>
    </row>
    <row r="44" spans="1:9" s="162" customFormat="1" ht="22.5" x14ac:dyDescent="0.25">
      <c r="A44" s="37"/>
      <c r="B44" s="38"/>
      <c r="C44" s="39" t="s">
        <v>215</v>
      </c>
      <c r="D44" s="213">
        <v>0</v>
      </c>
      <c r="E44" s="213">
        <v>0</v>
      </c>
      <c r="F44" s="213">
        <f>+D44+E44</f>
        <v>0</v>
      </c>
      <c r="G44" s="213">
        <v>0</v>
      </c>
      <c r="H44" s="213">
        <v>0</v>
      </c>
      <c r="I44" s="213">
        <f>+F44-G44</f>
        <v>0</v>
      </c>
    </row>
    <row r="45" spans="1:9" s="162" customFormat="1" x14ac:dyDescent="0.25">
      <c r="A45" s="37"/>
      <c r="B45" s="38"/>
      <c r="C45" s="39" t="s">
        <v>216</v>
      </c>
      <c r="D45" s="213">
        <v>0</v>
      </c>
      <c r="E45" s="213">
        <v>0</v>
      </c>
      <c r="F45" s="213">
        <f>+D45+E45</f>
        <v>0</v>
      </c>
      <c r="G45" s="213">
        <v>0</v>
      </c>
      <c r="H45" s="213">
        <v>0</v>
      </c>
      <c r="I45" s="213">
        <f>+F45-G45</f>
        <v>0</v>
      </c>
    </row>
    <row r="46" spans="1:9" s="162" customFormat="1" x14ac:dyDescent="0.25">
      <c r="A46" s="37"/>
      <c r="B46" s="38"/>
      <c r="C46" s="39" t="s">
        <v>217</v>
      </c>
      <c r="D46" s="213">
        <v>0</v>
      </c>
      <c r="E46" s="213">
        <v>0</v>
      </c>
      <c r="F46" s="213">
        <f>+D46+E46</f>
        <v>0</v>
      </c>
      <c r="G46" s="213">
        <v>0</v>
      </c>
      <c r="H46" s="213">
        <v>0</v>
      </c>
      <c r="I46" s="213">
        <f>+F46-G46</f>
        <v>0</v>
      </c>
    </row>
    <row r="47" spans="1:9" s="162" customFormat="1" x14ac:dyDescent="0.25">
      <c r="A47" s="37"/>
      <c r="B47" s="41"/>
      <c r="C47" s="42"/>
      <c r="D47" s="215"/>
      <c r="E47" s="215"/>
      <c r="F47" s="215"/>
      <c r="G47" s="215"/>
      <c r="H47" s="215"/>
      <c r="I47" s="215"/>
    </row>
    <row r="48" spans="1:9" s="163" customFormat="1" ht="24" customHeight="1" x14ac:dyDescent="0.25">
      <c r="A48" s="40"/>
      <c r="B48" s="43"/>
      <c r="C48" s="44" t="s">
        <v>132</v>
      </c>
      <c r="D48" s="216">
        <f t="shared" ref="D48:I48" si="7">+D12+D22+D31+D42</f>
        <v>1029400000.0009998</v>
      </c>
      <c r="E48" s="216">
        <f t="shared" si="7"/>
        <v>8674553.1099999994</v>
      </c>
      <c r="F48" s="216">
        <f t="shared" si="7"/>
        <v>1038074553.1109998</v>
      </c>
      <c r="G48" s="216">
        <f t="shared" si="7"/>
        <v>445946764.99999994</v>
      </c>
      <c r="H48" s="216">
        <f t="shared" si="7"/>
        <v>443184608.39000005</v>
      </c>
      <c r="I48" s="216">
        <f t="shared" si="7"/>
        <v>592127788.11099982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H20" sqref="H20:I20"/>
    </sheetView>
  </sheetViews>
  <sheetFormatPr baseColWidth="10" defaultRowHeight="14.25" x14ac:dyDescent="0.2"/>
  <cols>
    <col min="1" max="1" width="3" style="164" customWidth="1"/>
    <col min="2" max="2" width="18.5703125" style="52" customWidth="1"/>
    <col min="3" max="3" width="19" style="52" customWidth="1"/>
    <col min="4" max="7" width="11.42578125" style="52"/>
    <col min="8" max="8" width="13.42578125" style="52" customWidth="1"/>
    <col min="9" max="9" width="10" style="52" customWidth="1"/>
    <col min="10" max="10" width="3" style="164" customWidth="1"/>
    <col min="11" max="16384" width="11.42578125" style="52"/>
  </cols>
  <sheetData>
    <row r="1" spans="2:9" s="164" customFormat="1" x14ac:dyDescent="0.2"/>
    <row r="2" spans="2:9" s="164" customFormat="1" ht="15.75" x14ac:dyDescent="0.25">
      <c r="B2" s="320"/>
      <c r="C2" s="320"/>
      <c r="D2" s="320"/>
      <c r="E2" s="320"/>
      <c r="F2" s="320"/>
      <c r="G2" s="320"/>
      <c r="H2" s="320"/>
      <c r="I2" s="320"/>
    </row>
    <row r="3" spans="2:9" ht="15.75" x14ac:dyDescent="0.25">
      <c r="B3" s="320" t="s">
        <v>447</v>
      </c>
      <c r="C3" s="320"/>
      <c r="D3" s="320"/>
      <c r="E3" s="320"/>
      <c r="F3" s="320"/>
      <c r="G3" s="320"/>
      <c r="H3" s="320"/>
      <c r="I3" s="320"/>
    </row>
    <row r="4" spans="2:9" ht="15.75" x14ac:dyDescent="0.25">
      <c r="B4" s="320" t="s">
        <v>99</v>
      </c>
      <c r="C4" s="320"/>
      <c r="D4" s="320"/>
      <c r="E4" s="320"/>
      <c r="F4" s="320"/>
      <c r="G4" s="320"/>
      <c r="H4" s="320"/>
      <c r="I4" s="320"/>
    </row>
    <row r="5" spans="2:9" ht="15.75" x14ac:dyDescent="0.25">
      <c r="B5" s="320" t="str">
        <f>+CAdmon!$A$6</f>
        <v>Del 1 de enero al 30 de junio de 2021</v>
      </c>
      <c r="C5" s="320"/>
      <c r="D5" s="320"/>
      <c r="E5" s="320"/>
      <c r="F5" s="320"/>
      <c r="G5" s="320"/>
      <c r="H5" s="320"/>
      <c r="I5" s="320"/>
    </row>
    <row r="6" spans="2:9" x14ac:dyDescent="0.2">
      <c r="B6" s="164"/>
      <c r="C6" s="164"/>
      <c r="D6" s="164"/>
      <c r="E6" s="164"/>
      <c r="F6" s="164"/>
      <c r="G6" s="164"/>
      <c r="H6" s="164"/>
      <c r="I6" s="164"/>
    </row>
    <row r="7" spans="2:9" x14ac:dyDescent="0.2">
      <c r="B7" s="353" t="s">
        <v>218</v>
      </c>
      <c r="C7" s="353"/>
      <c r="D7" s="353" t="s">
        <v>219</v>
      </c>
      <c r="E7" s="353"/>
      <c r="F7" s="353" t="s">
        <v>220</v>
      </c>
      <c r="G7" s="353"/>
      <c r="H7" s="353" t="s">
        <v>221</v>
      </c>
      <c r="I7" s="353"/>
    </row>
    <row r="8" spans="2:9" x14ac:dyDescent="0.2">
      <c r="B8" s="353"/>
      <c r="C8" s="353"/>
      <c r="D8" s="353" t="s">
        <v>222</v>
      </c>
      <c r="E8" s="353"/>
      <c r="F8" s="353" t="s">
        <v>223</v>
      </c>
      <c r="G8" s="353"/>
      <c r="H8" s="353" t="s">
        <v>224</v>
      </c>
      <c r="I8" s="353"/>
    </row>
    <row r="9" spans="2:9" x14ac:dyDescent="0.2">
      <c r="B9" s="358" t="s">
        <v>225</v>
      </c>
      <c r="C9" s="359"/>
      <c r="D9" s="359"/>
      <c r="E9" s="359"/>
      <c r="F9" s="359"/>
      <c r="G9" s="359"/>
      <c r="H9" s="359"/>
      <c r="I9" s="360"/>
    </row>
    <row r="10" spans="2:9" x14ac:dyDescent="0.2">
      <c r="B10" s="354"/>
      <c r="C10" s="354"/>
      <c r="D10" s="355">
        <v>0</v>
      </c>
      <c r="E10" s="355"/>
      <c r="F10" s="355">
        <v>0</v>
      </c>
      <c r="G10" s="355"/>
      <c r="H10" s="356">
        <f>+D10-F10</f>
        <v>0</v>
      </c>
      <c r="I10" s="357"/>
    </row>
    <row r="11" spans="2:9" x14ac:dyDescent="0.2">
      <c r="B11" s="354"/>
      <c r="C11" s="354"/>
      <c r="D11" s="355">
        <v>0</v>
      </c>
      <c r="E11" s="355"/>
      <c r="F11" s="355">
        <v>0</v>
      </c>
      <c r="G11" s="355"/>
      <c r="H11" s="356">
        <f t="shared" ref="H11:H19" si="0">+D11-F11</f>
        <v>0</v>
      </c>
      <c r="I11" s="357"/>
    </row>
    <row r="12" spans="2:9" x14ac:dyDescent="0.2">
      <c r="B12" s="354"/>
      <c r="C12" s="354"/>
      <c r="D12" s="355">
        <v>0</v>
      </c>
      <c r="E12" s="355"/>
      <c r="F12" s="355">
        <v>0</v>
      </c>
      <c r="G12" s="355"/>
      <c r="H12" s="356">
        <f t="shared" si="0"/>
        <v>0</v>
      </c>
      <c r="I12" s="357"/>
    </row>
    <row r="13" spans="2:9" x14ac:dyDescent="0.2">
      <c r="B13" s="354"/>
      <c r="C13" s="354"/>
      <c r="D13" s="355">
        <v>0</v>
      </c>
      <c r="E13" s="355"/>
      <c r="F13" s="355">
        <v>0</v>
      </c>
      <c r="G13" s="355"/>
      <c r="H13" s="356">
        <f t="shared" si="0"/>
        <v>0</v>
      </c>
      <c r="I13" s="357"/>
    </row>
    <row r="14" spans="2:9" x14ac:dyDescent="0.2">
      <c r="B14" s="354"/>
      <c r="C14" s="354"/>
      <c r="D14" s="355">
        <v>0</v>
      </c>
      <c r="E14" s="355"/>
      <c r="F14" s="355">
        <v>0</v>
      </c>
      <c r="G14" s="355"/>
      <c r="H14" s="356">
        <f t="shared" si="0"/>
        <v>0</v>
      </c>
      <c r="I14" s="357"/>
    </row>
    <row r="15" spans="2:9" x14ac:dyDescent="0.2">
      <c r="B15" s="354"/>
      <c r="C15" s="354"/>
      <c r="D15" s="355">
        <v>0</v>
      </c>
      <c r="E15" s="355"/>
      <c r="F15" s="355">
        <v>0</v>
      </c>
      <c r="G15" s="355"/>
      <c r="H15" s="356">
        <f t="shared" si="0"/>
        <v>0</v>
      </c>
      <c r="I15" s="357"/>
    </row>
    <row r="16" spans="2:9" x14ac:dyDescent="0.2">
      <c r="B16" s="354"/>
      <c r="C16" s="354"/>
      <c r="D16" s="355">
        <v>0</v>
      </c>
      <c r="E16" s="355"/>
      <c r="F16" s="355">
        <v>0</v>
      </c>
      <c r="G16" s="355"/>
      <c r="H16" s="356">
        <f t="shared" si="0"/>
        <v>0</v>
      </c>
      <c r="I16" s="357"/>
    </row>
    <row r="17" spans="2:9" x14ac:dyDescent="0.2">
      <c r="B17" s="354"/>
      <c r="C17" s="354"/>
      <c r="D17" s="355">
        <v>0</v>
      </c>
      <c r="E17" s="355"/>
      <c r="F17" s="355">
        <v>0</v>
      </c>
      <c r="G17" s="355"/>
      <c r="H17" s="356">
        <f t="shared" si="0"/>
        <v>0</v>
      </c>
      <c r="I17" s="357"/>
    </row>
    <row r="18" spans="2:9" x14ac:dyDescent="0.2">
      <c r="B18" s="354"/>
      <c r="C18" s="354"/>
      <c r="D18" s="355">
        <v>0</v>
      </c>
      <c r="E18" s="355"/>
      <c r="F18" s="355">
        <v>0</v>
      </c>
      <c r="G18" s="355"/>
      <c r="H18" s="356">
        <f t="shared" si="0"/>
        <v>0</v>
      </c>
      <c r="I18" s="357"/>
    </row>
    <row r="19" spans="2:9" x14ac:dyDescent="0.2">
      <c r="B19" s="354" t="s">
        <v>226</v>
      </c>
      <c r="C19" s="354"/>
      <c r="D19" s="355">
        <f>SUM(D10:E18)</f>
        <v>0</v>
      </c>
      <c r="E19" s="355"/>
      <c r="F19" s="355">
        <f>SUM(F10:G18)</f>
        <v>0</v>
      </c>
      <c r="G19" s="355"/>
      <c r="H19" s="356">
        <f t="shared" si="0"/>
        <v>0</v>
      </c>
      <c r="I19" s="357"/>
    </row>
    <row r="20" spans="2:9" x14ac:dyDescent="0.2">
      <c r="B20" s="354"/>
      <c r="C20" s="354"/>
      <c r="D20" s="354"/>
      <c r="E20" s="354"/>
      <c r="F20" s="354"/>
      <c r="G20" s="354"/>
      <c r="H20" s="354"/>
      <c r="I20" s="354"/>
    </row>
    <row r="21" spans="2:9" x14ac:dyDescent="0.2">
      <c r="B21" s="358" t="s">
        <v>227</v>
      </c>
      <c r="C21" s="359"/>
      <c r="D21" s="359"/>
      <c r="E21" s="359"/>
      <c r="F21" s="359"/>
      <c r="G21" s="359"/>
      <c r="H21" s="359"/>
      <c r="I21" s="360"/>
    </row>
    <row r="22" spans="2:9" x14ac:dyDescent="0.2">
      <c r="B22" s="354"/>
      <c r="C22" s="354"/>
      <c r="D22" s="354"/>
      <c r="E22" s="354"/>
      <c r="F22" s="354"/>
      <c r="G22" s="354"/>
      <c r="H22" s="354"/>
      <c r="I22" s="354"/>
    </row>
    <row r="23" spans="2:9" x14ac:dyDescent="0.2">
      <c r="B23" s="354"/>
      <c r="C23" s="354"/>
      <c r="D23" s="355">
        <v>0</v>
      </c>
      <c r="E23" s="355"/>
      <c r="F23" s="355">
        <v>0</v>
      </c>
      <c r="G23" s="355"/>
      <c r="H23" s="356">
        <f>+D23-F23</f>
        <v>0</v>
      </c>
      <c r="I23" s="357"/>
    </row>
    <row r="24" spans="2:9" x14ac:dyDescent="0.2">
      <c r="B24" s="354"/>
      <c r="C24" s="354"/>
      <c r="D24" s="355">
        <v>0</v>
      </c>
      <c r="E24" s="355"/>
      <c r="F24" s="355">
        <v>0</v>
      </c>
      <c r="G24" s="355"/>
      <c r="H24" s="356">
        <f>+D24-F24</f>
        <v>0</v>
      </c>
      <c r="I24" s="357"/>
    </row>
    <row r="25" spans="2:9" x14ac:dyDescent="0.2">
      <c r="B25" s="354"/>
      <c r="C25" s="354"/>
      <c r="D25" s="355">
        <v>0</v>
      </c>
      <c r="E25" s="355"/>
      <c r="F25" s="355">
        <v>0</v>
      </c>
      <c r="G25" s="355"/>
      <c r="H25" s="356">
        <f t="shared" ref="H25:H30" si="1">+D25-F25</f>
        <v>0</v>
      </c>
      <c r="I25" s="357"/>
    </row>
    <row r="26" spans="2:9" x14ac:dyDescent="0.2">
      <c r="B26" s="354"/>
      <c r="C26" s="354"/>
      <c r="D26" s="355">
        <v>0</v>
      </c>
      <c r="E26" s="355"/>
      <c r="F26" s="355">
        <v>0</v>
      </c>
      <c r="G26" s="355"/>
      <c r="H26" s="356">
        <f t="shared" si="1"/>
        <v>0</v>
      </c>
      <c r="I26" s="357"/>
    </row>
    <row r="27" spans="2:9" x14ac:dyDescent="0.2">
      <c r="B27" s="354"/>
      <c r="C27" s="354"/>
      <c r="D27" s="355">
        <v>0</v>
      </c>
      <c r="E27" s="355"/>
      <c r="F27" s="355">
        <v>0</v>
      </c>
      <c r="G27" s="355"/>
      <c r="H27" s="356">
        <f t="shared" si="1"/>
        <v>0</v>
      </c>
      <c r="I27" s="357"/>
    </row>
    <row r="28" spans="2:9" x14ac:dyDescent="0.2">
      <c r="B28" s="354"/>
      <c r="C28" s="354"/>
      <c r="D28" s="355">
        <v>0</v>
      </c>
      <c r="E28" s="355"/>
      <c r="F28" s="355">
        <v>0</v>
      </c>
      <c r="G28" s="355"/>
      <c r="H28" s="356">
        <f t="shared" si="1"/>
        <v>0</v>
      </c>
      <c r="I28" s="357"/>
    </row>
    <row r="29" spans="2:9" x14ac:dyDescent="0.2">
      <c r="B29" s="354"/>
      <c r="C29" s="354"/>
      <c r="D29" s="355">
        <v>0</v>
      </c>
      <c r="E29" s="355"/>
      <c r="F29" s="355">
        <v>0</v>
      </c>
      <c r="G29" s="355"/>
      <c r="H29" s="356">
        <f t="shared" si="1"/>
        <v>0</v>
      </c>
      <c r="I29" s="357"/>
    </row>
    <row r="30" spans="2:9" x14ac:dyDescent="0.2">
      <c r="B30" s="354"/>
      <c r="C30" s="354"/>
      <c r="D30" s="355">
        <v>0</v>
      </c>
      <c r="E30" s="355"/>
      <c r="F30" s="355">
        <v>0</v>
      </c>
      <c r="G30" s="355"/>
      <c r="H30" s="356">
        <f t="shared" si="1"/>
        <v>0</v>
      </c>
      <c r="I30" s="357"/>
    </row>
    <row r="31" spans="2:9" x14ac:dyDescent="0.2">
      <c r="B31" s="354" t="s">
        <v>228</v>
      </c>
      <c r="C31" s="354"/>
      <c r="D31" s="355">
        <f>SUM(D22:E30)</f>
        <v>0</v>
      </c>
      <c r="E31" s="355"/>
      <c r="F31" s="355">
        <f>SUM(F22:G30)</f>
        <v>0</v>
      </c>
      <c r="G31" s="355"/>
      <c r="H31" s="355">
        <f>+D31-F31</f>
        <v>0</v>
      </c>
      <c r="I31" s="355"/>
    </row>
    <row r="32" spans="2:9" x14ac:dyDescent="0.2">
      <c r="B32" s="354"/>
      <c r="C32" s="354"/>
      <c r="D32" s="355"/>
      <c r="E32" s="355"/>
      <c r="F32" s="355"/>
      <c r="G32" s="355"/>
      <c r="H32" s="355"/>
      <c r="I32" s="355"/>
    </row>
    <row r="33" spans="2:9" x14ac:dyDescent="0.2">
      <c r="B33" s="361" t="s">
        <v>97</v>
      </c>
      <c r="C33" s="362"/>
      <c r="D33" s="356">
        <f>+D19+D31</f>
        <v>0</v>
      </c>
      <c r="E33" s="357"/>
      <c r="F33" s="356">
        <f>+F19+F31</f>
        <v>0</v>
      </c>
      <c r="G33" s="357"/>
      <c r="H33" s="356">
        <f>+H19+H31</f>
        <v>0</v>
      </c>
      <c r="I33" s="357"/>
    </row>
    <row r="34" spans="2:9" x14ac:dyDescent="0.2">
      <c r="B34" s="164"/>
      <c r="C34" s="164"/>
      <c r="D34" s="164"/>
      <c r="E34" s="164"/>
      <c r="F34" s="164"/>
      <c r="G34" s="164"/>
      <c r="H34" s="164"/>
      <c r="I34" s="164"/>
    </row>
    <row r="35" spans="2:9" x14ac:dyDescent="0.2">
      <c r="B35" s="164"/>
      <c r="C35" s="164"/>
      <c r="D35" s="164"/>
      <c r="E35" s="164"/>
      <c r="F35" s="164"/>
      <c r="G35" s="164"/>
      <c r="H35" s="164"/>
      <c r="I35" s="164"/>
    </row>
    <row r="36" spans="2:9" x14ac:dyDescent="0.2">
      <c r="B36" s="164"/>
      <c r="C36" s="164"/>
      <c r="D36" s="164"/>
      <c r="E36" s="164"/>
      <c r="F36" s="164"/>
      <c r="G36" s="164"/>
      <c r="H36" s="164"/>
      <c r="I36" s="164"/>
    </row>
    <row r="37" spans="2:9" x14ac:dyDescent="0.2">
      <c r="B37" s="164"/>
      <c r="C37" s="164"/>
      <c r="D37" s="164"/>
      <c r="E37" s="164"/>
      <c r="F37" s="164"/>
      <c r="G37" s="164"/>
      <c r="H37" s="164"/>
      <c r="I37" s="164"/>
    </row>
    <row r="38" spans="2:9" x14ac:dyDescent="0.2">
      <c r="B38" s="164"/>
      <c r="C38" s="164"/>
      <c r="D38" s="164"/>
      <c r="E38" s="164"/>
      <c r="F38" s="164"/>
      <c r="G38" s="164"/>
      <c r="H38" s="164"/>
      <c r="I38" s="164"/>
    </row>
    <row r="39" spans="2:9" x14ac:dyDescent="0.2">
      <c r="B39" s="164"/>
      <c r="C39" s="164"/>
      <c r="D39" s="164"/>
      <c r="E39" s="164"/>
      <c r="F39" s="164"/>
      <c r="G39" s="164"/>
      <c r="H39" s="164"/>
      <c r="I39" s="164"/>
    </row>
    <row r="40" spans="2:9" x14ac:dyDescent="0.2">
      <c r="B40" s="164"/>
      <c r="C40" s="164"/>
      <c r="D40" s="164"/>
      <c r="E40" s="164"/>
      <c r="F40" s="164"/>
      <c r="G40" s="164"/>
      <c r="H40" s="164"/>
      <c r="I40" s="16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COG_PARTIDA_ESPECIFICA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2021-07-13T19:42:22Z</cp:lastPrinted>
  <dcterms:created xsi:type="dcterms:W3CDTF">2014-01-27T16:27:43Z</dcterms:created>
  <dcterms:modified xsi:type="dcterms:W3CDTF">2021-07-14T20:47:40Z</dcterms:modified>
</cp:coreProperties>
</file>