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8175" tabRatio="750" firstSheet="3" activeTab="12"/>
  </bookViews>
  <sheets>
    <sheet name="PT_ESF_ECSF" sheetId="3" state="hidden" r:id="rId1"/>
    <sheet name="INGRESOS_CONCILIACION" sheetId="40" r:id="rId2"/>
    <sheet name="CONCILIACION_EGRESOS" sheetId="38" r:id="rId3"/>
    <sheet name="CAdmon" sheetId="30" r:id="rId4"/>
    <sheet name="EAI" sheetId="29" r:id="rId5"/>
    <sheet name="CTG" sheetId="31" r:id="rId6"/>
    <sheet name="COG" sheetId="32" r:id="rId7"/>
    <sheet name="CFG" sheetId="33" r:id="rId8"/>
    <sheet name="End Neto" sheetId="47" r:id="rId9"/>
    <sheet name="Int" sheetId="48" r:id="rId10"/>
    <sheet name="CProg" sheetId="19" r:id="rId11"/>
    <sheet name="Post Fiscal" sheetId="20" r:id="rId12"/>
    <sheet name="COG_PARTIDA_ESPECIFICA" sheetId="37" r:id="rId13"/>
  </sheets>
  <definedNames>
    <definedName name="_xlnm.Print_Area" localSheetId="3">CAdmon!$A$1:$H$34</definedName>
    <definedName name="_xlnm.Print_Area" localSheetId="7">CFG!$B$2:$I$58</definedName>
    <definedName name="_xlnm.Print_Area" localSheetId="6">COG!$B$1:$I$90</definedName>
    <definedName name="_xlnm.Print_Area" localSheetId="12">COG_PARTIDA_ESPECIFICA!$A$10:$K$229</definedName>
    <definedName name="_xlnm.Print_Area" localSheetId="10">CProg!$A$2:$K$51</definedName>
    <definedName name="_xlnm.Print_Area" localSheetId="5">CTG!$B$1:$I$34</definedName>
    <definedName name="_xlnm.Print_Area" localSheetId="4">EAI!$A$1:$J$63</definedName>
    <definedName name="_xlnm.Print_Area" localSheetId="8">'End Neto'!$A$1:$J$44</definedName>
    <definedName name="_xlnm.Print_Area" localSheetId="9">Int!$A$1:$D$50</definedName>
    <definedName name="_xlnm.Print_Area" localSheetId="11">'Post Fiscal'!$A$1:$E$46</definedName>
    <definedName name="Print_Area" localSheetId="12">COG_PARTIDA_ESPECIFICA!#REF!</definedName>
    <definedName name="Print_Titles" localSheetId="12">COG_PARTIDA_ESPECIFICA!$9:$18</definedName>
    <definedName name="_xlnm.Print_Titles" localSheetId="6">COG!$1:$9</definedName>
    <definedName name="_xlnm.Print_Titles" localSheetId="12">COG_PARTIDA_ESPECIFICA!$1:$9</definedName>
  </definedNames>
  <calcPr calcId="145621"/>
</workbook>
</file>

<file path=xl/calcChain.xml><?xml version="1.0" encoding="utf-8"?>
<calcChain xmlns="http://schemas.openxmlformats.org/spreadsheetml/2006/main">
  <c r="G39" i="19" l="1"/>
  <c r="G38" i="19"/>
  <c r="G37" i="19"/>
  <c r="G36" i="19"/>
  <c r="G34" i="19"/>
  <c r="G33" i="19"/>
  <c r="G32" i="19"/>
  <c r="G31" i="19"/>
  <c r="G29" i="19"/>
  <c r="G28" i="19"/>
  <c r="G26" i="19"/>
  <c r="G25" i="19"/>
  <c r="G24" i="19"/>
  <c r="G22" i="19"/>
  <c r="G21" i="19"/>
  <c r="G20" i="19"/>
  <c r="G19" i="19"/>
  <c r="G18" i="19"/>
  <c r="G17" i="19"/>
  <c r="H117" i="37" l="1"/>
  <c r="F77" i="37" l="1"/>
  <c r="G77" i="37"/>
  <c r="H212" i="37"/>
  <c r="F216" i="37"/>
  <c r="F215" i="37" s="1"/>
  <c r="F214" i="37" s="1"/>
  <c r="F211" i="37"/>
  <c r="F210" i="37" s="1"/>
  <c r="F209" i="37" s="1"/>
  <c r="F206" i="37"/>
  <c r="F205" i="37" s="1"/>
  <c r="F203" i="37"/>
  <c r="F202" i="37" s="1"/>
  <c r="F200" i="37"/>
  <c r="F199" i="37" s="1"/>
  <c r="F197" i="37"/>
  <c r="F193" i="37"/>
  <c r="F191" i="37"/>
  <c r="F186" i="37"/>
  <c r="F185" i="37" s="1"/>
  <c r="F184" i="37" s="1"/>
  <c r="F181" i="37"/>
  <c r="F180" i="37" s="1"/>
  <c r="F178" i="37"/>
  <c r="F175" i="37"/>
  <c r="F173" i="37"/>
  <c r="F169" i="37"/>
  <c r="F166" i="37"/>
  <c r="F161" i="37"/>
  <c r="F159" i="37"/>
  <c r="F157" i="37"/>
  <c r="F155" i="37"/>
  <c r="F153" i="37"/>
  <c r="F151" i="37"/>
  <c r="F148" i="37"/>
  <c r="F147" i="37" s="1"/>
  <c r="F145" i="37"/>
  <c r="F142" i="37"/>
  <c r="F140" i="37"/>
  <c r="F138" i="37"/>
  <c r="F135" i="37"/>
  <c r="F133" i="37"/>
  <c r="F131" i="37"/>
  <c r="F129" i="37"/>
  <c r="F126" i="37"/>
  <c r="F124" i="37"/>
  <c r="F122" i="37"/>
  <c r="F120" i="37"/>
  <c r="F118" i="37"/>
  <c r="F116" i="37"/>
  <c r="F110" i="37"/>
  <c r="F108" i="37"/>
  <c r="F106" i="37"/>
  <c r="F104" i="37"/>
  <c r="F102" i="37"/>
  <c r="F100" i="37"/>
  <c r="F97" i="37"/>
  <c r="F96" i="37" s="1"/>
  <c r="F93" i="37"/>
  <c r="F92" i="37" s="1"/>
  <c r="F90" i="37"/>
  <c r="F88" i="37"/>
  <c r="F86" i="37"/>
  <c r="F83" i="37"/>
  <c r="F81" i="37"/>
  <c r="F79" i="37"/>
  <c r="F73" i="37"/>
  <c r="F72" i="37" s="1"/>
  <c r="F70" i="37"/>
  <c r="F68" i="37"/>
  <c r="F66" i="37"/>
  <c r="F64" i="37"/>
  <c r="F62" i="37"/>
  <c r="F59" i="37"/>
  <c r="F54" i="37"/>
  <c r="F53" i="37" s="1"/>
  <c r="F51" i="37"/>
  <c r="F43" i="37"/>
  <c r="F41" i="37"/>
  <c r="F36" i="37"/>
  <c r="F33" i="37"/>
  <c r="F31" i="37"/>
  <c r="F30" i="37" s="1"/>
  <c r="F28" i="37"/>
  <c r="F25" i="37"/>
  <c r="F22" i="37"/>
  <c r="F19" i="37"/>
  <c r="F18" i="37" s="1"/>
  <c r="F16" i="37"/>
  <c r="F76" i="37" l="1"/>
  <c r="F58" i="37"/>
  <c r="F32" i="37"/>
  <c r="F85" i="37"/>
  <c r="F172" i="37"/>
  <c r="F137" i="37"/>
  <c r="F190" i="37"/>
  <c r="F189" i="37" s="1"/>
  <c r="F115" i="37"/>
  <c r="F150" i="37"/>
  <c r="F21" i="37"/>
  <c r="F99" i="37"/>
  <c r="F128" i="37"/>
  <c r="F40" i="37"/>
  <c r="F57" i="37" l="1"/>
  <c r="F114" i="37"/>
  <c r="J97" i="37" l="1"/>
  <c r="J96" i="37" s="1"/>
  <c r="I97" i="37"/>
  <c r="I96" i="37" s="1"/>
  <c r="G97" i="37"/>
  <c r="G96" i="37" s="1"/>
  <c r="H98" i="37"/>
  <c r="K98" i="37" s="1"/>
  <c r="K97" i="37" s="1"/>
  <c r="K96" i="37" s="1"/>
  <c r="H97" i="37" l="1"/>
  <c r="H96" i="37" s="1"/>
  <c r="J159" i="37" l="1"/>
  <c r="J68" i="37"/>
  <c r="J54" i="37" l="1"/>
  <c r="J53" i="37" s="1"/>
  <c r="J51" i="37"/>
  <c r="J43" i="37"/>
  <c r="J41" i="37"/>
  <c r="J40" i="37" s="1"/>
  <c r="J36" i="37"/>
  <c r="I35" i="29" l="1"/>
  <c r="H35" i="29"/>
  <c r="I34" i="29"/>
  <c r="H34" i="29"/>
  <c r="J153" i="37" l="1"/>
  <c r="J59" i="37"/>
  <c r="H217" i="37"/>
  <c r="H207" i="37"/>
  <c r="H204" i="37"/>
  <c r="H201" i="37"/>
  <c r="H198" i="37"/>
  <c r="H196" i="37"/>
  <c r="H195" i="37"/>
  <c r="H194" i="37"/>
  <c r="H192" i="37"/>
  <c r="H187" i="37"/>
  <c r="H182" i="37"/>
  <c r="H179" i="37"/>
  <c r="H177" i="37"/>
  <c r="H176" i="37"/>
  <c r="H174" i="37"/>
  <c r="H171" i="37"/>
  <c r="H170" i="37"/>
  <c r="H168" i="37"/>
  <c r="H167" i="37"/>
  <c r="H165" i="37"/>
  <c r="H164" i="37"/>
  <c r="H163" i="37"/>
  <c r="H162" i="37"/>
  <c r="H160" i="37"/>
  <c r="H158" i="37"/>
  <c r="H156" i="37"/>
  <c r="H154" i="37"/>
  <c r="H152" i="37"/>
  <c r="H149" i="37"/>
  <c r="H146" i="37"/>
  <c r="H144" i="37"/>
  <c r="H143" i="37"/>
  <c r="H141" i="37"/>
  <c r="H139" i="37"/>
  <c r="H136" i="37"/>
  <c r="H134" i="37"/>
  <c r="H132" i="37"/>
  <c r="H130" i="37"/>
  <c r="H127" i="37"/>
  <c r="H125" i="37"/>
  <c r="H123" i="37"/>
  <c r="H121" i="37"/>
  <c r="H119" i="37"/>
  <c r="H112" i="37"/>
  <c r="H111" i="37"/>
  <c r="H109" i="37"/>
  <c r="H107" i="37"/>
  <c r="H105" i="37"/>
  <c r="H103" i="37"/>
  <c r="H101" i="37"/>
  <c r="H95" i="37"/>
  <c r="H94" i="37"/>
  <c r="H91" i="37"/>
  <c r="H89" i="37"/>
  <c r="H87" i="37"/>
  <c r="H84" i="37"/>
  <c r="H82" i="37"/>
  <c r="H80" i="37"/>
  <c r="H75" i="37"/>
  <c r="H74" i="37"/>
  <c r="H71" i="37"/>
  <c r="H69" i="37"/>
  <c r="H67" i="37"/>
  <c r="H65" i="37"/>
  <c r="H63" i="37"/>
  <c r="H61" i="37"/>
  <c r="H60" i="37"/>
  <c r="H55" i="37"/>
  <c r="K55" i="37" s="1"/>
  <c r="H52" i="37"/>
  <c r="H50" i="37"/>
  <c r="H49" i="37"/>
  <c r="H48" i="37"/>
  <c r="H47" i="37"/>
  <c r="H46" i="37"/>
  <c r="H45" i="37"/>
  <c r="H44" i="37"/>
  <c r="H42" i="37"/>
  <c r="H39" i="37"/>
  <c r="H38" i="37"/>
  <c r="H37" i="37"/>
  <c r="H35" i="37"/>
  <c r="H34" i="37"/>
  <c r="H31" i="37"/>
  <c r="H29" i="37"/>
  <c r="H27" i="37"/>
  <c r="H26" i="37"/>
  <c r="H24" i="37"/>
  <c r="H23" i="37"/>
  <c r="H20" i="37"/>
  <c r="H17" i="37"/>
  <c r="H15" i="37"/>
  <c r="J33" i="37"/>
  <c r="J181" i="37"/>
  <c r="J180" i="37" s="1"/>
  <c r="J178" i="37"/>
  <c r="J175" i="37"/>
  <c r="J173" i="37"/>
  <c r="J172" i="37" s="1"/>
  <c r="J169" i="37"/>
  <c r="J166" i="37"/>
  <c r="J161" i="37"/>
  <c r="J157" i="37"/>
  <c r="J155" i="37"/>
  <c r="J151" i="37"/>
  <c r="J148" i="37"/>
  <c r="J147" i="37" s="1"/>
  <c r="J145" i="37"/>
  <c r="J142" i="37"/>
  <c r="J140" i="37"/>
  <c r="J138" i="37"/>
  <c r="J135" i="37"/>
  <c r="J133" i="37"/>
  <c r="J131" i="37"/>
  <c r="J129" i="37"/>
  <c r="J126" i="37"/>
  <c r="J124" i="37"/>
  <c r="J122" i="37"/>
  <c r="J120" i="37"/>
  <c r="J118" i="37"/>
  <c r="J116" i="37"/>
  <c r="J115" i="37" s="1"/>
  <c r="J110" i="37"/>
  <c r="J108" i="37"/>
  <c r="J106" i="37"/>
  <c r="J104" i="37"/>
  <c r="J102" i="37"/>
  <c r="J100" i="37"/>
  <c r="J93" i="37"/>
  <c r="J92" i="37" s="1"/>
  <c r="J90" i="37"/>
  <c r="J88" i="37"/>
  <c r="J86" i="37"/>
  <c r="J83" i="37"/>
  <c r="J81" i="37"/>
  <c r="J79" i="37"/>
  <c r="J73" i="37"/>
  <c r="J72" i="37" s="1"/>
  <c r="J70" i="37"/>
  <c r="J66" i="37"/>
  <c r="J64" i="37"/>
  <c r="J62" i="37"/>
  <c r="J30" i="37"/>
  <c r="J28" i="37"/>
  <c r="J25" i="37"/>
  <c r="J22" i="37"/>
  <c r="J19" i="37"/>
  <c r="J18" i="37" s="1"/>
  <c r="J16" i="37"/>
  <c r="J137" i="37" l="1"/>
  <c r="J21" i="37"/>
  <c r="J32" i="37"/>
  <c r="J150" i="37"/>
  <c r="J128" i="37"/>
  <c r="J114" i="37" s="1"/>
  <c r="J99" i="37"/>
  <c r="J85" i="37"/>
  <c r="J58" i="37"/>
  <c r="E34" i="29"/>
  <c r="J18" i="29"/>
  <c r="J17" i="29"/>
  <c r="J16" i="29"/>
  <c r="J15" i="29"/>
  <c r="C7" i="40" l="1"/>
  <c r="J216" i="37" l="1"/>
  <c r="J215" i="37" s="1"/>
  <c r="J214" i="37" s="1"/>
  <c r="J211" i="37"/>
  <c r="J210" i="37" s="1"/>
  <c r="J209" i="37" s="1"/>
  <c r="J206" i="37"/>
  <c r="J205" i="37" s="1"/>
  <c r="J203" i="37"/>
  <c r="J202" i="37" s="1"/>
  <c r="J200" i="37"/>
  <c r="J199" i="37" s="1"/>
  <c r="J197" i="37"/>
  <c r="J193" i="37"/>
  <c r="J191" i="37"/>
  <c r="J186" i="37"/>
  <c r="J185" i="37" s="1"/>
  <c r="J184" i="37" s="1"/>
  <c r="J14" i="37"/>
  <c r="G216" i="37"/>
  <c r="G215" i="37" s="1"/>
  <c r="G214" i="37" s="1"/>
  <c r="G211" i="37"/>
  <c r="G210" i="37" s="1"/>
  <c r="G209" i="37" s="1"/>
  <c r="G206" i="37"/>
  <c r="G205" i="37" s="1"/>
  <c r="G203" i="37"/>
  <c r="G202" i="37" s="1"/>
  <c r="G200" i="37"/>
  <c r="G199" i="37" s="1"/>
  <c r="G197" i="37"/>
  <c r="G193" i="37"/>
  <c r="G191" i="37"/>
  <c r="G186" i="37"/>
  <c r="G185" i="37" s="1"/>
  <c r="G184" i="37" s="1"/>
  <c r="G181" i="37"/>
  <c r="G180" i="37" s="1"/>
  <c r="G178" i="37"/>
  <c r="G175" i="37"/>
  <c r="G173" i="37"/>
  <c r="G172" i="37" s="1"/>
  <c r="G169" i="37"/>
  <c r="G166" i="37"/>
  <c r="G161" i="37"/>
  <c r="G159" i="37"/>
  <c r="G157" i="37"/>
  <c r="G155" i="37"/>
  <c r="G153" i="37"/>
  <c r="G151" i="37"/>
  <c r="G148" i="37"/>
  <c r="G147" i="37" s="1"/>
  <c r="G145" i="37"/>
  <c r="G142" i="37"/>
  <c r="G140" i="37"/>
  <c r="G138" i="37"/>
  <c r="G135" i="37"/>
  <c r="G133" i="37"/>
  <c r="G131" i="37"/>
  <c r="G129" i="37"/>
  <c r="G126" i="37"/>
  <c r="G124" i="37"/>
  <c r="G122" i="37"/>
  <c r="G120" i="37"/>
  <c r="G118" i="37"/>
  <c r="G116" i="37"/>
  <c r="G110" i="37"/>
  <c r="G108" i="37"/>
  <c r="G106" i="37"/>
  <c r="G104" i="37"/>
  <c r="G102" i="37"/>
  <c r="G100" i="37"/>
  <c r="G93" i="37"/>
  <c r="G92" i="37" s="1"/>
  <c r="G90" i="37"/>
  <c r="G88" i="37"/>
  <c r="G86" i="37"/>
  <c r="G83" i="37"/>
  <c r="G81" i="37"/>
  <c r="G79" i="37"/>
  <c r="G76" i="37" s="1"/>
  <c r="G73" i="37"/>
  <c r="G72" i="37" s="1"/>
  <c r="G70" i="37"/>
  <c r="G68" i="37"/>
  <c r="G66" i="37"/>
  <c r="G64" i="37"/>
  <c r="G62" i="37"/>
  <c r="G59" i="37"/>
  <c r="G54" i="37"/>
  <c r="G53" i="37" s="1"/>
  <c r="G51" i="37"/>
  <c r="G43" i="37"/>
  <c r="G41" i="37"/>
  <c r="G36" i="37"/>
  <c r="G33" i="37"/>
  <c r="G30" i="37"/>
  <c r="G28" i="37"/>
  <c r="G25" i="37"/>
  <c r="G22" i="37"/>
  <c r="G19" i="37"/>
  <c r="G18" i="37" s="1"/>
  <c r="G16" i="37"/>
  <c r="G137" i="37" l="1"/>
  <c r="G115" i="37"/>
  <c r="G40" i="37"/>
  <c r="G32" i="37"/>
  <c r="J190" i="37"/>
  <c r="J189" i="37" s="1"/>
  <c r="J13" i="37"/>
  <c r="G85" i="37"/>
  <c r="G58" i="37"/>
  <c r="G150" i="37"/>
  <c r="G21" i="37"/>
  <c r="G190" i="37"/>
  <c r="G189" i="37" s="1"/>
  <c r="G128" i="37"/>
  <c r="G99" i="37"/>
  <c r="G114" i="37" l="1"/>
  <c r="G57" i="37"/>
  <c r="I140" i="37"/>
  <c r="I25" i="37"/>
  <c r="I14" i="37"/>
  <c r="I16" i="37"/>
  <c r="I19" i="37"/>
  <c r="I18" i="37" s="1"/>
  <c r="I22" i="37"/>
  <c r="I28" i="37"/>
  <c r="I30" i="37"/>
  <c r="I33" i="37"/>
  <c r="I36" i="37"/>
  <c r="I43" i="37"/>
  <c r="I41" i="37"/>
  <c r="I51" i="37"/>
  <c r="I54" i="37"/>
  <c r="I53" i="37" s="1"/>
  <c r="I59" i="37"/>
  <c r="I64" i="37"/>
  <c r="I62" i="37"/>
  <c r="I73" i="37"/>
  <c r="I72" i="37" s="1"/>
  <c r="I70" i="37"/>
  <c r="I68" i="37"/>
  <c r="I66" i="37"/>
  <c r="I79" i="37"/>
  <c r="I83" i="37"/>
  <c r="I81" i="37"/>
  <c r="I88" i="37"/>
  <c r="I86" i="37"/>
  <c r="I93" i="37"/>
  <c r="I92" i="37" s="1"/>
  <c r="I90" i="37"/>
  <c r="I104" i="37"/>
  <c r="I102" i="37"/>
  <c r="I100" i="37"/>
  <c r="I110" i="37"/>
  <c r="I108" i="37"/>
  <c r="I106" i="37"/>
  <c r="I116" i="37"/>
  <c r="I118" i="37"/>
  <c r="I120" i="37"/>
  <c r="I122" i="37"/>
  <c r="I124" i="37"/>
  <c r="I126" i="37"/>
  <c r="I129" i="37"/>
  <c r="I131" i="37"/>
  <c r="I138" i="37"/>
  <c r="I135" i="37"/>
  <c r="I133" i="37"/>
  <c r="I145" i="37"/>
  <c r="I142" i="37"/>
  <c r="I151" i="37"/>
  <c r="I148" i="37"/>
  <c r="I147" i="37" s="1"/>
  <c r="I153" i="37"/>
  <c r="I155" i="37"/>
  <c r="I157" i="37"/>
  <c r="I161" i="37"/>
  <c r="I159" i="37"/>
  <c r="I166" i="37"/>
  <c r="I169" i="37"/>
  <c r="I173" i="37"/>
  <c r="I172" i="37" s="1"/>
  <c r="I181" i="37"/>
  <c r="I180" i="37" s="1"/>
  <c r="I175" i="37"/>
  <c r="I178" i="37"/>
  <c r="I186" i="37"/>
  <c r="I185" i="37" s="1"/>
  <c r="I184" i="37" s="1"/>
  <c r="I191" i="37"/>
  <c r="I193" i="37"/>
  <c r="I197" i="37"/>
  <c r="I200" i="37"/>
  <c r="I199" i="37" s="1"/>
  <c r="I203" i="37"/>
  <c r="I202" i="37" s="1"/>
  <c r="I206" i="37"/>
  <c r="I205" i="37" s="1"/>
  <c r="I211" i="37"/>
  <c r="I210" i="37" s="1"/>
  <c r="I209" i="37" s="1"/>
  <c r="I216" i="37"/>
  <c r="I215" i="37" s="1"/>
  <c r="I214" i="37" s="1"/>
  <c r="I40" i="37" l="1"/>
  <c r="I137" i="37"/>
  <c r="I115" i="37"/>
  <c r="I85" i="37"/>
  <c r="I21" i="37"/>
  <c r="I32" i="37"/>
  <c r="I128" i="37"/>
  <c r="I13" i="37"/>
  <c r="I150" i="37"/>
  <c r="I190" i="37"/>
  <c r="I189" i="37" s="1"/>
  <c r="I58" i="37"/>
  <c r="I99" i="37"/>
  <c r="I33" i="29"/>
  <c r="H33" i="29"/>
  <c r="F33" i="29"/>
  <c r="E33" i="29"/>
  <c r="I114" i="37" l="1"/>
  <c r="F43" i="29"/>
  <c r="I42" i="29" l="1"/>
  <c r="H42" i="29"/>
  <c r="F42" i="29"/>
  <c r="E42" i="29"/>
  <c r="G35" i="29" l="1"/>
  <c r="I43" i="29"/>
  <c r="H43" i="29"/>
  <c r="E43" i="29"/>
  <c r="H216" i="37"/>
  <c r="H215" i="37" s="1"/>
  <c r="H214" i="37" s="1"/>
  <c r="K217" i="37" l="1"/>
  <c r="K216" i="37" s="1"/>
  <c r="K215" i="37" s="1"/>
  <c r="K214" i="37" s="1"/>
  <c r="I12" i="37" l="1"/>
  <c r="J12" i="37"/>
  <c r="F14" i="37" l="1"/>
  <c r="G14" i="37"/>
  <c r="K204" i="37" l="1"/>
  <c r="G13" i="37"/>
  <c r="F13" i="37"/>
  <c r="F12" i="37" s="1"/>
  <c r="G12" i="37" l="1"/>
  <c r="G10" i="37" s="1"/>
  <c r="F10" i="37"/>
  <c r="C31" i="38" l="1"/>
  <c r="F17" i="31" l="1"/>
  <c r="I17" i="31" s="1"/>
  <c r="F81" i="32"/>
  <c r="F80" i="32"/>
  <c r="F79" i="32"/>
  <c r="F78" i="32"/>
  <c r="F77" i="32"/>
  <c r="F76" i="32"/>
  <c r="F75" i="32"/>
  <c r="F72" i="32"/>
  <c r="F71" i="32"/>
  <c r="F69" i="32"/>
  <c r="F68" i="32"/>
  <c r="F67" i="32"/>
  <c r="F66" i="32"/>
  <c r="F65" i="32"/>
  <c r="F64" i="32"/>
  <c r="F63" i="32"/>
  <c r="F61" i="32"/>
  <c r="F59" i="32"/>
  <c r="F57" i="32"/>
  <c r="F56" i="32"/>
  <c r="F55" i="32"/>
  <c r="F53" i="32"/>
  <c r="F47" i="32"/>
  <c r="F46" i="32"/>
  <c r="F45" i="32"/>
  <c r="F43" i="32"/>
  <c r="F41" i="32"/>
  <c r="F40" i="32"/>
  <c r="F39" i="32"/>
  <c r="F26" i="32"/>
  <c r="F21" i="32"/>
  <c r="F16" i="32"/>
  <c r="H145" i="37" l="1"/>
  <c r="F51" i="32" l="1"/>
  <c r="F44" i="32"/>
  <c r="F24" i="32"/>
  <c r="F42" i="32"/>
  <c r="F34" i="32"/>
  <c r="F36" i="32"/>
  <c r="F52" i="32"/>
  <c r="K146" i="37"/>
  <c r="K145" i="37" s="1"/>
  <c r="H16" i="37"/>
  <c r="H19" i="37"/>
  <c r="H18" i="37" s="1"/>
  <c r="K24" i="37"/>
  <c r="K27" i="37"/>
  <c r="H28" i="37"/>
  <c r="H30" i="37"/>
  <c r="K35" i="37"/>
  <c r="K38" i="37"/>
  <c r="K39" i="37"/>
  <c r="H41" i="37"/>
  <c r="K45" i="37"/>
  <c r="K46" i="37"/>
  <c r="K47" i="37"/>
  <c r="K48" i="37"/>
  <c r="K49" i="37"/>
  <c r="K50" i="37"/>
  <c r="H54" i="37"/>
  <c r="H53" i="37" s="1"/>
  <c r="K61" i="37"/>
  <c r="H62" i="37"/>
  <c r="H64" i="37"/>
  <c r="H66" i="37"/>
  <c r="H68" i="37"/>
  <c r="H70" i="37"/>
  <c r="K74" i="37"/>
  <c r="K75" i="37"/>
  <c r="H78" i="37"/>
  <c r="K78" i="37" s="1"/>
  <c r="H79" i="37"/>
  <c r="H81" i="37"/>
  <c r="H83" i="37"/>
  <c r="H86" i="37"/>
  <c r="H88" i="37"/>
  <c r="H90" i="37"/>
  <c r="K95" i="37"/>
  <c r="H100" i="37"/>
  <c r="H102" i="37"/>
  <c r="H106" i="37"/>
  <c r="H108" i="37"/>
  <c r="K112" i="37"/>
  <c r="H116" i="37"/>
  <c r="H115" i="37" s="1"/>
  <c r="H118" i="37"/>
  <c r="H120" i="37"/>
  <c r="H122" i="37"/>
  <c r="H124" i="37"/>
  <c r="H126" i="37"/>
  <c r="H129" i="37"/>
  <c r="H131" i="37"/>
  <c r="H133" i="37"/>
  <c r="H135" i="37"/>
  <c r="H138" i="37"/>
  <c r="H140" i="37"/>
  <c r="K143" i="37"/>
  <c r="K144" i="37"/>
  <c r="H148" i="37"/>
  <c r="H147" i="37" s="1"/>
  <c r="H151" i="37"/>
  <c r="H153" i="37"/>
  <c r="H155" i="37"/>
  <c r="H157" i="37"/>
  <c r="H159" i="37"/>
  <c r="K163" i="37"/>
  <c r="K164" i="37"/>
  <c r="K165" i="37"/>
  <c r="K168" i="37"/>
  <c r="K171" i="37"/>
  <c r="H173" i="37"/>
  <c r="K177" i="37"/>
  <c r="H186" i="37"/>
  <c r="H185" i="37" s="1"/>
  <c r="H184" i="37" s="1"/>
  <c r="H191" i="37"/>
  <c r="K195" i="37"/>
  <c r="K196" i="37"/>
  <c r="H197" i="37"/>
  <c r="H200" i="37"/>
  <c r="H199" i="37" s="1"/>
  <c r="H203" i="37"/>
  <c r="H202" i="37" s="1"/>
  <c r="H206" i="37"/>
  <c r="H205" i="37" s="1"/>
  <c r="H211" i="37"/>
  <c r="H14" i="37"/>
  <c r="H137" i="37" l="1"/>
  <c r="H210" i="37"/>
  <c r="H77" i="37"/>
  <c r="H76" i="37" s="1"/>
  <c r="I77" i="37"/>
  <c r="I76" i="37" s="1"/>
  <c r="H181" i="37"/>
  <c r="H180" i="37" s="1"/>
  <c r="H169" i="37"/>
  <c r="H142" i="37"/>
  <c r="H110" i="37"/>
  <c r="H104" i="37"/>
  <c r="H51" i="37"/>
  <c r="H33" i="37"/>
  <c r="H25" i="37"/>
  <c r="H13" i="37"/>
  <c r="H166" i="37"/>
  <c r="H178" i="37"/>
  <c r="H175" i="37"/>
  <c r="H172" i="37" s="1"/>
  <c r="H161" i="37"/>
  <c r="H128" i="37"/>
  <c r="H93" i="37"/>
  <c r="H92" i="37" s="1"/>
  <c r="H193" i="37"/>
  <c r="H190" i="37" s="1"/>
  <c r="H189" i="37" s="1"/>
  <c r="H85" i="37"/>
  <c r="H43" i="37"/>
  <c r="H40" i="37" s="1"/>
  <c r="H59" i="37"/>
  <c r="H58" i="37" s="1"/>
  <c r="H73" i="37"/>
  <c r="H72" i="37" s="1"/>
  <c r="H36" i="37"/>
  <c r="H22" i="37"/>
  <c r="I42" i="32"/>
  <c r="F19" i="32"/>
  <c r="F25" i="32"/>
  <c r="F60" i="32"/>
  <c r="F20" i="32"/>
  <c r="F30" i="32"/>
  <c r="F37" i="32"/>
  <c r="F35" i="32"/>
  <c r="F31" i="32"/>
  <c r="F22" i="32"/>
  <c r="F33" i="32"/>
  <c r="F54" i="32"/>
  <c r="F50" i="32"/>
  <c r="F23" i="32"/>
  <c r="F32" i="32"/>
  <c r="F27" i="32"/>
  <c r="K203" i="37"/>
  <c r="K202" i="37" s="1"/>
  <c r="K179" i="37"/>
  <c r="K178" i="37" s="1"/>
  <c r="K156" i="37"/>
  <c r="K155" i="37" s="1"/>
  <c r="K162" i="37"/>
  <c r="K161" i="37" s="1"/>
  <c r="K130" i="37"/>
  <c r="K129" i="37" s="1"/>
  <c r="K123" i="37"/>
  <c r="K122" i="37" s="1"/>
  <c r="K103" i="37"/>
  <c r="K102" i="37" s="1"/>
  <c r="K82" i="37"/>
  <c r="K81" i="37" s="1"/>
  <c r="K69" i="37"/>
  <c r="K68" i="37" s="1"/>
  <c r="K201" i="37"/>
  <c r="K200" i="37" s="1"/>
  <c r="K199" i="37" s="1"/>
  <c r="K182" i="37"/>
  <c r="K181" i="37" s="1"/>
  <c r="K180" i="37" s="1"/>
  <c r="K170" i="37"/>
  <c r="K169" i="37" s="1"/>
  <c r="K160" i="37"/>
  <c r="K159" i="37" s="1"/>
  <c r="K136" i="37"/>
  <c r="K135" i="37" s="1"/>
  <c r="K127" i="37"/>
  <c r="K126" i="37" s="1"/>
  <c r="K107" i="37"/>
  <c r="K106" i="37" s="1"/>
  <c r="K101" i="37"/>
  <c r="K100" i="37" s="1"/>
  <c r="K87" i="37"/>
  <c r="K86" i="37" s="1"/>
  <c r="K80" i="37"/>
  <c r="K79" i="37" s="1"/>
  <c r="K67" i="37"/>
  <c r="K66" i="37" s="1"/>
  <c r="K60" i="37"/>
  <c r="K59" i="37" s="1"/>
  <c r="K198" i="37"/>
  <c r="K197" i="37" s="1"/>
  <c r="K192" i="37"/>
  <c r="K191" i="37" s="1"/>
  <c r="K174" i="37"/>
  <c r="K173" i="37" s="1"/>
  <c r="K158" i="37"/>
  <c r="K157" i="37" s="1"/>
  <c r="K149" i="37"/>
  <c r="K148" i="37" s="1"/>
  <c r="K147" i="37" s="1"/>
  <c r="K134" i="37"/>
  <c r="K133" i="37" s="1"/>
  <c r="K125" i="37"/>
  <c r="K124" i="37" s="1"/>
  <c r="K119" i="37"/>
  <c r="K118" i="37" s="1"/>
  <c r="K111" i="37"/>
  <c r="K110" i="37" s="1"/>
  <c r="K94" i="37"/>
  <c r="K93" i="37" s="1"/>
  <c r="K92" i="37" s="1"/>
  <c r="K84" i="37"/>
  <c r="K83" i="37" s="1"/>
  <c r="K73" i="37"/>
  <c r="K72" i="37" s="1"/>
  <c r="K65" i="37"/>
  <c r="K64" i="37" s="1"/>
  <c r="K141" i="37"/>
  <c r="K140" i="37" s="1"/>
  <c r="K132" i="37"/>
  <c r="K131" i="37" s="1"/>
  <c r="K117" i="37"/>
  <c r="K116" i="37" s="1"/>
  <c r="K109" i="37"/>
  <c r="K108" i="37" s="1"/>
  <c r="K105" i="37"/>
  <c r="K104" i="37" s="1"/>
  <c r="K91" i="37"/>
  <c r="K90" i="37" s="1"/>
  <c r="K71" i="37"/>
  <c r="K70" i="37" s="1"/>
  <c r="K63" i="37"/>
  <c r="K62" i="37" s="1"/>
  <c r="K207" i="37"/>
  <c r="K206" i="37" s="1"/>
  <c r="K205" i="37" s="1"/>
  <c r="K187" i="37"/>
  <c r="K186" i="37" s="1"/>
  <c r="K185" i="37" s="1"/>
  <c r="K184" i="37" s="1"/>
  <c r="K89" i="37"/>
  <c r="K88" i="37" s="1"/>
  <c r="K176" i="37"/>
  <c r="K175" i="37" s="1"/>
  <c r="K212" i="37"/>
  <c r="K211" i="37" s="1"/>
  <c r="K210" i="37" s="1"/>
  <c r="K209" i="37" s="1"/>
  <c r="K167" i="37"/>
  <c r="K166" i="37" s="1"/>
  <c r="K154" i="37"/>
  <c r="K153" i="37" s="1"/>
  <c r="K139" i="37"/>
  <c r="K138" i="37" s="1"/>
  <c r="K137" i="37" s="1"/>
  <c r="K194" i="37"/>
  <c r="K193" i="37" s="1"/>
  <c r="K152" i="37"/>
  <c r="K151" i="37" s="1"/>
  <c r="K142" i="37"/>
  <c r="K121" i="37"/>
  <c r="K120" i="37" s="1"/>
  <c r="K52" i="37"/>
  <c r="K51" i="37" s="1"/>
  <c r="K44" i="37"/>
  <c r="K43" i="37" s="1"/>
  <c r="K34" i="37"/>
  <c r="K33" i="37" s="1"/>
  <c r="K26" i="37"/>
  <c r="K25" i="37" s="1"/>
  <c r="K20" i="37"/>
  <c r="K19" i="37" s="1"/>
  <c r="K18" i="37" s="1"/>
  <c r="K42" i="37"/>
  <c r="K41" i="37" s="1"/>
  <c r="K31" i="37"/>
  <c r="K30" i="37" s="1"/>
  <c r="K17" i="37"/>
  <c r="K16" i="37" s="1"/>
  <c r="K54" i="37"/>
  <c r="K53" i="37" s="1"/>
  <c r="K37" i="37"/>
  <c r="K36" i="37" s="1"/>
  <c r="K29" i="37"/>
  <c r="K28" i="37" s="1"/>
  <c r="K23" i="37"/>
  <c r="K22" i="37" s="1"/>
  <c r="K15" i="37"/>
  <c r="K14" i="37" s="1"/>
  <c r="B5" i="19"/>
  <c r="B18" i="48"/>
  <c r="C18" i="48"/>
  <c r="B33" i="48"/>
  <c r="C33" i="48"/>
  <c r="F31" i="47"/>
  <c r="D31" i="47"/>
  <c r="H31" i="47" s="1"/>
  <c r="H30" i="47"/>
  <c r="H29" i="47"/>
  <c r="H28" i="47"/>
  <c r="H27" i="47"/>
  <c r="H26" i="47"/>
  <c r="H25" i="47"/>
  <c r="H24" i="47"/>
  <c r="H23" i="47"/>
  <c r="F19" i="47"/>
  <c r="D19" i="47"/>
  <c r="H18" i="47"/>
  <c r="H17" i="47"/>
  <c r="H16" i="47"/>
  <c r="H15" i="47"/>
  <c r="H14" i="47"/>
  <c r="H13" i="47"/>
  <c r="H12" i="47"/>
  <c r="H11" i="47"/>
  <c r="H10" i="47"/>
  <c r="K115" i="37" l="1"/>
  <c r="K40" i="37"/>
  <c r="K172" i="37"/>
  <c r="B35" i="48"/>
  <c r="C35" i="48"/>
  <c r="H209" i="37"/>
  <c r="J77" i="37"/>
  <c r="J76" i="37" s="1"/>
  <c r="K77" i="37"/>
  <c r="K76" i="37" s="1"/>
  <c r="F29" i="32"/>
  <c r="H150" i="37"/>
  <c r="H114" i="37" s="1"/>
  <c r="H32" i="37"/>
  <c r="H99" i="37"/>
  <c r="K150" i="37"/>
  <c r="K190" i="37"/>
  <c r="K189" i="37" s="1"/>
  <c r="K85" i="37"/>
  <c r="K128" i="37"/>
  <c r="K99" i="37"/>
  <c r="K32" i="37"/>
  <c r="K58" i="37"/>
  <c r="H21" i="37"/>
  <c r="F17" i="32"/>
  <c r="F13" i="32"/>
  <c r="F12" i="32"/>
  <c r="F14" i="32"/>
  <c r="F15" i="32"/>
  <c r="F49" i="32"/>
  <c r="D48" i="32"/>
  <c r="K21" i="37"/>
  <c r="K13" i="37"/>
  <c r="D33" i="47"/>
  <c r="F33" i="47"/>
  <c r="H19" i="47"/>
  <c r="H33" i="47" s="1"/>
  <c r="K114" i="37" l="1"/>
  <c r="J57" i="37"/>
  <c r="J10" i="37" s="1"/>
  <c r="K57" i="37"/>
  <c r="I57" i="37"/>
  <c r="I10" i="37" s="1"/>
  <c r="H57" i="37"/>
  <c r="H12" i="37"/>
  <c r="K12" i="37"/>
  <c r="B5" i="32"/>
  <c r="H10" i="37" l="1"/>
  <c r="K10" i="37"/>
  <c r="C15" i="40" l="1"/>
  <c r="I20" i="32" l="1"/>
  <c r="I30" i="32"/>
  <c r="I36" i="32"/>
  <c r="I23" i="32"/>
  <c r="I44" i="32"/>
  <c r="I54" i="32"/>
  <c r="I37" i="32"/>
  <c r="I35" i="32"/>
  <c r="I32" i="32"/>
  <c r="I33" i="32"/>
  <c r="I34" i="32"/>
  <c r="I29" i="32"/>
  <c r="I25" i="32"/>
  <c r="I50" i="32"/>
  <c r="I22" i="32"/>
  <c r="I31" i="32"/>
  <c r="F46" i="33"/>
  <c r="I46" i="33" s="1"/>
  <c r="F45" i="33"/>
  <c r="I45" i="33" s="1"/>
  <c r="F44" i="33"/>
  <c r="I44" i="33" s="1"/>
  <c r="F43" i="33"/>
  <c r="I43" i="33" s="1"/>
  <c r="H42" i="33"/>
  <c r="G42" i="33"/>
  <c r="E42" i="33"/>
  <c r="D42" i="33"/>
  <c r="F40" i="33"/>
  <c r="I40" i="33" s="1"/>
  <c r="F39" i="33"/>
  <c r="I39" i="33" s="1"/>
  <c r="F38" i="33"/>
  <c r="I38" i="33" s="1"/>
  <c r="F37" i="33"/>
  <c r="I37" i="33" s="1"/>
  <c r="F36" i="33"/>
  <c r="I36" i="33" s="1"/>
  <c r="F35" i="33"/>
  <c r="I35" i="33" s="1"/>
  <c r="F34" i="33"/>
  <c r="I34" i="33" s="1"/>
  <c r="F33" i="33"/>
  <c r="I33" i="33" s="1"/>
  <c r="F32" i="33"/>
  <c r="I32" i="33" s="1"/>
  <c r="H31" i="33"/>
  <c r="G31" i="33"/>
  <c r="E31" i="33"/>
  <c r="D31" i="33"/>
  <c r="F29" i="33"/>
  <c r="I29" i="33" s="1"/>
  <c r="F28" i="33"/>
  <c r="I28" i="33" s="1"/>
  <c r="F27" i="33"/>
  <c r="I27" i="33" s="1"/>
  <c r="F26" i="33"/>
  <c r="I26" i="33" s="1"/>
  <c r="F25" i="33"/>
  <c r="I25" i="33" s="1"/>
  <c r="F24" i="33"/>
  <c r="I24" i="33" s="1"/>
  <c r="F23" i="33"/>
  <c r="I23" i="33" s="1"/>
  <c r="H22" i="33"/>
  <c r="G22" i="33"/>
  <c r="E22" i="33"/>
  <c r="D22" i="33"/>
  <c r="F20" i="33"/>
  <c r="I20" i="33" s="1"/>
  <c r="F19" i="33"/>
  <c r="I19" i="33" s="1"/>
  <c r="F18" i="33"/>
  <c r="I18" i="33" s="1"/>
  <c r="F17" i="33"/>
  <c r="I17" i="33" s="1"/>
  <c r="F16" i="33"/>
  <c r="I16" i="33" s="1"/>
  <c r="F15" i="33"/>
  <c r="I15" i="33" s="1"/>
  <c r="F13" i="33"/>
  <c r="I13" i="33" s="1"/>
  <c r="I81" i="32"/>
  <c r="I80" i="32"/>
  <c r="I79" i="32"/>
  <c r="I78" i="32"/>
  <c r="I77" i="32"/>
  <c r="I76" i="32"/>
  <c r="I75" i="32"/>
  <c r="H74" i="32"/>
  <c r="G74" i="32"/>
  <c r="E74" i="32"/>
  <c r="D74" i="32"/>
  <c r="I73" i="32"/>
  <c r="I72" i="32"/>
  <c r="I71" i="32"/>
  <c r="H70" i="32"/>
  <c r="G70" i="32"/>
  <c r="E70" i="32"/>
  <c r="D70" i="32"/>
  <c r="I69" i="32"/>
  <c r="I68" i="32"/>
  <c r="I67" i="32"/>
  <c r="I66" i="32"/>
  <c r="I65" i="32"/>
  <c r="I64" i="32"/>
  <c r="I63" i="32"/>
  <c r="H62" i="32"/>
  <c r="G62" i="32"/>
  <c r="E62" i="32"/>
  <c r="D62" i="32"/>
  <c r="I61" i="32"/>
  <c r="I60" i="32"/>
  <c r="I59" i="32"/>
  <c r="H58" i="32"/>
  <c r="G58" i="32"/>
  <c r="E58" i="32"/>
  <c r="D58" i="32"/>
  <c r="I57" i="32"/>
  <c r="I56" i="32"/>
  <c r="I55" i="32"/>
  <c r="I53" i="32"/>
  <c r="I52" i="32"/>
  <c r="H48" i="32"/>
  <c r="G48" i="32"/>
  <c r="E48" i="32"/>
  <c r="I47" i="32"/>
  <c r="I46" i="32"/>
  <c r="I45" i="32"/>
  <c r="I43" i="32"/>
  <c r="I41" i="32"/>
  <c r="I40" i="32"/>
  <c r="I39" i="32"/>
  <c r="H38" i="32"/>
  <c r="G38" i="32"/>
  <c r="E38" i="32"/>
  <c r="H28" i="32"/>
  <c r="G28" i="32"/>
  <c r="E28" i="32"/>
  <c r="I27" i="32"/>
  <c r="I26" i="32"/>
  <c r="I24" i="32"/>
  <c r="I21" i="32"/>
  <c r="I19" i="32"/>
  <c r="H18" i="32"/>
  <c r="G18" i="32"/>
  <c r="E18" i="32"/>
  <c r="I17" i="32"/>
  <c r="I16" i="32"/>
  <c r="I15" i="32"/>
  <c r="I14" i="32"/>
  <c r="I13" i="32"/>
  <c r="I12" i="32"/>
  <c r="F11" i="32"/>
  <c r="H10" i="32"/>
  <c r="G10" i="32"/>
  <c r="E10" i="32"/>
  <c r="D10" i="32"/>
  <c r="F15" i="31"/>
  <c r="I15" i="31" s="1"/>
  <c r="E20" i="30"/>
  <c r="H20" i="30" s="1"/>
  <c r="E19" i="30"/>
  <c r="H19" i="30" s="1"/>
  <c r="E18" i="30"/>
  <c r="H18" i="30" s="1"/>
  <c r="E17" i="30"/>
  <c r="H17" i="30" s="1"/>
  <c r="E16" i="30"/>
  <c r="H16" i="30" s="1"/>
  <c r="E15" i="30"/>
  <c r="H15" i="30" s="1"/>
  <c r="E14" i="30"/>
  <c r="H14" i="30" s="1"/>
  <c r="E13" i="30"/>
  <c r="H13" i="30" s="1"/>
  <c r="J46" i="29"/>
  <c r="G46" i="29"/>
  <c r="G45" i="29" s="1"/>
  <c r="I45" i="29"/>
  <c r="D30" i="20" s="1"/>
  <c r="H45" i="29"/>
  <c r="F45" i="29"/>
  <c r="E45" i="29"/>
  <c r="C30" i="20" s="1"/>
  <c r="J40" i="29"/>
  <c r="G40" i="29"/>
  <c r="I39" i="29"/>
  <c r="H39" i="29"/>
  <c r="J36" i="29"/>
  <c r="G36" i="29"/>
  <c r="J33" i="29"/>
  <c r="G33" i="29"/>
  <c r="J32" i="29"/>
  <c r="G32" i="29"/>
  <c r="J30" i="29"/>
  <c r="G30" i="29"/>
  <c r="J20" i="29"/>
  <c r="G20" i="29"/>
  <c r="G18" i="29"/>
  <c r="G17" i="29"/>
  <c r="G42" i="29" s="1"/>
  <c r="J14" i="29"/>
  <c r="G14" i="29"/>
  <c r="J13" i="29"/>
  <c r="G13" i="29"/>
  <c r="J12" i="29"/>
  <c r="G12" i="29"/>
  <c r="J11" i="29"/>
  <c r="G11" i="29"/>
  <c r="F31" i="33" l="1"/>
  <c r="J42" i="29"/>
  <c r="F29" i="29"/>
  <c r="F19" i="31"/>
  <c r="F70" i="32"/>
  <c r="C8" i="38"/>
  <c r="I11" i="32"/>
  <c r="I29" i="29"/>
  <c r="J35" i="29"/>
  <c r="G16" i="29"/>
  <c r="J45" i="29"/>
  <c r="G15" i="29"/>
  <c r="F58" i="32"/>
  <c r="H48" i="29"/>
  <c r="D38" i="32"/>
  <c r="D18" i="32"/>
  <c r="D28" i="32"/>
  <c r="H29" i="29"/>
  <c r="I48" i="29"/>
  <c r="E82" i="32"/>
  <c r="F74" i="32"/>
  <c r="J34" i="29"/>
  <c r="G82" i="32"/>
  <c r="I31" i="33"/>
  <c r="H82" i="32"/>
  <c r="F62" i="32"/>
  <c r="F22" i="33"/>
  <c r="I22" i="33" s="1"/>
  <c r="F42" i="33"/>
  <c r="I42" i="33" s="1"/>
  <c r="F10" i="32"/>
  <c r="G34" i="29"/>
  <c r="D21" i="31" l="1"/>
  <c r="E21" i="31"/>
  <c r="G21" i="31"/>
  <c r="H21" i="31"/>
  <c r="I70" i="32"/>
  <c r="I62" i="32"/>
  <c r="I74" i="32"/>
  <c r="F28" i="32"/>
  <c r="F18" i="32"/>
  <c r="I58" i="32"/>
  <c r="F38" i="32"/>
  <c r="F22" i="29"/>
  <c r="D12" i="30"/>
  <c r="D22" i="30" s="1"/>
  <c r="G12" i="33"/>
  <c r="G48" i="33" s="1"/>
  <c r="F22" i="30"/>
  <c r="G22" i="30"/>
  <c r="H12" i="33"/>
  <c r="H48" i="33" s="1"/>
  <c r="I10" i="32"/>
  <c r="I19" i="31" l="1"/>
  <c r="I38" i="32"/>
  <c r="I18" i="32"/>
  <c r="I28" i="32"/>
  <c r="C40" i="38"/>
  <c r="F39" i="29"/>
  <c r="F48" i="29" s="1"/>
  <c r="F11" i="31"/>
  <c r="E12" i="33"/>
  <c r="E48" i="33" s="1"/>
  <c r="I49" i="32"/>
  <c r="C34" i="20"/>
  <c r="E14" i="20"/>
  <c r="D14" i="20"/>
  <c r="I35" i="19"/>
  <c r="H35" i="19"/>
  <c r="F35" i="19"/>
  <c r="E35" i="19"/>
  <c r="I30" i="19"/>
  <c r="H30" i="19"/>
  <c r="F30" i="19"/>
  <c r="E30" i="19"/>
  <c r="G30" i="19" s="1"/>
  <c r="I27" i="19"/>
  <c r="H27" i="19"/>
  <c r="F27" i="19"/>
  <c r="E27" i="19"/>
  <c r="I23" i="19"/>
  <c r="H23" i="19"/>
  <c r="F23" i="19"/>
  <c r="E23" i="19"/>
  <c r="J39" i="19"/>
  <c r="J38" i="19"/>
  <c r="J37" i="19"/>
  <c r="J36" i="19"/>
  <c r="J34" i="19"/>
  <c r="J33" i="19"/>
  <c r="J32" i="19"/>
  <c r="J31" i="19"/>
  <c r="J29" i="19"/>
  <c r="J28" i="19"/>
  <c r="J26" i="19"/>
  <c r="J25" i="19"/>
  <c r="J24" i="19"/>
  <c r="J22" i="19"/>
  <c r="J21" i="19"/>
  <c r="J20" i="19"/>
  <c r="J19" i="19"/>
  <c r="J18" i="19"/>
  <c r="J17" i="19"/>
  <c r="G16" i="19"/>
  <c r="J16" i="19" s="1"/>
  <c r="I14" i="19"/>
  <c r="H14" i="19"/>
  <c r="F14" i="19"/>
  <c r="G13" i="19"/>
  <c r="J13" i="19" s="1"/>
  <c r="G12" i="19"/>
  <c r="J12" i="19" s="1"/>
  <c r="I11" i="19"/>
  <c r="H11" i="19"/>
  <c r="F11" i="19"/>
  <c r="E11" i="19"/>
  <c r="E34" i="20"/>
  <c r="D34" i="20"/>
  <c r="G11" i="19" l="1"/>
  <c r="G27" i="19"/>
  <c r="G35" i="19"/>
  <c r="J35" i="19" s="1"/>
  <c r="I11" i="31"/>
  <c r="I41" i="19"/>
  <c r="H41" i="19"/>
  <c r="F41" i="19"/>
  <c r="G23" i="19"/>
  <c r="J23" i="19" s="1"/>
  <c r="E10" i="20"/>
  <c r="E18" i="20" s="1"/>
  <c r="E22" i="20" s="1"/>
  <c r="E26" i="20" s="1"/>
  <c r="J11" i="19"/>
  <c r="D10" i="20"/>
  <c r="D18" i="20" s="1"/>
  <c r="D22" i="20" s="1"/>
  <c r="D26" i="20" s="1"/>
  <c r="J30" i="19"/>
  <c r="J27" i="19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I51" i="32" l="1"/>
  <c r="D82" i="32" l="1"/>
  <c r="F48" i="32"/>
  <c r="F13" i="31" l="1"/>
  <c r="F21" i="31" s="1"/>
  <c r="G37" i="29"/>
  <c r="G29" i="29" s="1"/>
  <c r="I48" i="32"/>
  <c r="F82" i="32"/>
  <c r="E29" i="29" l="1"/>
  <c r="C14" i="20"/>
  <c r="J37" i="29"/>
  <c r="J29" i="29" s="1"/>
  <c r="I82" i="32"/>
  <c r="G19" i="29"/>
  <c r="G22" i="29" s="1"/>
  <c r="I13" i="31"/>
  <c r="I21" i="31" s="1"/>
  <c r="E22" i="29"/>
  <c r="E39" i="29"/>
  <c r="G43" i="29"/>
  <c r="G39" i="29" s="1"/>
  <c r="G48" i="29" s="1"/>
  <c r="D12" i="33"/>
  <c r="D48" i="33" s="1"/>
  <c r="F14" i="33"/>
  <c r="E12" i="30"/>
  <c r="E22" i="30" s="1"/>
  <c r="C22" i="30"/>
  <c r="G15" i="19"/>
  <c r="J15" i="19" s="1"/>
  <c r="E14" i="19"/>
  <c r="H22" i="29" l="1"/>
  <c r="C10" i="20"/>
  <c r="C18" i="20" s="1"/>
  <c r="C22" i="20" s="1"/>
  <c r="C26" i="20" s="1"/>
  <c r="E48" i="29"/>
  <c r="J39" i="29"/>
  <c r="J48" i="29" s="1"/>
  <c r="F12" i="33"/>
  <c r="F48" i="33" s="1"/>
  <c r="I14" i="33"/>
  <c r="I12" i="33" s="1"/>
  <c r="I48" i="33" s="1"/>
  <c r="H12" i="30"/>
  <c r="H22" i="30" s="1"/>
  <c r="G14" i="19"/>
  <c r="E41" i="19"/>
  <c r="I22" i="29" l="1"/>
  <c r="J19" i="29"/>
  <c r="J22" i="29" s="1"/>
  <c r="C20" i="40"/>
  <c r="J14" i="19"/>
  <c r="J41" i="19" s="1"/>
  <c r="G41" i="19"/>
  <c r="J43" i="29" l="1"/>
</calcChain>
</file>

<file path=xl/sharedStrings.xml><?xml version="1.0" encoding="utf-8"?>
<sst xmlns="http://schemas.openxmlformats.org/spreadsheetml/2006/main" count="854" uniqueCount="531">
  <si>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</si>
  <si>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</si>
  <si>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</si>
  <si>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</si>
  <si>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</si>
  <si>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</si>
  <si>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</si>
  <si>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</si>
  <si>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</si>
  <si>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</si>
  <si>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</si>
  <si>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</si>
  <si>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</si>
  <si>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</si>
  <si>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</si>
  <si>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</si>
  <si>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</si>
  <si>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</si>
  <si>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</si>
  <si>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</si>
  <si>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</si>
  <si>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</si>
  <si>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</si>
  <si>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</si>
  <si>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</si>
  <si>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</si>
  <si>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</si>
  <si>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</si>
  <si>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</si>
  <si>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</si>
  <si>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</si>
  <si>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</si>
  <si>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</si>
  <si>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</si>
  <si>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</si>
  <si>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</si>
  <si>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</si>
  <si>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</si>
  <si>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</si>
  <si>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</si>
  <si>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</si>
  <si>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</si>
  <si>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</si>
  <si>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</si>
  <si>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</si>
  <si>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</si>
  <si>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</si>
  <si>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</si>
  <si>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</si>
  <si>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</si>
  <si>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</si>
  <si>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</si>
  <si>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</si>
  <si>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</si>
  <si>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</si>
  <si>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</si>
  <si>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</si>
  <si>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</si>
  <si>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</si>
  <si>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</si>
  <si>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</si>
  <si>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</si>
  <si>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</si>
  <si>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</si>
  <si>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</si>
  <si>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</si>
  <si>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</si>
  <si>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</si>
  <si>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</si>
  <si>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</si>
  <si>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</si>
  <si>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</si>
  <si>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</si>
  <si>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</si>
  <si>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</si>
  <si>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Impuestos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</si>
  <si>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</si>
  <si>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</si>
  <si>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</si>
  <si>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</si>
  <si>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</si>
  <si>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</si>
  <si>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</si>
  <si>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</si>
  <si>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</si>
  <si>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</si>
  <si>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la Seguridad Social</t>
  </si>
  <si>
    <t>Donativos</t>
  </si>
  <si>
    <t>Transferencias al Exterior</t>
  </si>
  <si>
    <t>Participaciones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</si>
  <si>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</si>
  <si>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</si>
  <si>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</si>
  <si>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</si>
  <si>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</si>
  <si>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</si>
  <si>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Inversión Pública</t>
  </si>
  <si>
    <t>TOTAL</t>
  </si>
  <si>
    <t>Servicios Personales</t>
  </si>
  <si>
    <t>Endeudamiento Neto</t>
  </si>
  <si>
    <t>Cuotas y Aportaciones de Seguridad Social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</si>
  <si>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</si>
  <si>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</si>
  <si>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</si>
  <si>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</si>
  <si>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</si>
  <si>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</si>
  <si>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</si>
  <si>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</si>
  <si>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</si>
  <si>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</si>
  <si>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</si>
  <si>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</si>
  <si>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</si>
  <si>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</si>
  <si>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</si>
  <si>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Aprovechamientos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</si>
  <si>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</si>
  <si>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</si>
  <si>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</si>
  <si>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</si>
  <si>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derivados de financiamiento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</si>
  <si>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</si>
  <si>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</si>
  <si>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</si>
  <si>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</si>
  <si>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</si>
  <si>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</si>
  <si>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</si>
  <si>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</si>
  <si>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</si>
  <si>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</si>
  <si>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</si>
  <si>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</si>
  <si>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</si>
  <si>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</si>
  <si>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</si>
  <si>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</si>
  <si>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</si>
  <si>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</si>
  <si>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</si>
  <si>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</si>
  <si>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</si>
  <si>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</si>
  <si>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</si>
  <si>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</si>
  <si>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</si>
  <si>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</si>
  <si>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</si>
  <si>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</si>
  <si>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</si>
  <si>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</si>
  <si>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</si>
  <si>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</si>
  <si>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</si>
  <si>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</si>
  <si>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</si>
  <si>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</si>
  <si>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</si>
  <si>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</si>
  <si>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</si>
  <si>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</si>
  <si>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</si>
  <si>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</si>
  <si>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</si>
  <si>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</si>
  <si>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</si>
  <si>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</si>
  <si>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</si>
  <si>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</si>
  <si>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</si>
  <si>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</si>
  <si>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</si>
  <si>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</si>
  <si>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</si>
  <si>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</si>
  <si>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</si>
  <si>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</si>
  <si>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</si>
  <si>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</si>
  <si>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</si>
  <si>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</si>
  <si>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</si>
  <si>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</si>
  <si>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</si>
  <si>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</si>
  <si>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</si>
  <si>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</si>
  <si>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</si>
  <si>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</si>
  <si>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</si>
  <si>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</si>
  <si>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</si>
  <si>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</si>
  <si>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</si>
  <si>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</si>
  <si>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</si>
  <si>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</si>
  <si>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</si>
  <si>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</si>
  <si>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</si>
  <si>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</si>
  <si>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</si>
  <si>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</si>
  <si>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</si>
  <si>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</si>
  <si>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</si>
  <si>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</si>
  <si>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</si>
  <si>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</si>
  <si>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</si>
  <si>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</si>
  <si>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</si>
  <si>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</si>
  <si>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</si>
  <si>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</si>
  <si>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</si>
  <si>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</si>
  <si>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</si>
  <si>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</si>
  <si>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</si>
  <si>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</si>
  <si>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</si>
  <si>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</si>
  <si>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</si>
  <si>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</si>
  <si>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</si>
  <si>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</si>
  <si>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</si>
  <si>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</si>
  <si>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</si>
  <si>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</si>
  <si>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</si>
  <si>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</si>
  <si>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</si>
  <si>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</si>
  <si>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</si>
  <si>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</si>
  <si>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</si>
  <si>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</si>
  <si>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</si>
  <si>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</si>
  <si>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</si>
  <si>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</si>
  <si>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</si>
  <si>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</si>
  <si>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</si>
  <si>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</si>
  <si>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</si>
  <si>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</si>
  <si>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</si>
  <si>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</si>
  <si>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</si>
  <si>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</si>
  <si>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</si>
  <si>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</si>
  <si>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</si>
  <si>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</si>
  <si>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</si>
  <si>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</si>
  <si>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</si>
  <si>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</si>
  <si>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</si>
  <si>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</si>
  <si>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</si>
  <si>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</si>
  <si>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</si>
  <si>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</si>
  <si>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</si>
  <si>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</si>
  <si>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</si>
  <si>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</si>
  <si>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</si>
  <si>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</si>
  <si>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</si>
  <si>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</si>
  <si>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</si>
  <si>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</si>
  <si>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</si>
  <si>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</si>
  <si>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</si>
  <si>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</si>
  <si>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</si>
  <si>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</si>
  <si>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</si>
  <si>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</si>
  <si>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</si>
  <si>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</si>
  <si>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</si>
  <si>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>Ingresos excedentes¹</t>
  </si>
  <si>
    <t>Poder Judicial</t>
  </si>
  <si>
    <t>CAPITULO</t>
  </si>
  <si>
    <t>PARTIDA</t>
  </si>
  <si>
    <t>GENERICA</t>
  </si>
  <si>
    <t>ESPECIFICA</t>
  </si>
  <si>
    <t>Descripción</t>
  </si>
  <si>
    <t>TOTALES</t>
  </si>
  <si>
    <t>SERVICIOS PERSONALES</t>
  </si>
  <si>
    <t>Remuneraciones al personal de carácter permanente</t>
  </si>
  <si>
    <t>Dietas</t>
  </si>
  <si>
    <t>Dietas y Retribuciones</t>
  </si>
  <si>
    <t>Sueldos base al personal permanente</t>
  </si>
  <si>
    <t>Remuneraciones al personal de carácter transitorio</t>
  </si>
  <si>
    <t>Sueldos base al personal eventual</t>
  </si>
  <si>
    <t>Remuneraciones adicionales y especiales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</si>
  <si>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</si>
  <si>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</si>
  <si>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</si>
  <si>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</si>
  <si>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Seguridad social</t>
  </si>
  <si>
    <t>Aportaciones de seguridad social</t>
  </si>
  <si>
    <t>Aportaciones para seguros</t>
  </si>
  <si>
    <t>Seguro de vida Magistrados, Jueces y Consejeros</t>
  </si>
  <si>
    <t>Otras prestaciones sociales y económicas</t>
  </si>
  <si>
    <t>Prestaciones y haberes de retiro</t>
  </si>
  <si>
    <t>Prestaciones contractuales</t>
  </si>
  <si>
    <t>Gastos médicos menores Magistrados, Jueces y Consejeros</t>
  </si>
  <si>
    <t>Pago de estímulos a servidores públicos</t>
  </si>
  <si>
    <t>Estímulos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</si>
  <si>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</si>
  <si>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</si>
  <si>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</si>
  <si>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impresión y reproducción</t>
  </si>
  <si>
    <t>Materiales, útiles y equipos menores de tecnologías de la información y comunicaciones</t>
  </si>
  <si>
    <t>Materiales, útiles y equipos menores de tecnologías de la información y comunicación</t>
  </si>
  <si>
    <t>Material impreso e información digital</t>
  </si>
  <si>
    <t>Material impreso y de apoyo informativo</t>
  </si>
  <si>
    <t>Material de limpieza</t>
  </si>
  <si>
    <t>Material para el registro e identificación de bienes y personas</t>
  </si>
  <si>
    <t>Material para credencialización</t>
  </si>
  <si>
    <t>Alimentos y utensilios</t>
  </si>
  <si>
    <t>Productos alimenticios para personas</t>
  </si>
  <si>
    <t>Agua y hielo para consumo humano</t>
  </si>
  <si>
    <t>Artículos de cafetería</t>
  </si>
  <si>
    <t>Cal, yeso y productos de yeso</t>
  </si>
  <si>
    <t>Material eléctrico y electrónico</t>
  </si>
  <si>
    <t>Material eléctrico</t>
  </si>
  <si>
    <t>Artículos metálicos para la construcción</t>
  </si>
  <si>
    <t>Otros materiales y artículos de construcción y reparación</t>
  </si>
  <si>
    <t>Productos químicos, farmacéuticos y de laboratorio</t>
  </si>
  <si>
    <t>Medicinas y productos farmacéuticos</t>
  </si>
  <si>
    <t>Materiales, accesorios y suministros médicos</t>
  </si>
  <si>
    <t>Materiales, accesorios y suministros de laboratorio</t>
  </si>
  <si>
    <t>Combustibles, lubricantes y aditivos</t>
  </si>
  <si>
    <t>Combustibles</t>
  </si>
  <si>
    <t>Lubricantes y aditivos</t>
  </si>
  <si>
    <t>Vestuario, blancos, prendas de protección y artículos deportivos</t>
  </si>
  <si>
    <t>Herramientas, refacciones y accesorios menores</t>
  </si>
  <si>
    <t>Herramientas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</si>
  <si>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</si>
  <si>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</si>
  <si>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</si>
  <si>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mobiliario y equipo de administración</t>
  </si>
  <si>
    <t>Refacciones y accesorios menores de equipo de computo y tecnologías de la información</t>
  </si>
  <si>
    <t>Refacciones y accesorios menores de equipo de transporte</t>
  </si>
  <si>
    <t>Refacciones y accesorios menores de maquinaria y otros equipos</t>
  </si>
  <si>
    <t>Refacciones y accesorios menores de sistemas de aire acondicionado, calefacción y refrigeración</t>
  </si>
  <si>
    <t>SERVICIOS GENERALES</t>
  </si>
  <si>
    <t>Servicios básicos</t>
  </si>
  <si>
    <t>Energía eléctrica</t>
  </si>
  <si>
    <t>Servicio de energía eléctrica</t>
  </si>
  <si>
    <t>Agua</t>
  </si>
  <si>
    <t>Servicio de agua potable</t>
  </si>
  <si>
    <t>Telefonía tradicional</t>
  </si>
  <si>
    <t>Servicio telefónico tradicional</t>
  </si>
  <si>
    <t>Telefonía celular</t>
  </si>
  <si>
    <t>Servicio de acceso a Internet, redes y procesamiento de información</t>
  </si>
  <si>
    <t>Servicios postales y telegráficos</t>
  </si>
  <si>
    <t>Servicios de arrendamiento</t>
  </si>
  <si>
    <t>Arrendamiento de edificios</t>
  </si>
  <si>
    <t>Arrendamiento de edificios y locales</t>
  </si>
  <si>
    <t>Arrendamiento mobiliario y equipo de administración, educacional y recreativo</t>
  </si>
  <si>
    <t>Arrendamiento mobiliario y equipo de administración, educacional, recreativo y de bienes informáticos</t>
  </si>
  <si>
    <t>Arrendamiento de activos intangibles</t>
  </si>
  <si>
    <t>Otros arrendamientos</t>
  </si>
  <si>
    <t>Servicios profesionales, científicos, técnicos y otros servicios</t>
  </si>
  <si>
    <t>Servicios legales, de contabilidad, auditoria y relacionados</t>
  </si>
  <si>
    <t>Servicios legales y asesorías en materia jurídica, económica y contable</t>
  </si>
  <si>
    <t>Servicios de apoyo administrativo, traducción, fotocopiado e impresión</t>
  </si>
  <si>
    <t>Servicios de impresión</t>
  </si>
  <si>
    <t>Otros servicios de apoyo administrativo</t>
  </si>
  <si>
    <t>Servicios de vigilancia</t>
  </si>
  <si>
    <t>Servicio de vigilancia y monitoreo</t>
  </si>
  <si>
    <t>Servicios Financieros, bancarios y comerciales</t>
  </si>
  <si>
    <t>Seguro  de bienes patrimoniales</t>
  </si>
  <si>
    <t>Seguros de bienes patrimoniales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</si>
  <si>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</si>
  <si>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</si>
  <si>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</si>
  <si>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mobiliario y equipo de administración</t>
  </si>
  <si>
    <t>Instalación, reparación y mantenimiento de equipo de computo y tecnologías de la información</t>
  </si>
  <si>
    <t>Instalación, reparación y mantenimiento de equipo e instrumental medico y de laboratorio</t>
  </si>
  <si>
    <t>Reparación y mantenimiento de equipo de transporte</t>
  </si>
  <si>
    <t>Instalación, reparación y mantenimiento de maquinaria, otros equipos y herramientas</t>
  </si>
  <si>
    <t>Instalación, reparación y mantenimiento de equipo de comunicación y telecomunicación</t>
  </si>
  <si>
    <t>Instalación, reparación y mantenimiento de equipos de generación eléctrica y aparatos electrónicos</t>
  </si>
  <si>
    <t>Instalación, reparación y mantenimiento de otros equipos</t>
  </si>
  <si>
    <t>Servicios de limpieza y manejo de desechos</t>
  </si>
  <si>
    <t>Servicios de limpieza</t>
  </si>
  <si>
    <t>Servicios de recolección y manejo de desechos</t>
  </si>
  <si>
    <t>Servicios de jardinería y fumigación</t>
  </si>
  <si>
    <t>Servicios de jardinería</t>
  </si>
  <si>
    <t>Servicios de fumigación</t>
  </si>
  <si>
    <t>Servicios de traslado y viáticos</t>
  </si>
  <si>
    <t>Pasajes aéreos</t>
  </si>
  <si>
    <t>Viáticos en el país</t>
  </si>
  <si>
    <t>Hospedaje en el país</t>
  </si>
  <si>
    <t>Otros servicios de traslado</t>
  </si>
  <si>
    <t>Peajes</t>
  </si>
  <si>
    <t>Servicios oficiales</t>
  </si>
  <si>
    <t>Gastos de representación</t>
  </si>
  <si>
    <t>Reuniones de trabajo</t>
  </si>
  <si>
    <t>TRANSFERENCIAS, ASIGNACIONES, SUBSIDIOS Y OTRAS AYUDAS</t>
  </si>
  <si>
    <t>Ayudas sociales</t>
  </si>
  <si>
    <t>Ayudas sociales a instituciones sin fines de lucro</t>
  </si>
  <si>
    <t>Cuotas a Organismos Nacionales</t>
  </si>
  <si>
    <t>BIENES MUEBLES, INMUEBLES E INTANGIBLES</t>
  </si>
  <si>
    <t>Mobiliario y equipo de administración</t>
  </si>
  <si>
    <t>Muebles de oficina y estantería</t>
  </si>
  <si>
    <t>Equipo de computo y tecnologías de la información</t>
  </si>
  <si>
    <t>Adquisición de impresor</t>
  </si>
  <si>
    <t>Equipo de cómputo diverso</t>
  </si>
  <si>
    <t>Mobiliario y equipo educacional y recreativo</t>
  </si>
  <si>
    <t>Equipos y aparatos audiovisuales</t>
  </si>
  <si>
    <t>Equipos e instrumental medico y de laboratorio</t>
  </si>
  <si>
    <t>Maquinaria, otros equipos y herramientas</t>
  </si>
  <si>
    <t>Equipo de comunicación y telecomunicación</t>
  </si>
  <si>
    <t>Poder Judicial del Estado de Baja California</t>
  </si>
  <si>
    <t>Conciliación entre los Egresos Presupuestarios y los Gastos Contables</t>
  </si>
  <si>
    <t>(Cifras en pesos)</t>
  </si>
  <si>
    <t>1. Total de egresos (presupuestarios)</t>
  </si>
  <si>
    <t>2. Menos egresos presupuestarios no contables</t>
  </si>
  <si>
    <t>Equipo e instrumental médico y de laboratorio</t>
  </si>
  <si>
    <t>Vehículos y equipo de transporte</t>
  </si>
  <si>
    <t>Equipo de defensa y seguridad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</si>
  <si>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</si>
  <si>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</si>
  <si>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</si>
  <si>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</si>
  <si>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</si>
  <si>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</si>
  <si>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</si>
  <si>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</si>
  <si>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</si>
  <si>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</si>
  <si>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</si>
  <si>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</si>
  <si>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</si>
  <si>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</si>
  <si>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</si>
  <si>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</si>
  <si>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</si>
  <si>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</si>
  <si>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</si>
  <si>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</si>
  <si>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Conciliación entre los Ingresos Presupuestarios y Contables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</si>
  <si>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</si>
  <si>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</si>
  <si>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</si>
  <si>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</si>
  <si>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</si>
  <si>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</si>
  <si>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</si>
  <si>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</si>
  <si>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Aprovechamientos capital</t>
  </si>
  <si>
    <t>Ingresos derivados de financiamientos</t>
  </si>
  <si>
    <t>Otros Ingresos presupuestarios no contables</t>
  </si>
  <si>
    <t>4. Ingresos Contables (4 = 1 + 2 - 3)</t>
  </si>
  <si>
    <t>Clasificación por Objeto del Gasto (Partida Específica)</t>
  </si>
  <si>
    <t>Clasificación por Objeto del Gasto (Capítulo y Concepto)</t>
  </si>
  <si>
    <t>Trabajos de acabados en edificaciones y otros trabajos especializados</t>
  </si>
  <si>
    <t>Sueldo tabular personal permanente</t>
  </si>
  <si>
    <t>Sueldo tabular personal eventual</t>
  </si>
  <si>
    <t>Primas por años de servicio efectivos prestados</t>
  </si>
  <si>
    <t>Prima de antigüedad</t>
  </si>
  <si>
    <t>Prima vacacional</t>
  </si>
  <si>
    <t>Tiempo extraordinario</t>
  </si>
  <si>
    <t>Aportaciones patronales de servicio médico</t>
  </si>
  <si>
    <t>Aportaciones patronales de fondo de pensiones</t>
  </si>
  <si>
    <t>Seguro de vida</t>
  </si>
  <si>
    <t xml:space="preserve">Seguro Gastos médicos mayores Magistrados, Jueces y Consejeros </t>
  </si>
  <si>
    <t>Pensiones y jubilaciones por convenio otros</t>
  </si>
  <si>
    <t>Canasta básica</t>
  </si>
  <si>
    <t>Bono de transporte</t>
  </si>
  <si>
    <t>Incentivo a la eficiencia</t>
  </si>
  <si>
    <t>Bono por buena disposición</t>
  </si>
  <si>
    <t>Fomento educativo</t>
  </si>
  <si>
    <t>Otras prestaciones contractuales</t>
  </si>
  <si>
    <t>Estímulo por productividad</t>
  </si>
  <si>
    <t>Materiales y útiles de oficina</t>
  </si>
  <si>
    <t>Equipos menores de oficina</t>
  </si>
  <si>
    <t>Materiales y artículos de construcción y de reparación</t>
  </si>
  <si>
    <t>Servicios de telefonía celular</t>
  </si>
  <si>
    <t>Servicio postal, telégrafo y mensajería</t>
  </si>
  <si>
    <t>Conservación y mantenimiento menor de edificios y locales</t>
  </si>
  <si>
    <t>Instalación, reparación y mantenimiento de sistemas de aire acondicionado, calefacción y de refrigeración</t>
  </si>
  <si>
    <t>Equipo de computo y de tecnología de la información</t>
  </si>
  <si>
    <t>Instrumental médico y de laboratorio</t>
  </si>
  <si>
    <t>INVERSION PÚBLICA</t>
  </si>
  <si>
    <t>Acabados y otros trabajos especializados en bienes propios</t>
  </si>
  <si>
    <t>Vehículos y Equipo Terrestre</t>
  </si>
  <si>
    <t>Equipo médico y de laboratorio</t>
  </si>
  <si>
    <t>Inversiones en Fideicomisos del Poder Judicial</t>
  </si>
  <si>
    <t>INVERSIONES FINANCIERAS Y OTRAS PROVISIONES</t>
  </si>
  <si>
    <t>Inversiones en Fideicomisos, Mandatos y Otros análogos</t>
  </si>
  <si>
    <t>Inversiones en Fideicomisos del Poder judicial</t>
  </si>
  <si>
    <t>Transferencias, Asignaciones, Subsidios y Subvenciones, y Pensiones y Jubilaciones</t>
  </si>
  <si>
    <t>Ingresos del Poder Ejecutivo Estatal</t>
  </si>
  <si>
    <t>Cuotas y aportaciones de Seguridad Social</t>
  </si>
  <si>
    <r>
      <t>Productos</t>
    </r>
    <r>
      <rPr>
        <vertAlign val="superscript"/>
        <sz val="9"/>
        <color rgb="FF000000"/>
        <rFont val="Arial"/>
        <family val="2"/>
      </rPr>
      <t>1</t>
    </r>
  </si>
  <si>
    <r>
      <t>Aprovechamientos</t>
    </r>
    <r>
      <rPr>
        <vertAlign val="superscript"/>
        <sz val="9"/>
        <color rgb="FF000000"/>
        <rFont val="Arial"/>
        <family val="2"/>
      </rPr>
      <t>2</t>
    </r>
  </si>
  <si>
    <t>¹ incluye intereses que generan las cuentas bancarias de los entes públicos en productos.</t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</si>
  <si>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Incluye donativos en efectivo del Poder Ejecutivo, entre otros aprovechamientos.</t>
    </r>
  </si>
  <si>
    <t>Ingresos Financieros</t>
  </si>
  <si>
    <t>Materias Primas y Materiales de Produccion y Comercializacion</t>
  </si>
  <si>
    <t>Concesion de Prestamos</t>
  </si>
  <si>
    <t>Gratificación de fin de año</t>
  </si>
  <si>
    <t>Previsión social múltiple</t>
  </si>
  <si>
    <t>Refacciones y accesorios menores de equipos de comunicación y telecomunicación</t>
  </si>
  <si>
    <t>Servicios de diseño, arquitectura, ingeniería y actividades relacionadas</t>
  </si>
  <si>
    <t>Servicios y asesorías en materia de ingeniería, arquitectura y diseño</t>
  </si>
  <si>
    <t>Otros mobiliarios y equipos de administración</t>
  </si>
  <si>
    <t>Participaciones, Aportaciones, convenios, Incentivos Derivados de la Colaboración Fiscal y Fondos Distintos de Aportaciones</t>
  </si>
  <si>
    <t>Ingresos de los Entes Públicos, de los Poderes Legislativo y Judicial, de los Órganos Autónomos y del Sector Paraestatal o Paramunicipal, así como de las Empresas Productivas del Estado.</t>
  </si>
  <si>
    <r>
      <t>Ingresos por Venta de Bienes, Prestación de Servicios y Otros Ingresos</t>
    </r>
    <r>
      <rPr>
        <vertAlign val="superscript"/>
        <sz val="9"/>
        <color rgb="FF000000"/>
        <rFont val="Arial"/>
        <family val="2"/>
      </rPr>
      <t>3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</si>
  <si>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generen recursos y que no sean ingresos por venta de bienes  o prestación de servicios, tales como donativos en efectivo, entre otros.</t>
    </r>
  </si>
  <si>
    <t>Ingresos por Ventas de Bienes, Prestación de Servicios y  Otros Ingresos</t>
  </si>
  <si>
    <t>Prendas de serguridad y proteccion personal</t>
  </si>
  <si>
    <t>Ropa de proteccion personal</t>
  </si>
  <si>
    <t>Del 1 de enero al 31 de marzo de 2021</t>
  </si>
  <si>
    <t>Correspondiente 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</si>
</sst>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7" formatCode="#,##0.0000000000;[Red]\-#,##0.0000000000"/>
    <numFmt numFmtId="168" formatCode="0_ ;[Red]\-0\ "/>
    <numFmt numFmtId="169" formatCode="#,##0.00_ ;[Red]\-#,##0.00\ "/>
    <numFmt numFmtId="170" formatCode="_-* #,##0.0000000000000000000000_-;\-* #,##0.0000000000000000000000_-;_-* &quot;-&quot;??_-;_-@_-"/>
    <numFmt numFmtId="171" formatCode="#,##0.00000;[Red]\-#,##0.00000"/>
    <numFmt numFmtId="172" formatCode="#,##0.000_ ;[Red]\-#,##0.000\ "/>
    <numFmt numFmtId="173" formatCode="#,##0.0000000_ ;[Red]\-#,##0.0000000\ "/>
    <numFmt numFmtId="175" formatCode="#,##0.00000000000_ ;[Red]\-#,##0.00000000000\ "/>
  </numFmts>
  <fonts count="4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11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9"/>
      <color rgb="FF00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9"/>
      <color theme="1"/>
      <name val="Arial"/>
      <family val="2"/>
    </font>
    <font>
      <sz val="11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82C2A"/>
        <bgColor indexed="64"/>
      </patternFill>
    </fill>
    <fill>
      <patternFill patternType="solid">
        <fgColor rgb="FF82302E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medium">
        <color indexed="64"/>
      </bottom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40" fillId="0" borderId="0">
      <alignment vertical="top"/>
    </xf>
    <xf numFmtId="43" fontId="40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400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0" fillId="4" borderId="0" xfId="0" applyFill="1"/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3" fillId="4" borderId="0" xfId="0" applyFont="1" applyFill="1"/>
    <xf numFmtId="0" fontId="13" fillId="0" borderId="0" xfId="0" applyFont="1"/>
    <xf numFmtId="0" fontId="8" fillId="4" borderId="11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17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5" xfId="0" applyFont="1" applyFill="1" applyBorder="1" applyAlignment="1">
      <alignment horizontal="justify" vertical="center" wrapText="1"/>
    </xf>
    <xf numFmtId="0" fontId="8" fillId="4" borderId="18" xfId="0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9" fillId="4" borderId="10" xfId="0" applyFont="1" applyFill="1" applyBorder="1" applyAlignment="1">
      <alignment horizontal="justify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8" fillId="4" borderId="2" xfId="0" applyFont="1" applyFill="1" applyBorder="1" applyAlignment="1">
      <alignment horizontal="justify" vertical="top"/>
    </xf>
    <xf numFmtId="0" fontId="13" fillId="4" borderId="0" xfId="0" applyFont="1" applyFill="1" applyAlignment="1">
      <alignment vertical="top"/>
    </xf>
    <xf numFmtId="0" fontId="8" fillId="4" borderId="3" xfId="0" applyFont="1" applyFill="1" applyBorder="1" applyAlignment="1">
      <alignment horizontal="left" vertical="top"/>
    </xf>
    <xf numFmtId="0" fontId="8" fillId="4" borderId="5" xfId="0" applyFont="1" applyFill="1" applyBorder="1" applyAlignment="1">
      <alignment vertical="top"/>
    </xf>
    <xf numFmtId="0" fontId="9" fillId="4" borderId="3" xfId="0" applyFont="1" applyFill="1" applyBorder="1" applyAlignment="1">
      <alignment horizontal="left" vertical="top"/>
    </xf>
    <xf numFmtId="0" fontId="9" fillId="4" borderId="5" xfId="0" applyFont="1" applyFill="1" applyBorder="1" applyAlignment="1">
      <alignment vertical="top"/>
    </xf>
    <xf numFmtId="0" fontId="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8" fillId="4" borderId="0" xfId="0" applyFont="1" applyFill="1" applyBorder="1" applyAlignment="1">
      <alignment horizontal="justify" vertical="center" wrapText="1"/>
    </xf>
    <xf numFmtId="0" fontId="8" fillId="4" borderId="3" xfId="0" applyFont="1" applyFill="1" applyBorder="1" applyAlignment="1">
      <alignment horizontal="justify" vertical="center" wrapText="1"/>
    </xf>
    <xf numFmtId="0" fontId="8" fillId="4" borderId="4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right" vertical="center" wrapText="1"/>
    </xf>
    <xf numFmtId="0" fontId="8" fillId="4" borderId="20" xfId="0" applyFont="1" applyFill="1" applyBorder="1" applyAlignment="1">
      <alignment horizontal="justify" vertical="center" wrapText="1"/>
    </xf>
    <xf numFmtId="0" fontId="9" fillId="4" borderId="21" xfId="0" applyFont="1" applyFill="1" applyBorder="1" applyAlignment="1">
      <alignment horizontal="justify" vertical="center" wrapText="1"/>
    </xf>
    <xf numFmtId="0" fontId="9" fillId="4" borderId="20" xfId="0" applyFont="1" applyFill="1" applyBorder="1" applyAlignment="1">
      <alignment horizontal="justify" vertical="center" wrapText="1"/>
    </xf>
    <xf numFmtId="0" fontId="21" fillId="0" borderId="0" xfId="0" applyFont="1"/>
    <xf numFmtId="0" fontId="8" fillId="4" borderId="16" xfId="0" applyFont="1" applyFill="1" applyBorder="1"/>
    <xf numFmtId="0" fontId="19" fillId="4" borderId="16" xfId="0" applyFont="1" applyFill="1" applyBorder="1"/>
    <xf numFmtId="167" fontId="8" fillId="0" borderId="0" xfId="0" applyNumberFormat="1" applyFont="1"/>
    <xf numFmtId="0" fontId="8" fillId="4" borderId="2" xfId="0" applyFont="1" applyFill="1" applyBorder="1" applyAlignment="1">
      <alignment horizontal="justify" vertical="center" wrapText="1"/>
    </xf>
    <xf numFmtId="0" fontId="0" fillId="0" borderId="0" xfId="0" applyFont="1" applyAlignment="1"/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/>
    <xf numFmtId="168" fontId="0" fillId="0" borderId="30" xfId="0" applyNumberFormat="1" applyFont="1" applyBorder="1" applyAlignment="1" applyProtection="1">
      <alignment horizontal="center" vertical="top"/>
      <protection locked="0"/>
    </xf>
    <xf numFmtId="168" fontId="0" fillId="0" borderId="31" xfId="0" applyNumberFormat="1" applyFont="1" applyBorder="1" applyAlignment="1" applyProtection="1">
      <alignment horizontal="left" vertical="top"/>
      <protection locked="0"/>
    </xf>
    <xf numFmtId="40" fontId="0" fillId="0" borderId="32" xfId="0" applyNumberFormat="1" applyFont="1" applyBorder="1" applyAlignment="1" applyProtection="1">
      <alignment vertical="top"/>
      <protection locked="0"/>
    </xf>
    <xf numFmtId="0" fontId="0" fillId="0" borderId="0" xfId="0" applyFont="1" applyFill="1" applyAlignment="1"/>
    <xf numFmtId="0" fontId="13" fillId="0" borderId="34" xfId="0" applyFont="1" applyFill="1" applyBorder="1" applyAlignment="1">
      <alignment horizontal="center"/>
    </xf>
    <xf numFmtId="0" fontId="13" fillId="0" borderId="35" xfId="0" applyFont="1" applyFill="1" applyBorder="1" applyAlignment="1"/>
    <xf numFmtId="0" fontId="13" fillId="0" borderId="36" xfId="0" applyFont="1" applyFill="1" applyBorder="1" applyAlignment="1"/>
    <xf numFmtId="0" fontId="13" fillId="0" borderId="37" xfId="0" applyFont="1" applyFill="1" applyBorder="1" applyAlignment="1">
      <alignment vertical="top"/>
    </xf>
    <xf numFmtId="0" fontId="0" fillId="0" borderId="31" xfId="0" applyFont="1" applyFill="1" applyBorder="1" applyAlignment="1"/>
    <xf numFmtId="0" fontId="0" fillId="0" borderId="33" xfId="0" applyFont="1" applyFill="1" applyBorder="1" applyAlignment="1"/>
    <xf numFmtId="168" fontId="0" fillId="0" borderId="33" xfId="0" applyNumberFormat="1" applyFont="1" applyFill="1" applyBorder="1" applyAlignment="1" applyProtection="1">
      <alignment horizontal="center" vertical="top"/>
      <protection locked="0"/>
    </xf>
    <xf numFmtId="168" fontId="0" fillId="0" borderId="33" xfId="0" applyNumberFormat="1" applyFont="1" applyFill="1" applyBorder="1" applyAlignment="1" applyProtection="1">
      <alignment horizontal="left" vertical="top"/>
      <protection locked="0"/>
    </xf>
    <xf numFmtId="0" fontId="0" fillId="0" borderId="34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left"/>
    </xf>
    <xf numFmtId="0" fontId="0" fillId="0" borderId="39" xfId="0" applyFont="1" applyFill="1" applyBorder="1" applyAlignment="1"/>
    <xf numFmtId="168" fontId="0" fillId="0" borderId="39" xfId="0" applyNumberFormat="1" applyFont="1" applyBorder="1" applyAlignment="1" applyProtection="1">
      <alignment horizontal="right" vertical="top"/>
      <protection locked="0"/>
    </xf>
    <xf numFmtId="168" fontId="0" fillId="0" borderId="35" xfId="0" applyNumberFormat="1" applyFont="1" applyBorder="1" applyAlignment="1" applyProtection="1">
      <alignment horizontal="left" vertical="top" wrapText="1"/>
      <protection locked="0"/>
    </xf>
    <xf numFmtId="0" fontId="0" fillId="0" borderId="35" xfId="0" applyFont="1" applyFill="1" applyBorder="1" applyAlignment="1">
      <alignment horizontal="left"/>
    </xf>
    <xf numFmtId="168" fontId="0" fillId="0" borderId="30" xfId="0" applyNumberFormat="1" applyFont="1" applyBorder="1" applyAlignment="1" applyProtection="1">
      <alignment horizontal="right" vertical="top"/>
      <protection locked="0"/>
    </xf>
    <xf numFmtId="168" fontId="0" fillId="0" borderId="31" xfId="0" applyNumberFormat="1" applyFont="1" applyBorder="1" applyAlignment="1" applyProtection="1">
      <alignment horizontal="left" vertical="top" wrapText="1"/>
      <protection locked="0"/>
    </xf>
    <xf numFmtId="168" fontId="0" fillId="0" borderId="36" xfId="0" applyNumberFormat="1" applyFont="1" applyBorder="1" applyAlignment="1" applyProtection="1">
      <alignment horizontal="right" vertical="top"/>
      <protection locked="0"/>
    </xf>
    <xf numFmtId="168" fontId="0" fillId="0" borderId="36" xfId="0" applyNumberFormat="1" applyFont="1" applyBorder="1" applyAlignment="1" applyProtection="1">
      <alignment horizontal="left" vertical="top" wrapText="1"/>
      <protection locked="0"/>
    </xf>
    <xf numFmtId="0" fontId="0" fillId="0" borderId="35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wrapText="1"/>
    </xf>
    <xf numFmtId="0" fontId="27" fillId="0" borderId="0" xfId="0" applyFont="1" applyFill="1" applyBorder="1"/>
    <xf numFmtId="40" fontId="27" fillId="0" borderId="0" xfId="0" applyNumberFormat="1" applyFont="1" applyFill="1" applyBorder="1"/>
    <xf numFmtId="0" fontId="28" fillId="0" borderId="41" xfId="0" applyFont="1" applyFill="1" applyBorder="1" applyAlignment="1">
      <alignment horizontal="left" vertical="center" indent="1"/>
    </xf>
    <xf numFmtId="0" fontId="28" fillId="0" borderId="42" xfId="0" applyFont="1" applyFill="1" applyBorder="1" applyAlignment="1">
      <alignment horizontal="left" vertical="center" wrapText="1" indent="1"/>
    </xf>
    <xf numFmtId="0" fontId="28" fillId="0" borderId="43" xfId="0" applyFont="1" applyFill="1" applyBorder="1" applyAlignment="1">
      <alignment horizontal="left" vertical="center" indent="1"/>
    </xf>
    <xf numFmtId="0" fontId="28" fillId="0" borderId="44" xfId="0" applyFont="1" applyFill="1" applyBorder="1" applyAlignment="1">
      <alignment horizontal="left" vertical="center" wrapText="1" indent="1"/>
    </xf>
    <xf numFmtId="0" fontId="26" fillId="7" borderId="20" xfId="0" applyFont="1" applyFill="1" applyBorder="1" applyAlignment="1">
      <alignment vertical="center"/>
    </xf>
    <xf numFmtId="0" fontId="26" fillId="7" borderId="26" xfId="0" applyFont="1" applyFill="1" applyBorder="1" applyAlignment="1">
      <alignment vertical="center"/>
    </xf>
    <xf numFmtId="0" fontId="27" fillId="0" borderId="0" xfId="0" applyFont="1" applyBorder="1"/>
    <xf numFmtId="0" fontId="27" fillId="0" borderId="0" xfId="0" applyFont="1" applyFill="1"/>
    <xf numFmtId="40" fontId="27" fillId="0" borderId="0" xfId="0" applyNumberFormat="1" applyFont="1" applyFill="1"/>
    <xf numFmtId="0" fontId="13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  <xf numFmtId="40" fontId="0" fillId="0" borderId="0" xfId="0" applyNumberFormat="1" applyFont="1" applyAlignment="1">
      <alignment wrapText="1"/>
    </xf>
    <xf numFmtId="170" fontId="8" fillId="0" borderId="0" xfId="0" applyNumberFormat="1" applyFont="1"/>
    <xf numFmtId="0" fontId="0" fillId="9" borderId="39" xfId="0" applyFont="1" applyFill="1" applyBorder="1" applyAlignment="1">
      <alignment horizontal="left"/>
    </xf>
    <xf numFmtId="0" fontId="28" fillId="0" borderId="49" xfId="0" applyFont="1" applyFill="1" applyBorder="1" applyAlignment="1">
      <alignment horizontal="left" vertical="center" wrapText="1" indent="1"/>
    </xf>
    <xf numFmtId="0" fontId="28" fillId="0" borderId="43" xfId="0" applyFont="1" applyFill="1" applyBorder="1" applyAlignment="1">
      <alignment horizontal="left" vertical="center" wrapText="1" indent="1"/>
    </xf>
    <xf numFmtId="0" fontId="28" fillId="0" borderId="44" xfId="0" applyFont="1" applyFill="1" applyBorder="1" applyAlignment="1">
      <alignment horizontal="left" vertical="center" inden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top"/>
    </xf>
    <xf numFmtId="0" fontId="31" fillId="4" borderId="0" xfId="0" applyFont="1" applyFill="1"/>
    <xf numFmtId="0" fontId="31" fillId="0" borderId="0" xfId="0" applyFont="1"/>
    <xf numFmtId="0" fontId="33" fillId="4" borderId="0" xfId="4" applyFont="1" applyFill="1"/>
    <xf numFmtId="0" fontId="33" fillId="4" borderId="0" xfId="4" applyFont="1" applyFill="1" applyAlignment="1">
      <alignment horizontal="center"/>
    </xf>
    <xf numFmtId="0" fontId="33" fillId="4" borderId="0" xfId="4" applyFont="1" applyFill="1" applyAlignment="1"/>
    <xf numFmtId="0" fontId="31" fillId="4" borderId="0" xfId="4" applyFont="1" applyFill="1"/>
    <xf numFmtId="0" fontId="34" fillId="4" borderId="11" xfId="4" applyFont="1" applyFill="1" applyBorder="1"/>
    <xf numFmtId="0" fontId="34" fillId="4" borderId="7" xfId="4" applyFont="1" applyFill="1" applyBorder="1"/>
    <xf numFmtId="0" fontId="34" fillId="4" borderId="8" xfId="4" applyFont="1" applyFill="1" applyBorder="1"/>
    <xf numFmtId="0" fontId="34" fillId="4" borderId="8" xfId="4" applyFont="1" applyFill="1" applyBorder="1" applyAlignment="1">
      <alignment horizontal="center"/>
    </xf>
    <xf numFmtId="0" fontId="34" fillId="4" borderId="17" xfId="4" applyFont="1" applyFill="1" applyBorder="1" applyAlignment="1">
      <alignment horizontal="center"/>
    </xf>
    <xf numFmtId="0" fontId="34" fillId="4" borderId="3" xfId="4" applyFont="1" applyFill="1" applyBorder="1" applyAlignment="1">
      <alignment horizontal="center" vertical="center"/>
    </xf>
    <xf numFmtId="0" fontId="34" fillId="4" borderId="4" xfId="4" applyFont="1" applyFill="1" applyBorder="1" applyAlignment="1">
      <alignment horizontal="center" vertical="center"/>
    </xf>
    <xf numFmtId="0" fontId="34" fillId="4" borderId="5" xfId="4" applyFont="1" applyFill="1" applyBorder="1" applyAlignment="1">
      <alignment wrapText="1"/>
    </xf>
    <xf numFmtId="0" fontId="36" fillId="4" borderId="9" xfId="4" applyFont="1" applyFill="1" applyBorder="1" applyAlignment="1">
      <alignment horizontal="centerContinuous"/>
    </xf>
    <xf numFmtId="0" fontId="36" fillId="4" borderId="6" xfId="4" applyFont="1" applyFill="1" applyBorder="1" applyAlignment="1">
      <alignment horizontal="centerContinuous"/>
    </xf>
    <xf numFmtId="0" fontId="36" fillId="4" borderId="10" xfId="4" applyFont="1" applyFill="1" applyBorder="1" applyAlignment="1">
      <alignment horizontal="left" wrapText="1"/>
    </xf>
    <xf numFmtId="0" fontId="5" fillId="4" borderId="7" xfId="0" applyFont="1" applyFill="1" applyBorder="1" applyAlignment="1">
      <alignment vertical="top" wrapText="1"/>
    </xf>
    <xf numFmtId="0" fontId="33" fillId="0" borderId="0" xfId="0" applyFont="1"/>
    <xf numFmtId="0" fontId="36" fillId="4" borderId="10" xfId="4" applyFont="1" applyFill="1" applyBorder="1" applyAlignment="1">
      <alignment horizontal="left" wrapText="1" indent="1"/>
    </xf>
    <xf numFmtId="0" fontId="0" fillId="0" borderId="52" xfId="0" applyFont="1" applyFill="1" applyBorder="1" applyAlignment="1">
      <alignment horizontal="center"/>
    </xf>
    <xf numFmtId="0" fontId="0" fillId="0" borderId="53" xfId="0" applyFont="1" applyFill="1" applyBorder="1" applyAlignment="1"/>
    <xf numFmtId="0" fontId="0" fillId="0" borderId="53" xfId="0" applyFont="1" applyFill="1" applyBorder="1" applyAlignment="1">
      <alignment horizontal="left"/>
    </xf>
    <xf numFmtId="168" fontId="0" fillId="0" borderId="53" xfId="0" applyNumberFormat="1" applyFont="1" applyBorder="1" applyAlignment="1" applyProtection="1">
      <alignment horizontal="right" vertical="top"/>
      <protection locked="0"/>
    </xf>
    <xf numFmtId="168" fontId="0" fillId="0" borderId="54" xfId="0" applyNumberFormat="1" applyFont="1" applyBorder="1" applyAlignment="1" applyProtection="1">
      <alignment horizontal="left" vertical="top" wrapText="1"/>
      <protection locked="0"/>
    </xf>
    <xf numFmtId="38" fontId="34" fillId="4" borderId="19" xfId="5" applyNumberFormat="1" applyFont="1" applyFill="1" applyBorder="1" applyAlignment="1">
      <alignment horizontal="center"/>
    </xf>
    <xf numFmtId="38" fontId="5" fillId="4" borderId="7" xfId="0" applyNumberFormat="1" applyFont="1" applyFill="1" applyBorder="1" applyAlignment="1">
      <alignment vertical="top" wrapText="1"/>
    </xf>
    <xf numFmtId="38" fontId="26" fillId="0" borderId="0" xfId="0" applyNumberFormat="1" applyFont="1" applyFill="1" applyBorder="1" applyAlignment="1">
      <alignment horizontal="center" vertical="center"/>
    </xf>
    <xf numFmtId="40" fontId="13" fillId="0" borderId="38" xfId="0" applyNumberFormat="1" applyFont="1" applyFill="1" applyBorder="1" applyAlignment="1" applyProtection="1">
      <alignment vertical="top"/>
      <protection locked="0"/>
    </xf>
    <xf numFmtId="40" fontId="13" fillId="8" borderId="38" xfId="0" applyNumberFormat="1" applyFont="1" applyFill="1" applyBorder="1" applyAlignment="1" applyProtection="1">
      <alignment vertical="top"/>
      <protection locked="0"/>
    </xf>
    <xf numFmtId="40" fontId="0" fillId="9" borderId="38" xfId="0" applyNumberFormat="1" applyFont="1" applyFill="1" applyBorder="1" applyAlignment="1" applyProtection="1">
      <alignment vertical="top"/>
      <protection locked="0"/>
    </xf>
    <xf numFmtId="38" fontId="8" fillId="0" borderId="0" xfId="0" applyNumberFormat="1" applyFont="1"/>
    <xf numFmtId="40" fontId="0" fillId="0" borderId="32" xfId="0" applyNumberFormat="1" applyFont="1" applyFill="1" applyBorder="1" applyAlignment="1" applyProtection="1">
      <alignment vertical="top"/>
      <protection locked="0"/>
    </xf>
    <xf numFmtId="40" fontId="8" fillId="0" borderId="0" xfId="0" applyNumberFormat="1" applyFont="1"/>
    <xf numFmtId="43" fontId="17" fillId="0" borderId="0" xfId="0" applyNumberFormat="1" applyFont="1" applyAlignment="1">
      <alignment horizontal="center"/>
    </xf>
    <xf numFmtId="38" fontId="8" fillId="4" borderId="17" xfId="0" applyNumberFormat="1" applyFont="1" applyFill="1" applyBorder="1" applyAlignment="1">
      <alignment horizontal="justify" vertical="center" wrapText="1"/>
    </xf>
    <xf numFmtId="0" fontId="8" fillId="4" borderId="16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right"/>
    </xf>
    <xf numFmtId="0" fontId="13" fillId="0" borderId="0" xfId="0" applyFont="1" applyFill="1"/>
    <xf numFmtId="0" fontId="14" fillId="11" borderId="16" xfId="0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1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justify" vertical="center" wrapText="1"/>
    </xf>
    <xf numFmtId="0" fontId="8" fillId="0" borderId="18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top" wrapText="1"/>
    </xf>
    <xf numFmtId="0" fontId="8" fillId="0" borderId="2" xfId="0" applyFont="1" applyFill="1" applyBorder="1" applyAlignment="1">
      <alignment horizontal="justify" vertical="top" wrapText="1"/>
    </xf>
    <xf numFmtId="0" fontId="8" fillId="0" borderId="3" xfId="0" applyFont="1" applyFill="1" applyBorder="1" applyAlignment="1">
      <alignment horizontal="justify" vertical="top" wrapText="1"/>
    </xf>
    <xf numFmtId="0" fontId="8" fillId="0" borderId="5" xfId="0" applyFont="1" applyFill="1" applyBorder="1" applyAlignment="1">
      <alignment horizontal="justify" vertical="top" wrapText="1"/>
    </xf>
    <xf numFmtId="0" fontId="9" fillId="0" borderId="3" xfId="0" applyFont="1" applyFill="1" applyBorder="1" applyAlignment="1">
      <alignment horizontal="justify" vertical="top" wrapText="1"/>
    </xf>
    <xf numFmtId="0" fontId="9" fillId="0" borderId="5" xfId="0" applyFont="1" applyFill="1" applyBorder="1" applyAlignment="1">
      <alignment horizontal="justify" vertical="top" wrapText="1"/>
    </xf>
    <xf numFmtId="0" fontId="38" fillId="0" borderId="0" xfId="0" applyFont="1" applyFill="1" applyBorder="1" applyAlignment="1">
      <alignment horizontal="center"/>
    </xf>
    <xf numFmtId="37" fontId="32" fillId="11" borderId="16" xfId="4" applyNumberFormat="1" applyFont="1" applyFill="1" applyBorder="1" applyAlignment="1">
      <alignment horizontal="center" vertical="center"/>
    </xf>
    <xf numFmtId="37" fontId="32" fillId="11" borderId="16" xfId="4" applyNumberFormat="1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Alignment="1">
      <alignment vertical="top"/>
    </xf>
    <xf numFmtId="0" fontId="13" fillId="0" borderId="0" xfId="0" applyFont="1" applyFill="1" applyAlignment="1">
      <alignment vertical="top"/>
    </xf>
    <xf numFmtId="0" fontId="21" fillId="0" borderId="0" xfId="0" applyFont="1" applyFill="1"/>
    <xf numFmtId="0" fontId="9" fillId="4" borderId="16" xfId="0" applyFont="1" applyFill="1" applyBorder="1"/>
    <xf numFmtId="0" fontId="14" fillId="12" borderId="16" xfId="0" applyFont="1" applyFill="1" applyBorder="1" applyAlignment="1">
      <alignment horizontal="center"/>
    </xf>
    <xf numFmtId="0" fontId="8" fillId="0" borderId="0" xfId="0" applyFont="1" applyBorder="1"/>
    <xf numFmtId="0" fontId="19" fillId="0" borderId="0" xfId="0" applyFont="1" applyFill="1"/>
    <xf numFmtId="0" fontId="30" fillId="11" borderId="16" xfId="0" applyFont="1" applyFill="1" applyBorder="1" applyAlignment="1">
      <alignment vertical="center"/>
    </xf>
    <xf numFmtId="0" fontId="13" fillId="9" borderId="34" xfId="0" applyFont="1" applyFill="1" applyBorder="1" applyAlignment="1">
      <alignment horizontal="center"/>
    </xf>
    <xf numFmtId="0" fontId="13" fillId="9" borderId="35" xfId="0" applyFont="1" applyFill="1" applyBorder="1" applyAlignment="1"/>
    <xf numFmtId="0" fontId="13" fillId="9" borderId="36" xfId="0" applyFont="1" applyFill="1" applyBorder="1" applyAlignment="1"/>
    <xf numFmtId="0" fontId="13" fillId="9" borderId="37" xfId="0" applyFont="1" applyFill="1" applyBorder="1" applyAlignment="1">
      <alignment vertical="top"/>
    </xf>
    <xf numFmtId="0" fontId="0" fillId="9" borderId="35" xfId="0" applyFont="1" applyFill="1" applyBorder="1" applyAlignment="1"/>
    <xf numFmtId="0" fontId="0" fillId="9" borderId="37" xfId="0" applyFont="1" applyFill="1" applyBorder="1" applyAlignment="1">
      <alignment vertical="top"/>
    </xf>
    <xf numFmtId="0" fontId="13" fillId="8" borderId="39" xfId="0" applyFont="1" applyFill="1" applyBorder="1" applyAlignment="1">
      <alignment horizontal="left"/>
    </xf>
    <xf numFmtId="0" fontId="13" fillId="8" borderId="35" xfId="0" applyFont="1" applyFill="1" applyBorder="1" applyAlignment="1"/>
    <xf numFmtId="0" fontId="13" fillId="8" borderId="36" xfId="0" applyFont="1" applyFill="1" applyBorder="1" applyAlignment="1"/>
    <xf numFmtId="0" fontId="13" fillId="8" borderId="37" xfId="0" applyFont="1" applyFill="1" applyBorder="1" applyAlignment="1">
      <alignment vertical="top"/>
    </xf>
    <xf numFmtId="171" fontId="8" fillId="0" borderId="0" xfId="0" applyNumberFormat="1" applyFont="1"/>
    <xf numFmtId="40" fontId="0" fillId="0" borderId="38" xfId="0" applyNumberFormat="1" applyFont="1" applyFill="1" applyBorder="1" applyAlignment="1" applyProtection="1">
      <alignment vertical="top"/>
      <protection locked="0"/>
    </xf>
    <xf numFmtId="169" fontId="8" fillId="4" borderId="18" xfId="2" applyNumberFormat="1" applyFont="1" applyFill="1" applyBorder="1" applyAlignment="1">
      <alignment horizontal="right" vertical="center" wrapText="1"/>
    </xf>
    <xf numFmtId="40" fontId="28" fillId="0" borderId="44" xfId="0" applyNumberFormat="1" applyFont="1" applyFill="1" applyBorder="1" applyAlignment="1">
      <alignment horizontal="center" vertical="center"/>
    </xf>
    <xf numFmtId="40" fontId="28" fillId="0" borderId="42" xfId="0" applyNumberFormat="1" applyFont="1" applyFill="1" applyBorder="1" applyAlignment="1">
      <alignment horizontal="center" vertical="center"/>
    </xf>
    <xf numFmtId="40" fontId="0" fillId="0" borderId="55" xfId="0" applyNumberFormat="1" applyFont="1" applyFill="1" applyBorder="1" applyAlignment="1" applyProtection="1">
      <alignment vertical="top"/>
      <protection locked="0"/>
    </xf>
    <xf numFmtId="40" fontId="28" fillId="0" borderId="50" xfId="0" applyNumberFormat="1" applyFont="1" applyFill="1" applyBorder="1" applyAlignment="1">
      <alignment horizontal="center" vertical="center"/>
    </xf>
    <xf numFmtId="40" fontId="28" fillId="0" borderId="51" xfId="0" applyNumberFormat="1" applyFont="1" applyFill="1" applyBorder="1" applyAlignment="1">
      <alignment horizontal="center" vertical="center"/>
    </xf>
    <xf numFmtId="40" fontId="26" fillId="10" borderId="28" xfId="0" applyNumberFormat="1" applyFont="1" applyFill="1" applyBorder="1" applyAlignment="1">
      <alignment horizontal="center" vertical="center"/>
    </xf>
    <xf numFmtId="40" fontId="28" fillId="0" borderId="28" xfId="0" applyNumberFormat="1" applyFont="1" applyFill="1" applyBorder="1" applyAlignment="1">
      <alignment horizontal="center" vertical="center"/>
    </xf>
    <xf numFmtId="40" fontId="26" fillId="7" borderId="28" xfId="0" applyNumberFormat="1" applyFont="1" applyFill="1" applyBorder="1" applyAlignment="1">
      <alignment horizontal="center" vertical="center"/>
    </xf>
    <xf numFmtId="40" fontId="26" fillId="7" borderId="27" xfId="0" applyNumberFormat="1" applyFont="1" applyFill="1" applyBorder="1" applyAlignment="1">
      <alignment horizontal="center" vertical="center"/>
    </xf>
    <xf numFmtId="40" fontId="28" fillId="0" borderId="46" xfId="0" applyNumberFormat="1" applyFont="1" applyFill="1" applyBorder="1" applyAlignment="1">
      <alignment horizontal="center" vertical="center"/>
    </xf>
    <xf numFmtId="40" fontId="8" fillId="0" borderId="18" xfId="2" applyNumberFormat="1" applyFont="1" applyFill="1" applyBorder="1" applyAlignment="1">
      <alignment horizontal="right" vertical="top" wrapText="1"/>
    </xf>
    <xf numFmtId="40" fontId="8" fillId="0" borderId="18" xfId="0" applyNumberFormat="1" applyFont="1" applyFill="1" applyBorder="1" applyAlignment="1">
      <alignment horizontal="right" vertical="top" wrapText="1"/>
    </xf>
    <xf numFmtId="40" fontId="8" fillId="0" borderId="19" xfId="0" applyNumberFormat="1" applyFont="1" applyFill="1" applyBorder="1" applyAlignment="1">
      <alignment horizontal="justify" vertical="top" wrapText="1"/>
    </xf>
    <xf numFmtId="40" fontId="9" fillId="0" borderId="19" xfId="2" applyNumberFormat="1" applyFont="1" applyFill="1" applyBorder="1" applyAlignment="1">
      <alignment horizontal="right" vertical="top" wrapText="1"/>
    </xf>
    <xf numFmtId="40" fontId="35" fillId="4" borderId="18" xfId="2" applyNumberFormat="1" applyFont="1" applyFill="1" applyBorder="1" applyAlignment="1">
      <alignment vertical="center" wrapText="1"/>
    </xf>
    <xf numFmtId="40" fontId="34" fillId="4" borderId="5" xfId="5" applyNumberFormat="1" applyFont="1" applyFill="1" applyBorder="1" applyAlignment="1">
      <alignment horizontal="center"/>
    </xf>
    <xf numFmtId="40" fontId="34" fillId="4" borderId="19" xfId="5" applyNumberFormat="1" applyFont="1" applyFill="1" applyBorder="1" applyAlignment="1">
      <alignment horizontal="center"/>
    </xf>
    <xf numFmtId="40" fontId="37" fillId="4" borderId="18" xfId="2" applyNumberFormat="1" applyFont="1" applyFill="1" applyBorder="1" applyAlignment="1">
      <alignment vertical="center" wrapText="1"/>
    </xf>
    <xf numFmtId="169" fontId="8" fillId="4" borderId="18" xfId="0" applyNumberFormat="1" applyFont="1" applyFill="1" applyBorder="1" applyAlignment="1">
      <alignment horizontal="right" vertical="center" wrapText="1"/>
    </xf>
    <xf numFmtId="169" fontId="8" fillId="4" borderId="19" xfId="0" applyNumberFormat="1" applyFont="1" applyFill="1" applyBorder="1" applyAlignment="1">
      <alignment horizontal="justify" vertical="center" wrapText="1"/>
    </xf>
    <xf numFmtId="169" fontId="9" fillId="4" borderId="19" xfId="2" applyNumberFormat="1" applyFont="1" applyFill="1" applyBorder="1" applyAlignment="1">
      <alignment horizontal="right" vertical="center" wrapText="1"/>
    </xf>
    <xf numFmtId="40" fontId="9" fillId="4" borderId="18" xfId="2" applyNumberFormat="1" applyFont="1" applyFill="1" applyBorder="1" applyAlignment="1">
      <alignment horizontal="right" vertical="center" wrapText="1"/>
    </xf>
    <xf numFmtId="40" fontId="8" fillId="4" borderId="18" xfId="2" applyNumberFormat="1" applyFont="1" applyFill="1" applyBorder="1" applyAlignment="1">
      <alignment horizontal="right" vertical="center" wrapText="1"/>
    </xf>
    <xf numFmtId="40" fontId="8" fillId="4" borderId="18" xfId="0" applyNumberFormat="1" applyFont="1" applyFill="1" applyBorder="1" applyAlignment="1">
      <alignment horizontal="right" vertical="center" wrapText="1"/>
    </xf>
    <xf numFmtId="40" fontId="9" fillId="4" borderId="18" xfId="0" applyNumberFormat="1" applyFont="1" applyFill="1" applyBorder="1" applyAlignment="1">
      <alignment horizontal="right" vertical="center" wrapText="1"/>
    </xf>
    <xf numFmtId="40" fontId="9" fillId="4" borderId="16" xfId="2" applyNumberFormat="1" applyFont="1" applyFill="1" applyBorder="1" applyAlignment="1">
      <alignment vertical="center" wrapText="1"/>
    </xf>
    <xf numFmtId="40" fontId="9" fillId="4" borderId="18" xfId="2" applyNumberFormat="1" applyFont="1" applyFill="1" applyBorder="1" applyAlignment="1">
      <alignment horizontal="right" vertical="top" wrapText="1"/>
    </xf>
    <xf numFmtId="40" fontId="8" fillId="4" borderId="18" xfId="2" applyNumberFormat="1" applyFont="1" applyFill="1" applyBorder="1" applyAlignment="1">
      <alignment horizontal="right" vertical="top" wrapText="1"/>
    </xf>
    <xf numFmtId="40" fontId="8" fillId="4" borderId="18" xfId="0" applyNumberFormat="1" applyFont="1" applyFill="1" applyBorder="1" applyAlignment="1">
      <alignment horizontal="right" vertical="top" wrapText="1"/>
    </xf>
    <xf numFmtId="40" fontId="9" fillId="4" borderId="18" xfId="0" applyNumberFormat="1" applyFont="1" applyFill="1" applyBorder="1" applyAlignment="1">
      <alignment horizontal="right" vertical="top" wrapText="1"/>
    </xf>
    <xf numFmtId="40" fontId="8" fillId="4" borderId="18" xfId="0" applyNumberFormat="1" applyFont="1" applyFill="1" applyBorder="1" applyAlignment="1">
      <alignment horizontal="right" vertical="top"/>
    </xf>
    <xf numFmtId="40" fontId="9" fillId="4" borderId="18" xfId="0" applyNumberFormat="1" applyFont="1" applyFill="1" applyBorder="1" applyAlignment="1">
      <alignment horizontal="right" vertical="top"/>
    </xf>
    <xf numFmtId="40" fontId="8" fillId="4" borderId="19" xfId="0" applyNumberFormat="1" applyFont="1" applyFill="1" applyBorder="1" applyAlignment="1">
      <alignment horizontal="right" vertical="top"/>
    </xf>
    <xf numFmtId="40" fontId="9" fillId="4" borderId="19" xfId="2" applyNumberFormat="1" applyFont="1" applyFill="1" applyBorder="1" applyAlignment="1">
      <alignment horizontal="right" vertical="top"/>
    </xf>
    <xf numFmtId="40" fontId="9" fillId="4" borderId="2" xfId="0" applyNumberFormat="1" applyFont="1" applyFill="1" applyBorder="1" applyAlignment="1">
      <alignment horizontal="right" vertical="center" wrapText="1"/>
    </xf>
    <xf numFmtId="40" fontId="8" fillId="4" borderId="2" xfId="0" applyNumberFormat="1" applyFont="1" applyFill="1" applyBorder="1" applyAlignment="1">
      <alignment horizontal="right" vertical="center" wrapText="1"/>
    </xf>
    <xf numFmtId="40" fontId="9" fillId="4" borderId="2" xfId="2" applyNumberFormat="1" applyFont="1" applyFill="1" applyBorder="1" applyAlignment="1">
      <alignment horizontal="right" vertical="center" wrapText="1"/>
    </xf>
    <xf numFmtId="40" fontId="8" fillId="4" borderId="2" xfId="2" applyNumberFormat="1" applyFont="1" applyFill="1" applyBorder="1" applyAlignment="1">
      <alignment horizontal="right" vertical="center" wrapText="1"/>
    </xf>
    <xf numFmtId="40" fontId="8" fillId="4" borderId="5" xfId="0" applyNumberFormat="1" applyFont="1" applyFill="1" applyBorder="1" applyAlignment="1">
      <alignment horizontal="right" vertical="center" wrapText="1"/>
    </xf>
    <xf numFmtId="40" fontId="8" fillId="4" borderId="19" xfId="0" applyNumberFormat="1" applyFont="1" applyFill="1" applyBorder="1" applyAlignment="1">
      <alignment horizontal="right" vertical="center" wrapText="1"/>
    </xf>
    <xf numFmtId="40" fontId="9" fillId="4" borderId="19" xfId="2" applyNumberFormat="1" applyFont="1" applyFill="1" applyBorder="1" applyAlignment="1">
      <alignment horizontal="right" vertical="center" wrapText="1"/>
    </xf>
    <xf numFmtId="40" fontId="8" fillId="4" borderId="22" xfId="2" applyNumberFormat="1" applyFont="1" applyFill="1" applyBorder="1" applyAlignment="1">
      <alignment horizontal="right" vertical="center" wrapText="1"/>
    </xf>
    <xf numFmtId="40" fontId="8" fillId="4" borderId="19" xfId="2" applyNumberFormat="1" applyFont="1" applyFill="1" applyBorder="1" applyAlignment="1">
      <alignment horizontal="right" vertical="center" wrapText="1"/>
    </xf>
    <xf numFmtId="40" fontId="8" fillId="4" borderId="16" xfId="2" applyNumberFormat="1" applyFont="1" applyFill="1" applyBorder="1" applyAlignment="1">
      <alignment horizontal="right" vertical="center" wrapText="1"/>
    </xf>
    <xf numFmtId="40" fontId="8" fillId="4" borderId="0" xfId="0" applyNumberFormat="1" applyFont="1" applyFill="1"/>
    <xf numFmtId="40" fontId="14" fillId="11" borderId="16" xfId="0" applyNumberFormat="1" applyFont="1" applyFill="1" applyBorder="1" applyAlignment="1">
      <alignment horizontal="center" vertical="center" wrapText="1"/>
    </xf>
    <xf numFmtId="40" fontId="8" fillId="4" borderId="17" xfId="0" applyNumberFormat="1" applyFont="1" applyFill="1" applyBorder="1" applyAlignment="1">
      <alignment horizontal="justify" vertical="center" wrapText="1"/>
    </xf>
    <xf numFmtId="40" fontId="8" fillId="4" borderId="16" xfId="0" applyNumberFormat="1" applyFont="1" applyFill="1" applyBorder="1" applyAlignment="1">
      <alignment horizontal="right" vertical="center" wrapText="1"/>
    </xf>
    <xf numFmtId="40" fontId="9" fillId="4" borderId="22" xfId="2" applyNumberFormat="1" applyFont="1" applyFill="1" applyBorder="1" applyAlignment="1">
      <alignment horizontal="right" vertical="center" wrapText="1"/>
    </xf>
    <xf numFmtId="40" fontId="9" fillId="4" borderId="22" xfId="0" applyNumberFormat="1" applyFont="1" applyFill="1" applyBorder="1" applyAlignment="1">
      <alignment horizontal="right" vertical="center" wrapText="1"/>
    </xf>
    <xf numFmtId="0" fontId="0" fillId="0" borderId="36" xfId="0" applyFont="1" applyFill="1" applyBorder="1" applyAlignment="1">
      <alignment horizontal="left"/>
    </xf>
    <xf numFmtId="0" fontId="0" fillId="0" borderId="35" xfId="0" applyFont="1" applyFill="1" applyBorder="1" applyAlignment="1"/>
    <xf numFmtId="0" fontId="36" fillId="4" borderId="1" xfId="4" applyFont="1" applyFill="1" applyBorder="1" applyAlignment="1">
      <alignment horizontal="left" vertical="top"/>
    </xf>
    <xf numFmtId="0" fontId="36" fillId="4" borderId="0" xfId="4" applyFont="1" applyFill="1" applyBorder="1" applyAlignment="1">
      <alignment horizontal="left" vertical="top"/>
    </xf>
    <xf numFmtId="0" fontId="31" fillId="4" borderId="2" xfId="0" applyFont="1" applyFill="1" applyBorder="1" applyAlignment="1">
      <alignment vertical="top"/>
    </xf>
    <xf numFmtId="40" fontId="37" fillId="4" borderId="18" xfId="2" applyNumberFormat="1" applyFont="1" applyFill="1" applyBorder="1" applyAlignment="1">
      <alignment vertical="top" wrapText="1"/>
    </xf>
    <xf numFmtId="0" fontId="34" fillId="4" borderId="1" xfId="4" applyFont="1" applyFill="1" applyBorder="1" applyAlignment="1">
      <alignment horizontal="center" vertical="top"/>
    </xf>
    <xf numFmtId="40" fontId="35" fillId="4" borderId="18" xfId="0" applyNumberFormat="1" applyFont="1" applyFill="1" applyBorder="1" applyAlignment="1">
      <alignment vertical="top" wrapText="1"/>
    </xf>
    <xf numFmtId="40" fontId="35" fillId="4" borderId="18" xfId="2" applyNumberFormat="1" applyFont="1" applyFill="1" applyBorder="1" applyAlignment="1">
      <alignment vertical="top" wrapText="1"/>
    </xf>
    <xf numFmtId="0" fontId="31" fillId="4" borderId="0" xfId="0" applyFont="1" applyFill="1" applyBorder="1" applyAlignment="1">
      <alignment vertical="top"/>
    </xf>
    <xf numFmtId="0" fontId="35" fillId="4" borderId="2" xfId="0" applyFont="1" applyFill="1" applyBorder="1" applyAlignment="1">
      <alignment vertical="top" wrapText="1"/>
    </xf>
    <xf numFmtId="40" fontId="34" fillId="4" borderId="18" xfId="5" applyNumberFormat="1" applyFont="1" applyFill="1" applyBorder="1" applyAlignment="1">
      <alignment horizontal="center" vertical="top"/>
    </xf>
    <xf numFmtId="0" fontId="36" fillId="4" borderId="1" xfId="4" applyFont="1" applyFill="1" applyBorder="1" applyAlignment="1">
      <alignment horizontal="center" vertical="top"/>
    </xf>
    <xf numFmtId="0" fontId="33" fillId="4" borderId="0" xfId="0" applyFont="1" applyFill="1" applyBorder="1" applyAlignment="1">
      <alignment vertical="top"/>
    </xf>
    <xf numFmtId="0" fontId="33" fillId="4" borderId="2" xfId="0" applyFont="1" applyFill="1" applyBorder="1" applyAlignment="1">
      <alignment vertical="top"/>
    </xf>
    <xf numFmtId="40" fontId="36" fillId="4" borderId="18" xfId="5" applyNumberFormat="1" applyFont="1" applyFill="1" applyBorder="1" applyAlignment="1">
      <alignment horizontal="center" vertical="top"/>
    </xf>
    <xf numFmtId="0" fontId="34" fillId="4" borderId="0" xfId="4" applyFont="1" applyFill="1" applyBorder="1" applyAlignment="1">
      <alignment horizontal="center" vertical="top"/>
    </xf>
    <xf numFmtId="40" fontId="37" fillId="4" borderId="18" xfId="0" applyNumberFormat="1" applyFont="1" applyFill="1" applyBorder="1" applyAlignment="1">
      <alignment vertical="top" wrapText="1"/>
    </xf>
    <xf numFmtId="0" fontId="26" fillId="0" borderId="48" xfId="0" applyFont="1" applyFill="1" applyBorder="1" applyAlignment="1">
      <alignment horizontal="left" vertical="center" wrapText="1"/>
    </xf>
    <xf numFmtId="0" fontId="28" fillId="0" borderId="57" xfId="0" applyFont="1" applyFill="1" applyBorder="1" applyAlignment="1">
      <alignment horizontal="left" vertical="center" wrapText="1" indent="1"/>
    </xf>
    <xf numFmtId="0" fontId="28" fillId="0" borderId="58" xfId="0" applyFont="1" applyFill="1" applyBorder="1" applyAlignment="1">
      <alignment horizontal="left" vertical="center" wrapText="1" indent="1"/>
    </xf>
    <xf numFmtId="40" fontId="28" fillId="0" borderId="56" xfId="0" applyNumberFormat="1" applyFont="1" applyFill="1" applyBorder="1" applyAlignment="1">
      <alignment horizontal="center" vertical="center"/>
    </xf>
    <xf numFmtId="172" fontId="8" fillId="4" borderId="18" xfId="2" applyNumberFormat="1" applyFont="1" applyFill="1" applyBorder="1" applyAlignment="1">
      <alignment horizontal="right" vertical="center" wrapText="1"/>
    </xf>
    <xf numFmtId="40" fontId="13" fillId="9" borderId="38" xfId="0" applyNumberFormat="1" applyFont="1" applyFill="1" applyBorder="1" applyAlignment="1" applyProtection="1">
      <alignment vertical="top"/>
    </xf>
    <xf numFmtId="40" fontId="13" fillId="0" borderId="38" xfId="0" applyNumberFormat="1" applyFont="1" applyFill="1" applyBorder="1" applyAlignment="1" applyProtection="1">
      <alignment vertical="top"/>
    </xf>
    <xf numFmtId="40" fontId="27" fillId="0" borderId="0" xfId="0" applyNumberFormat="1" applyFont="1" applyBorder="1"/>
    <xf numFmtId="40" fontId="0" fillId="0" borderId="0" xfId="0" applyNumberFormat="1"/>
    <xf numFmtId="40" fontId="0" fillId="0" borderId="0" xfId="0" applyNumberFormat="1" applyFont="1" applyBorder="1" applyAlignment="1" applyProtection="1">
      <alignment vertical="top"/>
      <protection locked="0"/>
    </xf>
    <xf numFmtId="0" fontId="0" fillId="0" borderId="0" xfId="0" applyFont="1" applyBorder="1" applyAlignment="1"/>
    <xf numFmtId="0" fontId="0" fillId="0" borderId="0" xfId="0" applyFont="1" applyBorder="1" applyAlignment="1">
      <alignment horizontal="left" vertical="top"/>
    </xf>
    <xf numFmtId="40" fontId="0" fillId="0" borderId="0" xfId="0" applyNumberFormat="1" applyFont="1" applyFill="1" applyBorder="1" applyAlignment="1" applyProtection="1">
      <alignment vertical="top"/>
      <protection locked="0"/>
    </xf>
    <xf numFmtId="0" fontId="14" fillId="11" borderId="16" xfId="0" applyFont="1" applyFill="1" applyBorder="1" applyAlignment="1">
      <alignment horizontal="center" vertical="center" wrapText="1"/>
    </xf>
    <xf numFmtId="0" fontId="29" fillId="11" borderId="16" xfId="0" applyFont="1" applyFill="1" applyBorder="1" applyAlignment="1">
      <alignment horizontal="center" vertical="center"/>
    </xf>
    <xf numFmtId="40" fontId="13" fillId="0" borderId="64" xfId="0" applyNumberFormat="1" applyFont="1" applyFill="1" applyBorder="1" applyAlignment="1" applyProtection="1">
      <alignment vertical="top"/>
      <protection locked="0"/>
    </xf>
    <xf numFmtId="40" fontId="13" fillId="8" borderId="64" xfId="0" applyNumberFormat="1" applyFont="1" applyFill="1" applyBorder="1" applyAlignment="1" applyProtection="1">
      <alignment vertical="top"/>
      <protection locked="0"/>
    </xf>
    <xf numFmtId="40" fontId="0" fillId="9" borderId="64" xfId="0" applyNumberFormat="1" applyFont="1" applyFill="1" applyBorder="1" applyAlignment="1" applyProtection="1">
      <alignment vertical="top"/>
      <protection locked="0"/>
    </xf>
    <xf numFmtId="40" fontId="13" fillId="0" borderId="65" xfId="0" applyNumberFormat="1" applyFont="1" applyFill="1" applyBorder="1" applyAlignment="1" applyProtection="1">
      <alignment vertical="top"/>
      <protection locked="0"/>
    </xf>
    <xf numFmtId="0" fontId="0" fillId="0" borderId="66" xfId="0" applyFont="1" applyFill="1" applyBorder="1" applyAlignment="1">
      <alignment horizontal="center"/>
    </xf>
    <xf numFmtId="0" fontId="0" fillId="0" borderId="25" xfId="0" applyFont="1" applyFill="1" applyBorder="1" applyAlignment="1"/>
    <xf numFmtId="0" fontId="0" fillId="0" borderId="25" xfId="0" applyFont="1" applyFill="1" applyBorder="1" applyAlignment="1">
      <alignment horizontal="left"/>
    </xf>
    <xf numFmtId="168" fontId="0" fillId="0" borderId="25" xfId="0" applyNumberFormat="1" applyFont="1" applyBorder="1" applyAlignment="1" applyProtection="1">
      <alignment horizontal="right" vertical="top"/>
      <protection locked="0"/>
    </xf>
    <xf numFmtId="168" fontId="0" fillId="0" borderId="25" xfId="0" applyNumberFormat="1" applyFont="1" applyBorder="1" applyAlignment="1" applyProtection="1">
      <alignment horizontal="left" vertical="top"/>
      <protection locked="0"/>
    </xf>
    <xf numFmtId="40" fontId="0" fillId="0" borderId="67" xfId="0" applyNumberFormat="1" applyFont="1" applyBorder="1" applyAlignment="1" applyProtection="1">
      <alignment vertical="top"/>
      <protection locked="0"/>
    </xf>
    <xf numFmtId="40" fontId="0" fillId="0" borderId="40" xfId="0" applyNumberFormat="1" applyFont="1" applyFill="1" applyBorder="1" applyAlignment="1" applyProtection="1">
      <alignment vertical="top"/>
      <protection locked="0"/>
    </xf>
    <xf numFmtId="40" fontId="0" fillId="0" borderId="0" xfId="0" applyNumberFormat="1" applyFont="1" applyFill="1" applyBorder="1" applyAlignment="1">
      <alignment vertical="top"/>
    </xf>
    <xf numFmtId="169" fontId="0" fillId="0" borderId="0" xfId="0" applyNumberFormat="1" applyFill="1"/>
    <xf numFmtId="173" fontId="0" fillId="0" borderId="0" xfId="0" applyNumberFormat="1" applyFill="1"/>
    <xf numFmtId="0" fontId="0" fillId="0" borderId="0" xfId="0" applyFont="1" applyBorder="1" applyAlignment="1">
      <alignment wrapText="1"/>
    </xf>
    <xf numFmtId="40" fontId="28" fillId="0" borderId="0" xfId="0" applyNumberFormat="1" applyFont="1" applyFill="1" applyBorder="1" applyAlignment="1">
      <alignment horizontal="center" vertical="center"/>
    </xf>
    <xf numFmtId="173" fontId="0" fillId="0" borderId="0" xfId="0" applyNumberFormat="1"/>
    <xf numFmtId="40" fontId="43" fillId="0" borderId="0" xfId="0" applyNumberFormat="1" applyFont="1" applyBorder="1" applyAlignment="1">
      <alignment vertical="top" wrapText="1" readingOrder="1"/>
    </xf>
    <xf numFmtId="40" fontId="0" fillId="0" borderId="68" xfId="0" applyNumberFormat="1" applyFont="1" applyFill="1" applyBorder="1" applyAlignment="1" applyProtection="1">
      <alignment vertical="top"/>
      <protection locked="0"/>
    </xf>
    <xf numFmtId="0" fontId="1" fillId="0" borderId="16" xfId="0" applyFont="1" applyFill="1" applyBorder="1"/>
    <xf numFmtId="175" fontId="0" fillId="0" borderId="0" xfId="0" applyNumberFormat="1" applyFont="1" applyFill="1" applyAlignment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26" fillId="10" borderId="0" xfId="0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center" vertical="center" wrapText="1"/>
    </xf>
    <xf numFmtId="0" fontId="28" fillId="10" borderId="0" xfId="0" applyFont="1" applyFill="1" applyBorder="1" applyAlignment="1">
      <alignment horizontal="center" vertical="center"/>
    </xf>
    <xf numFmtId="0" fontId="28" fillId="10" borderId="25" xfId="0" applyFont="1" applyFill="1" applyBorder="1" applyAlignment="1">
      <alignment horizontal="center" vertical="center"/>
    </xf>
    <xf numFmtId="0" fontId="26" fillId="10" borderId="20" xfId="0" applyFont="1" applyFill="1" applyBorder="1" applyAlignment="1">
      <alignment vertical="center"/>
    </xf>
    <xf numFmtId="0" fontId="26" fillId="10" borderId="27" xfId="0" applyFont="1" applyFill="1" applyBorder="1" applyAlignment="1">
      <alignment vertical="center"/>
    </xf>
    <xf numFmtId="0" fontId="27" fillId="0" borderId="47" xfId="0" applyFont="1" applyFill="1" applyBorder="1"/>
    <xf numFmtId="0" fontId="27" fillId="0" borderId="25" xfId="0" applyFont="1" applyFill="1" applyBorder="1"/>
    <xf numFmtId="0" fontId="28" fillId="0" borderId="45" xfId="0" applyFont="1" applyFill="1" applyBorder="1" applyAlignment="1">
      <alignment horizontal="left" vertical="center" wrapText="1"/>
    </xf>
    <xf numFmtId="0" fontId="28" fillId="0" borderId="46" xfId="0" applyFont="1" applyFill="1" applyBorder="1" applyAlignment="1">
      <alignment horizontal="left" vertical="center" wrapText="1"/>
    </xf>
    <xf numFmtId="0" fontId="27" fillId="0" borderId="26" xfId="0" applyFont="1" applyFill="1" applyBorder="1"/>
    <xf numFmtId="0" fontId="26" fillId="0" borderId="20" xfId="0" applyFont="1" applyFill="1" applyBorder="1" applyAlignment="1">
      <alignment horizontal="left" vertical="center" wrapText="1"/>
    </xf>
    <xf numFmtId="0" fontId="26" fillId="0" borderId="27" xfId="0" applyFont="1" applyFill="1" applyBorder="1" applyAlignment="1">
      <alignment horizontal="left" vertical="center" wrapText="1"/>
    </xf>
    <xf numFmtId="0" fontId="26" fillId="7" borderId="20" xfId="0" applyFont="1" applyFill="1" applyBorder="1" applyAlignment="1">
      <alignment vertical="center"/>
    </xf>
    <xf numFmtId="0" fontId="26" fillId="7" borderId="27" xfId="0" applyFont="1" applyFill="1" applyBorder="1" applyAlignment="1">
      <alignment vertical="center"/>
    </xf>
    <xf numFmtId="0" fontId="24" fillId="7" borderId="0" xfId="0" applyFont="1" applyFill="1" applyAlignment="1">
      <alignment horizontal="center"/>
    </xf>
    <xf numFmtId="0" fontId="25" fillId="7" borderId="0" xfId="0" applyFont="1" applyFill="1" applyBorder="1" applyAlignment="1">
      <alignment horizontal="center" vertical="center"/>
    </xf>
    <xf numFmtId="0" fontId="25" fillId="7" borderId="0" xfId="0" applyFont="1" applyFill="1" applyBorder="1" applyAlignment="1">
      <alignment horizontal="center" vertical="center" wrapText="1"/>
    </xf>
    <xf numFmtId="0" fontId="25" fillId="7" borderId="25" xfId="0" applyFont="1" applyFill="1" applyBorder="1" applyAlignment="1">
      <alignment horizontal="center" vertical="center"/>
    </xf>
    <xf numFmtId="0" fontId="27" fillId="0" borderId="0" xfId="0" applyFont="1" applyFill="1" applyBorder="1"/>
    <xf numFmtId="0" fontId="28" fillId="0" borderId="45" xfId="0" applyFont="1" applyFill="1" applyBorder="1" applyAlignment="1">
      <alignment horizontal="left" vertical="center" indent="1"/>
    </xf>
    <xf numFmtId="0" fontId="28" fillId="0" borderId="46" xfId="0" applyFont="1" applyFill="1" applyBorder="1" applyAlignment="1">
      <alignment horizontal="left" vertical="center" indent="1"/>
    </xf>
    <xf numFmtId="0" fontId="14" fillId="11" borderId="16" xfId="0" applyFont="1" applyFill="1" applyBorder="1" applyAlignment="1">
      <alignment horizontal="center" vertical="center"/>
    </xf>
    <xf numFmtId="0" fontId="14" fillId="11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40" fontId="36" fillId="4" borderId="17" xfId="4" applyNumberFormat="1" applyFont="1" applyFill="1" applyBorder="1" applyAlignment="1">
      <alignment horizontal="right"/>
    </xf>
    <xf numFmtId="40" fontId="36" fillId="4" borderId="19" xfId="4" applyNumberFormat="1" applyFont="1" applyFill="1" applyBorder="1" applyAlignment="1">
      <alignment horizontal="right"/>
    </xf>
    <xf numFmtId="38" fontId="2" fillId="0" borderId="9" xfId="0" applyNumberFormat="1" applyFont="1" applyBorder="1" applyAlignment="1">
      <alignment horizontal="center" vertical="top" wrapText="1"/>
    </xf>
    <xf numFmtId="38" fontId="2" fillId="0" borderId="10" xfId="0" applyNumberFormat="1" applyFont="1" applyBorder="1" applyAlignment="1">
      <alignment horizontal="center" vertical="top" wrapText="1"/>
    </xf>
    <xf numFmtId="0" fontId="36" fillId="4" borderId="1" xfId="4" applyFont="1" applyFill="1" applyBorder="1" applyAlignment="1">
      <alignment horizontal="left" vertical="top" wrapText="1"/>
    </xf>
    <xf numFmtId="0" fontId="36" fillId="4" borderId="0" xfId="4" applyFont="1" applyFill="1" applyBorder="1" applyAlignment="1">
      <alignment horizontal="left" vertical="top" wrapText="1"/>
    </xf>
    <xf numFmtId="0" fontId="36" fillId="4" borderId="2" xfId="4" applyFont="1" applyFill="1" applyBorder="1" applyAlignment="1">
      <alignment horizontal="left" vertical="top" wrapText="1"/>
    </xf>
    <xf numFmtId="0" fontId="35" fillId="4" borderId="0" xfId="0" applyFont="1" applyFill="1" applyBorder="1" applyAlignment="1">
      <alignment horizontal="left" vertical="top" wrapText="1"/>
    </xf>
    <xf numFmtId="0" fontId="35" fillId="4" borderId="2" xfId="0" applyFont="1" applyFill="1" applyBorder="1" applyAlignment="1">
      <alignment horizontal="left" vertical="top" wrapText="1"/>
    </xf>
    <xf numFmtId="0" fontId="35" fillId="4" borderId="1" xfId="0" applyFont="1" applyFill="1" applyBorder="1" applyAlignment="1">
      <alignment horizontal="left" vertical="top" wrapText="1"/>
    </xf>
    <xf numFmtId="40" fontId="35" fillId="4" borderId="17" xfId="0" applyNumberFormat="1" applyFont="1" applyFill="1" applyBorder="1" applyAlignment="1">
      <alignment horizontal="right" vertical="center" wrapText="1"/>
    </xf>
    <xf numFmtId="40" fontId="35" fillId="4" borderId="19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37" fontId="32" fillId="11" borderId="16" xfId="4" applyNumberFormat="1" applyFont="1" applyFill="1" applyBorder="1" applyAlignment="1">
      <alignment horizontal="center" vertical="center" wrapText="1"/>
    </xf>
    <xf numFmtId="37" fontId="32" fillId="11" borderId="16" xfId="4" applyNumberFormat="1" applyFont="1" applyFill="1" applyBorder="1" applyAlignment="1">
      <alignment horizontal="center" vertical="center"/>
    </xf>
    <xf numFmtId="0" fontId="31" fillId="4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4" fillId="11" borderId="11" xfId="0" applyFont="1" applyFill="1" applyBorder="1" applyAlignment="1">
      <alignment horizontal="center" vertical="center"/>
    </xf>
    <xf numFmtId="0" fontId="14" fillId="11" borderId="8" xfId="0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center" vertical="center"/>
    </xf>
    <xf numFmtId="0" fontId="14" fillId="11" borderId="2" xfId="0" applyFont="1" applyFill="1" applyBorder="1" applyAlignment="1">
      <alignment horizontal="center" vertical="center"/>
    </xf>
    <xf numFmtId="0" fontId="14" fillId="11" borderId="3" xfId="0" applyFont="1" applyFill="1" applyBorder="1" applyAlignment="1">
      <alignment horizontal="center" vertical="center"/>
    </xf>
    <xf numFmtId="0" fontId="14" fillId="11" borderId="5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14" fillId="11" borderId="16" xfId="3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right"/>
    </xf>
    <xf numFmtId="0" fontId="8" fillId="4" borderId="9" xfId="0" applyFont="1" applyFill="1" applyBorder="1" applyAlignment="1">
      <alignment horizontal="right"/>
    </xf>
    <xf numFmtId="0" fontId="8" fillId="4" borderId="10" xfId="0" applyFont="1" applyFill="1" applyBorder="1" applyAlignment="1">
      <alignment horizontal="right"/>
    </xf>
    <xf numFmtId="0" fontId="14" fillId="11" borderId="1" xfId="0" applyFont="1" applyFill="1" applyBorder="1" applyAlignment="1">
      <alignment horizontal="center"/>
    </xf>
    <xf numFmtId="0" fontId="14" fillId="11" borderId="0" xfId="0" applyFont="1" applyFill="1" applyBorder="1" applyAlignment="1">
      <alignment horizontal="center"/>
    </xf>
    <xf numFmtId="0" fontId="14" fillId="11" borderId="2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14" fillId="12" borderId="9" xfId="0" applyFont="1" applyFill="1" applyBorder="1" applyAlignment="1">
      <alignment horizontal="center"/>
    </xf>
    <xf numFmtId="0" fontId="14" fillId="12" borderId="6" xfId="0" applyFont="1" applyFill="1" applyBorder="1" applyAlignment="1">
      <alignment horizontal="center"/>
    </xf>
    <xf numFmtId="0" fontId="14" fillId="12" borderId="1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4" fillId="11" borderId="7" xfId="0" applyFont="1" applyFill="1" applyBorder="1" applyAlignment="1">
      <alignment horizontal="center" vertical="center"/>
    </xf>
    <xf numFmtId="0" fontId="14" fillId="11" borderId="0" xfId="0" applyFont="1" applyFill="1" applyBorder="1" applyAlignment="1">
      <alignment horizontal="center" vertical="center"/>
    </xf>
    <xf numFmtId="0" fontId="14" fillId="11" borderId="4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 indent="3"/>
    </xf>
    <xf numFmtId="0" fontId="9" fillId="4" borderId="10" xfId="0" applyFont="1" applyFill="1" applyBorder="1" applyAlignment="1">
      <alignment horizontal="left" vertical="center" wrapText="1" indent="3"/>
    </xf>
    <xf numFmtId="0" fontId="8" fillId="4" borderId="3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23" xfId="0" applyFont="1" applyFill="1" applyBorder="1" applyAlignment="1">
      <alignment horizontal="left" vertical="top" wrapText="1" indent="1"/>
    </xf>
    <xf numFmtId="0" fontId="8" fillId="4" borderId="24" xfId="0" applyFont="1" applyFill="1" applyBorder="1" applyAlignment="1">
      <alignment horizontal="left" vertical="top" wrapText="1" indent="1"/>
    </xf>
    <xf numFmtId="0" fontId="9" fillId="4" borderId="9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left" wrapText="1"/>
    </xf>
    <xf numFmtId="0" fontId="8" fillId="4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29" fillId="11" borderId="59" xfId="0" applyFont="1" applyFill="1" applyBorder="1" applyAlignment="1">
      <alignment horizontal="center" vertical="center"/>
    </xf>
    <xf numFmtId="0" fontId="29" fillId="11" borderId="62" xfId="0" applyFont="1" applyFill="1" applyBorder="1" applyAlignment="1">
      <alignment horizontal="center" vertical="center"/>
    </xf>
    <xf numFmtId="0" fontId="29" fillId="11" borderId="60" xfId="0" applyFont="1" applyFill="1" applyBorder="1" applyAlignment="1">
      <alignment horizontal="center" vertical="center"/>
    </xf>
    <xf numFmtId="0" fontId="29" fillId="11" borderId="16" xfId="0" applyFont="1" applyFill="1" applyBorder="1" applyAlignment="1">
      <alignment horizontal="center" vertical="center"/>
    </xf>
    <xf numFmtId="0" fontId="14" fillId="11" borderId="60" xfId="0" applyFont="1" applyFill="1" applyBorder="1" applyAlignment="1">
      <alignment horizontal="center" vertical="center" wrapText="1"/>
    </xf>
    <xf numFmtId="0" fontId="14" fillId="11" borderId="61" xfId="0" applyFont="1" applyFill="1" applyBorder="1" applyAlignment="1">
      <alignment horizontal="center" vertical="center" wrapText="1"/>
    </xf>
    <xf numFmtId="0" fontId="14" fillId="11" borderId="63" xfId="0" applyFont="1" applyFill="1" applyBorder="1" applyAlignment="1">
      <alignment horizontal="center" vertical="center" wrapText="1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4562475</xdr:colOff>
      <xdr:row>25</xdr:row>
      <xdr:rowOff>9525</xdr:rowOff>
    </xdr:from>
    <xdr:to>
      <xdr:col>3</xdr:col>
      <xdr:colOff>0</xdr:colOff>
      <xdr:row>29</xdr:row>
      <xdr:rowOff>142875</xdr:rowOff>
    </xdr:to>
    <xdr:sp macro="" textlink="">
      <xdr:nvSpPr>
        <xdr:cNvPr id="4" name="3 CuadroTexto"/>
        <xdr:cNvSpPr txBox="1"/>
      </xdr:nvSpPr>
      <xdr:spPr>
        <a:xfrm>
          <a:off x="5229225" y="5324475"/>
          <a:ext cx="20193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0</xdr:colOff>
      <xdr:row>24</xdr:row>
      <xdr:rowOff>190500</xdr:rowOff>
    </xdr:from>
    <xdr:to>
      <xdr:col>1</xdr:col>
      <xdr:colOff>1743075</xdr:colOff>
      <xdr:row>30</xdr:row>
      <xdr:rowOff>104775</xdr:rowOff>
    </xdr:to>
    <xdr:sp macro="" textlink="">
      <xdr:nvSpPr>
        <xdr:cNvPr id="5" name="4 CuadroTexto"/>
        <xdr:cNvSpPr txBox="1"/>
      </xdr:nvSpPr>
      <xdr:spPr>
        <a:xfrm>
          <a:off x="0" y="5305425"/>
          <a:ext cx="2409825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1924050</xdr:colOff>
      <xdr:row>24</xdr:row>
      <xdr:rowOff>180975</xdr:rowOff>
    </xdr:from>
    <xdr:to>
      <xdr:col>1</xdr:col>
      <xdr:colOff>4267200</xdr:colOff>
      <xdr:row>31</xdr:row>
      <xdr:rowOff>95250</xdr:rowOff>
    </xdr:to>
    <xdr:sp macro="" textlink="">
      <xdr:nvSpPr>
        <xdr:cNvPr id="6" name="5 CuadroTexto"/>
        <xdr:cNvSpPr txBox="1"/>
      </xdr:nvSpPr>
      <xdr:spPr>
        <a:xfrm>
          <a:off x="2590800" y="5295900"/>
          <a:ext cx="2343150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/>
            <a:t>Mgdo. Alejandro Isaac Fragozo López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45</xdr:row>
      <xdr:rowOff>171450</xdr:rowOff>
    </xdr:from>
    <xdr:to>
      <xdr:col>9</xdr:col>
      <xdr:colOff>619125</xdr:colOff>
      <xdr:row>50</xdr:row>
      <xdr:rowOff>104775</xdr:rowOff>
    </xdr:to>
    <xdr:sp macro="" textlink="">
      <xdr:nvSpPr>
        <xdr:cNvPr id="4" name="3 CuadroTexto"/>
        <xdr:cNvSpPr txBox="1"/>
      </xdr:nvSpPr>
      <xdr:spPr>
        <a:xfrm>
          <a:off x="7724775" y="8667750"/>
          <a:ext cx="217170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3</xdr:col>
      <xdr:colOff>2752725</xdr:colOff>
      <xdr:row>45</xdr:row>
      <xdr:rowOff>180976</xdr:rowOff>
    </xdr:from>
    <xdr:to>
      <xdr:col>5</xdr:col>
      <xdr:colOff>333375</xdr:colOff>
      <xdr:row>50</xdr:row>
      <xdr:rowOff>142876</xdr:rowOff>
    </xdr:to>
    <xdr:sp macro="" textlink="">
      <xdr:nvSpPr>
        <xdr:cNvPr id="5" name="4 CuadroTexto"/>
        <xdr:cNvSpPr txBox="1"/>
      </xdr:nvSpPr>
      <xdr:spPr>
        <a:xfrm>
          <a:off x="3390900" y="8677276"/>
          <a:ext cx="2809875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</a:t>
          </a:r>
        </a:p>
        <a:p>
          <a:pPr algn="ctr"/>
          <a:r>
            <a:rPr lang="es-MX" sz="1100"/>
            <a:t>Mgdo.</a:t>
          </a:r>
          <a:r>
            <a:rPr lang="es-MX" sz="1100" baseline="0"/>
            <a:t> Alejandro Isaac Fragoso López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1</xdr:col>
      <xdr:colOff>171450</xdr:colOff>
      <xdr:row>1</xdr:row>
      <xdr:rowOff>85725</xdr:rowOff>
    </xdr:from>
    <xdr:to>
      <xdr:col>3</xdr:col>
      <xdr:colOff>828279</xdr:colOff>
      <xdr:row>5</xdr:row>
      <xdr:rowOff>57150</xdr:rowOff>
    </xdr:to>
    <xdr:grpSp>
      <xdr:nvGrpSpPr>
        <xdr:cNvPr id="6" name="15 Grupo"/>
        <xdr:cNvGrpSpPr/>
      </xdr:nvGrpSpPr>
      <xdr:grpSpPr>
        <a:xfrm>
          <a:off x="314325" y="171450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676275</xdr:colOff>
      <xdr:row>1</xdr:row>
      <xdr:rowOff>57150</xdr:rowOff>
    </xdr:from>
    <xdr:to>
      <xdr:col>9</xdr:col>
      <xdr:colOff>722394</xdr:colOff>
      <xdr:row>5</xdr:row>
      <xdr:rowOff>28575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91625" y="1428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45</xdr:row>
      <xdr:rowOff>171450</xdr:rowOff>
    </xdr:from>
    <xdr:to>
      <xdr:col>3</xdr:col>
      <xdr:colOff>2133600</xdr:colOff>
      <xdr:row>51</xdr:row>
      <xdr:rowOff>57150</xdr:rowOff>
    </xdr:to>
    <xdr:sp macro="" textlink="">
      <xdr:nvSpPr>
        <xdr:cNvPr id="11" name="10 CuadroTexto"/>
        <xdr:cNvSpPr txBox="1"/>
      </xdr:nvSpPr>
      <xdr:spPr>
        <a:xfrm>
          <a:off x="0" y="86677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Lic. Julio César  García Serna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Consejero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238126</xdr:colOff>
      <xdr:row>41</xdr:row>
      <xdr:rowOff>0</xdr:rowOff>
    </xdr:from>
    <xdr:to>
      <xdr:col>4</xdr:col>
      <xdr:colOff>1133475</xdr:colOff>
      <xdr:row>45</xdr:row>
      <xdr:rowOff>47625</xdr:rowOff>
    </xdr:to>
    <xdr:sp macro="" textlink="">
      <xdr:nvSpPr>
        <xdr:cNvPr id="6" name="5 CuadroTexto"/>
        <xdr:cNvSpPr txBox="1"/>
      </xdr:nvSpPr>
      <xdr:spPr>
        <a:xfrm>
          <a:off x="6057901" y="6400800"/>
          <a:ext cx="2238374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LAP Isabel</a:t>
          </a:r>
          <a:r>
            <a:rPr lang="es-MX" sz="900" baseline="0">
              <a:latin typeface="Arial" pitchFamily="34" charset="0"/>
              <a:cs typeface="Arial" pitchFamily="34" charset="0"/>
            </a:rPr>
            <a:t> Cristina Guerrero Torres</a:t>
          </a:r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2895601</xdr:colOff>
      <xdr:row>41</xdr:row>
      <xdr:rowOff>9525</xdr:rowOff>
    </xdr:from>
    <xdr:to>
      <xdr:col>2</xdr:col>
      <xdr:colOff>914400</xdr:colOff>
      <xdr:row>45</xdr:row>
      <xdr:rowOff>161925</xdr:rowOff>
    </xdr:to>
    <xdr:sp macro="" textlink="">
      <xdr:nvSpPr>
        <xdr:cNvPr id="8" name="7 CuadroTexto"/>
        <xdr:cNvSpPr txBox="1"/>
      </xdr:nvSpPr>
      <xdr:spPr>
        <a:xfrm>
          <a:off x="3019426" y="6638925"/>
          <a:ext cx="2457449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1</xdr:rowOff>
    </xdr:from>
    <xdr:to>
      <xdr:col>1</xdr:col>
      <xdr:colOff>1028304</xdr:colOff>
      <xdr:row>6</xdr:row>
      <xdr:rowOff>9526</xdr:rowOff>
    </xdr:to>
    <xdr:grpSp>
      <xdr:nvGrpSpPr>
        <xdr:cNvPr id="9" name="15 Grupo"/>
        <xdr:cNvGrpSpPr/>
      </xdr:nvGrpSpPr>
      <xdr:grpSpPr>
        <a:xfrm>
          <a:off x="0" y="1"/>
          <a:ext cx="1152129" cy="819150"/>
          <a:chOff x="-66949" y="0"/>
          <a:chExt cx="1828805" cy="1640877"/>
        </a:xfrm>
      </xdr:grpSpPr>
      <xdr:pic>
        <xdr:nvPicPr>
          <xdr:cNvPr id="10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11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2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4</xdr:col>
      <xdr:colOff>276225</xdr:colOff>
      <xdr:row>0</xdr:row>
      <xdr:rowOff>57150</xdr:rowOff>
    </xdr:from>
    <xdr:to>
      <xdr:col>4</xdr:col>
      <xdr:colOff>1084344</xdr:colOff>
      <xdr:row>5</xdr:row>
      <xdr:rowOff>66675</xdr:rowOff>
    </xdr:to>
    <xdr:pic>
      <xdr:nvPicPr>
        <xdr:cNvPr id="13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9025" y="5715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41</xdr:row>
      <xdr:rowOff>38100</xdr:rowOff>
    </xdr:from>
    <xdr:to>
      <xdr:col>1</xdr:col>
      <xdr:colOff>2647950</xdr:colOff>
      <xdr:row>46</xdr:row>
      <xdr:rowOff>114300</xdr:rowOff>
    </xdr:to>
    <xdr:sp macro="" textlink="">
      <xdr:nvSpPr>
        <xdr:cNvPr id="14" name="13 CuadroTexto"/>
        <xdr:cNvSpPr txBox="1"/>
      </xdr:nvSpPr>
      <xdr:spPr>
        <a:xfrm>
          <a:off x="0" y="66675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9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223</xdr:row>
      <xdr:rowOff>9525</xdr:rowOff>
    </xdr:from>
    <xdr:to>
      <xdr:col>10</xdr:col>
      <xdr:colOff>790575</xdr:colOff>
      <xdr:row>227</xdr:row>
      <xdr:rowOff>142875</xdr:rowOff>
    </xdr:to>
    <xdr:sp macro="" textlink="">
      <xdr:nvSpPr>
        <xdr:cNvPr id="4" name="3 CuadroTexto"/>
        <xdr:cNvSpPr txBox="1"/>
      </xdr:nvSpPr>
      <xdr:spPr>
        <a:xfrm>
          <a:off x="6743700" y="65408175"/>
          <a:ext cx="25908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4</xdr:col>
      <xdr:colOff>1295399</xdr:colOff>
      <xdr:row>223</xdr:row>
      <xdr:rowOff>9525</xdr:rowOff>
    </xdr:from>
    <xdr:to>
      <xdr:col>7</xdr:col>
      <xdr:colOff>409574</xdr:colOff>
      <xdr:row>228</xdr:row>
      <xdr:rowOff>76200</xdr:rowOff>
    </xdr:to>
    <xdr:sp macro="" textlink="">
      <xdr:nvSpPr>
        <xdr:cNvPr id="5" name="4 CuadroTexto"/>
        <xdr:cNvSpPr txBox="1"/>
      </xdr:nvSpPr>
      <xdr:spPr>
        <a:xfrm>
          <a:off x="4238624" y="49596675"/>
          <a:ext cx="3619500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______________________________________________</a:t>
          </a:r>
        </a:p>
        <a:p>
          <a:pPr algn="ctr"/>
          <a:r>
            <a:rPr lang="es-MX" sz="1100"/>
            <a:t>Mgdo. Alejandro</a:t>
          </a:r>
          <a:r>
            <a:rPr lang="es-MX" sz="1100" baseline="0"/>
            <a:t> Isaac Fragozo López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0</xdr:col>
      <xdr:colOff>57150</xdr:colOff>
      <xdr:row>223</xdr:row>
      <xdr:rowOff>9525</xdr:rowOff>
    </xdr:from>
    <xdr:to>
      <xdr:col>3</xdr:col>
      <xdr:colOff>647700</xdr:colOff>
      <xdr:row>228</xdr:row>
      <xdr:rowOff>85725</xdr:rowOff>
    </xdr:to>
    <xdr:sp macro="" textlink="">
      <xdr:nvSpPr>
        <xdr:cNvPr id="6" name="5 CuadroTexto"/>
        <xdr:cNvSpPr txBox="1"/>
      </xdr:nvSpPr>
      <xdr:spPr>
        <a:xfrm>
          <a:off x="57150" y="495966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Lic. Julio César García Serna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Consejero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4667250</xdr:colOff>
      <xdr:row>45</xdr:row>
      <xdr:rowOff>0</xdr:rowOff>
    </xdr:from>
    <xdr:to>
      <xdr:col>3</xdr:col>
      <xdr:colOff>0</xdr:colOff>
      <xdr:row>49</xdr:row>
      <xdr:rowOff>114300</xdr:rowOff>
    </xdr:to>
    <xdr:sp macro="" textlink="">
      <xdr:nvSpPr>
        <xdr:cNvPr id="7" name="6 CuadroTexto"/>
        <xdr:cNvSpPr txBox="1"/>
      </xdr:nvSpPr>
      <xdr:spPr>
        <a:xfrm>
          <a:off x="5334000" y="8972550"/>
          <a:ext cx="23812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1</xdr:colOff>
      <xdr:row>45</xdr:row>
      <xdr:rowOff>0</xdr:rowOff>
    </xdr:from>
    <xdr:to>
      <xdr:col>1</xdr:col>
      <xdr:colOff>1676401</xdr:colOff>
      <xdr:row>50</xdr:row>
      <xdr:rowOff>95250</xdr:rowOff>
    </xdr:to>
    <xdr:sp macro="" textlink="">
      <xdr:nvSpPr>
        <xdr:cNvPr id="4" name="3 CuadroTexto"/>
        <xdr:cNvSpPr txBox="1"/>
      </xdr:nvSpPr>
      <xdr:spPr>
        <a:xfrm>
          <a:off x="1" y="8362950"/>
          <a:ext cx="2343150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2028825</xdr:colOff>
      <xdr:row>45</xdr:row>
      <xdr:rowOff>0</xdr:rowOff>
    </xdr:from>
    <xdr:to>
      <xdr:col>1</xdr:col>
      <xdr:colOff>4505325</xdr:colOff>
      <xdr:row>51</xdr:row>
      <xdr:rowOff>133350</xdr:rowOff>
    </xdr:to>
    <xdr:sp macro="" textlink="">
      <xdr:nvSpPr>
        <xdr:cNvPr id="5" name="4 CuadroTexto"/>
        <xdr:cNvSpPr txBox="1"/>
      </xdr:nvSpPr>
      <xdr:spPr>
        <a:xfrm>
          <a:off x="2695575" y="8362950"/>
          <a:ext cx="2476500" cy="1295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/>
            <a:t>Mgdo. Alejandro Isaac Fragozo</a:t>
          </a:r>
          <a:r>
            <a:rPr lang="es-MX" sz="1100" baseline="0"/>
            <a:t> López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26</xdr:row>
      <xdr:rowOff>180975</xdr:rowOff>
    </xdr:from>
    <xdr:to>
      <xdr:col>7</xdr:col>
      <xdr:colOff>771525</xdr:colOff>
      <xdr:row>31</xdr:row>
      <xdr:rowOff>123825</xdr:rowOff>
    </xdr:to>
    <xdr:sp macro="" textlink="">
      <xdr:nvSpPr>
        <xdr:cNvPr id="4" name="3 CuadroTexto"/>
        <xdr:cNvSpPr txBox="1"/>
      </xdr:nvSpPr>
      <xdr:spPr>
        <a:xfrm>
          <a:off x="6438900" y="5238750"/>
          <a:ext cx="22955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3143250</xdr:colOff>
      <xdr:row>27</xdr:row>
      <xdr:rowOff>28575</xdr:rowOff>
    </xdr:from>
    <xdr:to>
      <xdr:col>4</xdr:col>
      <xdr:colOff>838200</xdr:colOff>
      <xdr:row>31</xdr:row>
      <xdr:rowOff>142875</xdr:rowOff>
    </xdr:to>
    <xdr:sp macro="" textlink="">
      <xdr:nvSpPr>
        <xdr:cNvPr id="5" name="4 CuadroTexto"/>
        <xdr:cNvSpPr txBox="1"/>
      </xdr:nvSpPr>
      <xdr:spPr>
        <a:xfrm>
          <a:off x="3362325" y="5276850"/>
          <a:ext cx="2895600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133350</xdr:colOff>
      <xdr:row>1</xdr:row>
      <xdr:rowOff>38100</xdr:rowOff>
    </xdr:from>
    <xdr:to>
      <xdr:col>1</xdr:col>
      <xdr:colOff>1107014</xdr:colOff>
      <xdr:row>5</xdr:row>
      <xdr:rowOff>180975</xdr:rowOff>
    </xdr:to>
    <xdr:grpSp>
      <xdr:nvGrpSpPr>
        <xdr:cNvPr id="6" name="15 Grupo"/>
        <xdr:cNvGrpSpPr/>
      </xdr:nvGrpSpPr>
      <xdr:grpSpPr>
        <a:xfrm>
          <a:off x="133350" y="228600"/>
          <a:ext cx="1192739" cy="9144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6</xdr:col>
      <xdr:colOff>762000</xdr:colOff>
      <xdr:row>1</xdr:row>
      <xdr:rowOff>114300</xdr:rowOff>
    </xdr:from>
    <xdr:to>
      <xdr:col>7</xdr:col>
      <xdr:colOff>610895</xdr:colOff>
      <xdr:row>6</xdr:row>
      <xdr:rowOff>11640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29575" y="3048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</xdr:row>
      <xdr:rowOff>19050</xdr:rowOff>
    </xdr:from>
    <xdr:to>
      <xdr:col>1</xdr:col>
      <xdr:colOff>2552700</xdr:colOff>
      <xdr:row>32</xdr:row>
      <xdr:rowOff>95250</xdr:rowOff>
    </xdr:to>
    <xdr:sp macro="" textlink="">
      <xdr:nvSpPr>
        <xdr:cNvPr id="11" name="10 CuadroTexto"/>
        <xdr:cNvSpPr txBox="1"/>
      </xdr:nvSpPr>
      <xdr:spPr>
        <a:xfrm>
          <a:off x="0" y="52673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</a:t>
          </a:r>
          <a:r>
            <a:rPr lang="es-MX" sz="1000" baseline="0">
              <a:latin typeface="Arial" pitchFamily="34" charset="0"/>
              <a:cs typeface="Arial" pitchFamily="34" charset="0"/>
            </a:rPr>
            <a:t> García Serna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685800</xdr:colOff>
      <xdr:row>56</xdr:row>
      <xdr:rowOff>0</xdr:rowOff>
    </xdr:from>
    <xdr:to>
      <xdr:col>9</xdr:col>
      <xdr:colOff>828675</xdr:colOff>
      <xdr:row>61</xdr:row>
      <xdr:rowOff>28575</xdr:rowOff>
    </xdr:to>
    <xdr:sp macro="" textlink="">
      <xdr:nvSpPr>
        <xdr:cNvPr id="4" name="3 CuadroTexto"/>
        <xdr:cNvSpPr txBox="1"/>
      </xdr:nvSpPr>
      <xdr:spPr>
        <a:xfrm>
          <a:off x="8048625" y="10391775"/>
          <a:ext cx="22383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171450</xdr:colOff>
      <xdr:row>56</xdr:row>
      <xdr:rowOff>9525</xdr:rowOff>
    </xdr:from>
    <xdr:to>
      <xdr:col>3</xdr:col>
      <xdr:colOff>2324101</xdr:colOff>
      <xdr:row>61</xdr:row>
      <xdr:rowOff>19050</xdr:rowOff>
    </xdr:to>
    <xdr:sp macro="" textlink="">
      <xdr:nvSpPr>
        <xdr:cNvPr id="5" name="4 CuadroTexto"/>
        <xdr:cNvSpPr txBox="1"/>
      </xdr:nvSpPr>
      <xdr:spPr>
        <a:xfrm>
          <a:off x="247650" y="10401300"/>
          <a:ext cx="2647951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4</xdr:col>
      <xdr:colOff>85724</xdr:colOff>
      <xdr:row>56</xdr:row>
      <xdr:rowOff>9525</xdr:rowOff>
    </xdr:from>
    <xdr:to>
      <xdr:col>6</xdr:col>
      <xdr:colOff>771525</xdr:colOff>
      <xdr:row>62</xdr:row>
      <xdr:rowOff>9525</xdr:rowOff>
    </xdr:to>
    <xdr:sp macro="" textlink="">
      <xdr:nvSpPr>
        <xdr:cNvPr id="6" name="5 CuadroTexto"/>
        <xdr:cNvSpPr txBox="1"/>
      </xdr:nvSpPr>
      <xdr:spPr>
        <a:xfrm>
          <a:off x="4305299" y="10401300"/>
          <a:ext cx="2781301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954614</xdr:colOff>
      <xdr:row>5</xdr:row>
      <xdr:rowOff>28575</xdr:rowOff>
    </xdr:to>
    <xdr:grpSp>
      <xdr:nvGrpSpPr>
        <xdr:cNvPr id="7" name="15 Grupo"/>
        <xdr:cNvGrpSpPr/>
      </xdr:nvGrpSpPr>
      <xdr:grpSpPr>
        <a:xfrm>
          <a:off x="333375" y="76200"/>
          <a:ext cx="1192739" cy="914400"/>
          <a:chOff x="3679405" y="899831"/>
          <a:chExt cx="1975335" cy="1803489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981075</xdr:colOff>
      <xdr:row>0</xdr:row>
      <xdr:rowOff>114300</xdr:rowOff>
    </xdr:from>
    <xdr:to>
      <xdr:col>9</xdr:col>
      <xdr:colOff>629945</xdr:colOff>
      <xdr:row>5</xdr:row>
      <xdr:rowOff>11640</xdr:rowOff>
    </xdr:to>
    <xdr:pic>
      <xdr:nvPicPr>
        <xdr:cNvPr id="11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39200" y="1143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26</xdr:row>
      <xdr:rowOff>180975</xdr:rowOff>
    </xdr:from>
    <xdr:to>
      <xdr:col>9</xdr:col>
      <xdr:colOff>28575</xdr:colOff>
      <xdr:row>31</xdr:row>
      <xdr:rowOff>123825</xdr:rowOff>
    </xdr:to>
    <xdr:sp macro="" textlink="">
      <xdr:nvSpPr>
        <xdr:cNvPr id="4" name="3 CuadroTexto"/>
        <xdr:cNvSpPr txBox="1"/>
      </xdr:nvSpPr>
      <xdr:spPr>
        <a:xfrm>
          <a:off x="5991225" y="5238750"/>
          <a:ext cx="25622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2505074</xdr:colOff>
      <xdr:row>27</xdr:row>
      <xdr:rowOff>19050</xdr:rowOff>
    </xdr:from>
    <xdr:to>
      <xdr:col>5</xdr:col>
      <xdr:colOff>895350</xdr:colOff>
      <xdr:row>32</xdr:row>
      <xdr:rowOff>19050</xdr:rowOff>
    </xdr:to>
    <xdr:sp macro="" textlink="">
      <xdr:nvSpPr>
        <xdr:cNvPr id="5" name="4 CuadroTexto"/>
        <xdr:cNvSpPr txBox="1"/>
      </xdr:nvSpPr>
      <xdr:spPr>
        <a:xfrm>
          <a:off x="2809874" y="5267325"/>
          <a:ext cx="3200401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</a:t>
          </a:r>
          <a:r>
            <a:rPr lang="es-MX" sz="1000" baseline="0">
              <a:latin typeface="Arial" pitchFamily="34" charset="0"/>
              <a:cs typeface="Arial" pitchFamily="34" charset="0"/>
            </a:rPr>
            <a:t>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114300</xdr:colOff>
      <xdr:row>0</xdr:row>
      <xdr:rowOff>104775</xdr:rowOff>
    </xdr:from>
    <xdr:to>
      <xdr:col>2</xdr:col>
      <xdr:colOff>1173689</xdr:colOff>
      <xdr:row>5</xdr:row>
      <xdr:rowOff>57150</xdr:rowOff>
    </xdr:to>
    <xdr:grpSp>
      <xdr:nvGrpSpPr>
        <xdr:cNvPr id="6" name="15 Grupo"/>
        <xdr:cNvGrpSpPr/>
      </xdr:nvGrpSpPr>
      <xdr:grpSpPr>
        <a:xfrm>
          <a:off x="285750" y="104775"/>
          <a:ext cx="1192739" cy="9144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695325</xdr:colOff>
      <xdr:row>0</xdr:row>
      <xdr:rowOff>161925</xdr:rowOff>
    </xdr:from>
    <xdr:to>
      <xdr:col>8</xdr:col>
      <xdr:colOff>648995</xdr:colOff>
      <xdr:row>5</xdr:row>
      <xdr:rowOff>59265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48550" y="161925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26</xdr:row>
      <xdr:rowOff>171450</xdr:rowOff>
    </xdr:from>
    <xdr:to>
      <xdr:col>2</xdr:col>
      <xdr:colOff>2476500</xdr:colOff>
      <xdr:row>32</xdr:row>
      <xdr:rowOff>57150</xdr:rowOff>
    </xdr:to>
    <xdr:sp macro="" textlink="">
      <xdr:nvSpPr>
        <xdr:cNvPr id="11" name="10 CuadroTexto"/>
        <xdr:cNvSpPr txBox="1"/>
      </xdr:nvSpPr>
      <xdr:spPr>
        <a:xfrm>
          <a:off x="9525" y="52292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85</xdr:row>
      <xdr:rowOff>19050</xdr:rowOff>
    </xdr:from>
    <xdr:to>
      <xdr:col>8</xdr:col>
      <xdr:colOff>685800</xdr:colOff>
      <xdr:row>89</xdr:row>
      <xdr:rowOff>104775</xdr:rowOff>
    </xdr:to>
    <xdr:sp macro="" textlink="">
      <xdr:nvSpPr>
        <xdr:cNvPr id="4" name="3 CuadroTexto"/>
        <xdr:cNvSpPr txBox="1"/>
      </xdr:nvSpPr>
      <xdr:spPr>
        <a:xfrm>
          <a:off x="6886575" y="16173450"/>
          <a:ext cx="232410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2733674</xdr:colOff>
      <xdr:row>85</xdr:row>
      <xdr:rowOff>19051</xdr:rowOff>
    </xdr:from>
    <xdr:to>
      <xdr:col>5</xdr:col>
      <xdr:colOff>742950</xdr:colOff>
      <xdr:row>89</xdr:row>
      <xdr:rowOff>66675</xdr:rowOff>
    </xdr:to>
    <xdr:sp macro="" textlink="">
      <xdr:nvSpPr>
        <xdr:cNvPr id="5" name="4 CuadroTexto"/>
        <xdr:cNvSpPr txBox="1"/>
      </xdr:nvSpPr>
      <xdr:spPr>
        <a:xfrm>
          <a:off x="3200399" y="16173451"/>
          <a:ext cx="3524251" cy="809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219076</xdr:colOff>
      <xdr:row>0</xdr:row>
      <xdr:rowOff>47625</xdr:rowOff>
    </xdr:from>
    <xdr:to>
      <xdr:col>2</xdr:col>
      <xdr:colOff>990600</xdr:colOff>
      <xdr:row>4</xdr:row>
      <xdr:rowOff>76200</xdr:rowOff>
    </xdr:to>
    <xdr:grpSp>
      <xdr:nvGrpSpPr>
        <xdr:cNvPr id="6" name="15 Grupo"/>
        <xdr:cNvGrpSpPr/>
      </xdr:nvGrpSpPr>
      <xdr:grpSpPr>
        <a:xfrm>
          <a:off x="381001" y="47625"/>
          <a:ext cx="1076324" cy="8001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800" b="1"/>
              <a:t>DE BAJA CALIFORNIA</a:t>
            </a:r>
          </a:p>
        </xdr:txBody>
      </xdr:sp>
    </xdr:grpSp>
    <xdr:clientData/>
  </xdr:twoCellAnchor>
  <xdr:twoCellAnchor>
    <xdr:from>
      <xdr:col>7</xdr:col>
      <xdr:colOff>781050</xdr:colOff>
      <xdr:row>0</xdr:row>
      <xdr:rowOff>95250</xdr:rowOff>
    </xdr:from>
    <xdr:to>
      <xdr:col>8</xdr:col>
      <xdr:colOff>734720</xdr:colOff>
      <xdr:row>4</xdr:row>
      <xdr:rowOff>183090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58200" y="95250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85</xdr:row>
      <xdr:rowOff>9525</xdr:rowOff>
    </xdr:from>
    <xdr:to>
      <xdr:col>2</xdr:col>
      <xdr:colOff>2305050</xdr:colOff>
      <xdr:row>90</xdr:row>
      <xdr:rowOff>85725</xdr:rowOff>
    </xdr:to>
    <xdr:sp macro="" textlink="">
      <xdr:nvSpPr>
        <xdr:cNvPr id="11" name="10 CuadroTexto"/>
        <xdr:cNvSpPr txBox="1"/>
      </xdr:nvSpPr>
      <xdr:spPr>
        <a:xfrm>
          <a:off x="0" y="161639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47624</xdr:colOff>
      <xdr:row>52</xdr:row>
      <xdr:rowOff>0</xdr:rowOff>
    </xdr:from>
    <xdr:to>
      <xdr:col>8</xdr:col>
      <xdr:colOff>819149</xdr:colOff>
      <xdr:row>56</xdr:row>
      <xdr:rowOff>133350</xdr:rowOff>
    </xdr:to>
    <xdr:sp macro="" textlink="">
      <xdr:nvSpPr>
        <xdr:cNvPr id="4" name="3 CuadroTexto"/>
        <xdr:cNvSpPr txBox="1"/>
      </xdr:nvSpPr>
      <xdr:spPr>
        <a:xfrm>
          <a:off x="7019924" y="9915525"/>
          <a:ext cx="24669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2657474</xdr:colOff>
      <xdr:row>52</xdr:row>
      <xdr:rowOff>9525</xdr:rowOff>
    </xdr:from>
    <xdr:to>
      <xdr:col>5</xdr:col>
      <xdr:colOff>371475</xdr:colOff>
      <xdr:row>56</xdr:row>
      <xdr:rowOff>142875</xdr:rowOff>
    </xdr:to>
    <xdr:sp macro="" textlink="">
      <xdr:nvSpPr>
        <xdr:cNvPr id="5" name="4 CuadroTexto"/>
        <xdr:cNvSpPr txBox="1"/>
      </xdr:nvSpPr>
      <xdr:spPr>
        <a:xfrm>
          <a:off x="3067049" y="9925050"/>
          <a:ext cx="34290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2</xdr:col>
      <xdr:colOff>1038224</xdr:colOff>
      <xdr:row>5</xdr:row>
      <xdr:rowOff>142875</xdr:rowOff>
    </xdr:to>
    <xdr:grpSp>
      <xdr:nvGrpSpPr>
        <xdr:cNvPr id="6" name="15 Grupo"/>
        <xdr:cNvGrpSpPr/>
      </xdr:nvGrpSpPr>
      <xdr:grpSpPr>
        <a:xfrm>
          <a:off x="371475" y="219075"/>
          <a:ext cx="1076324" cy="8001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800" b="1"/>
              <a:t>DE BAJA CALIFORNIA</a:t>
            </a:r>
          </a:p>
        </xdr:txBody>
      </xdr:sp>
    </xdr:grpSp>
    <xdr:clientData/>
  </xdr:twoCellAnchor>
  <xdr:twoCellAnchor>
    <xdr:from>
      <xdr:col>7</xdr:col>
      <xdr:colOff>666750</xdr:colOff>
      <xdr:row>1</xdr:row>
      <xdr:rowOff>76200</xdr:rowOff>
    </xdr:from>
    <xdr:to>
      <xdr:col>8</xdr:col>
      <xdr:colOff>620420</xdr:colOff>
      <xdr:row>5</xdr:row>
      <xdr:rowOff>164040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86775" y="180975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52</xdr:row>
      <xdr:rowOff>9525</xdr:rowOff>
    </xdr:from>
    <xdr:to>
      <xdr:col>2</xdr:col>
      <xdr:colOff>2362200</xdr:colOff>
      <xdr:row>57</xdr:row>
      <xdr:rowOff>85725</xdr:rowOff>
    </xdr:to>
    <xdr:sp macro="" textlink="">
      <xdr:nvSpPr>
        <xdr:cNvPr id="11" name="10 CuadroTexto"/>
        <xdr:cNvSpPr txBox="1"/>
      </xdr:nvSpPr>
      <xdr:spPr>
        <a:xfrm>
          <a:off x="0" y="99250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209551</xdr:colOff>
      <xdr:row>36</xdr:row>
      <xdr:rowOff>0</xdr:rowOff>
    </xdr:from>
    <xdr:to>
      <xdr:col>9</xdr:col>
      <xdr:colOff>19051</xdr:colOff>
      <xdr:row>40</xdr:row>
      <xdr:rowOff>85725</xdr:rowOff>
    </xdr:to>
    <xdr:sp macro="" textlink="">
      <xdr:nvSpPr>
        <xdr:cNvPr id="2" name="1 CuadroTexto"/>
        <xdr:cNvSpPr txBox="1"/>
      </xdr:nvSpPr>
      <xdr:spPr>
        <a:xfrm>
          <a:off x="5200651" y="6591300"/>
          <a:ext cx="2133600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/>
            <a:t>___________________________</a:t>
          </a:r>
        </a:p>
        <a:p>
          <a:pPr algn="ctr"/>
          <a:r>
            <a:rPr lang="es-MX" sz="1000"/>
            <a:t>LAP Isabel Cristina Guerrero Torres</a:t>
          </a:r>
        </a:p>
        <a:p>
          <a:pPr algn="ctr"/>
          <a:r>
            <a:rPr lang="es-MX" sz="1000"/>
            <a:t>Jefe del Departamento de Programación</a:t>
          </a:r>
          <a:r>
            <a:rPr lang="es-MX" sz="1000" baseline="0"/>
            <a:t> y Presupuesto</a:t>
          </a:r>
          <a:endParaRPr lang="es-MX" sz="1000"/>
        </a:p>
      </xdr:txBody>
    </xdr:sp>
    <xdr:clientData/>
  </xdr:twoCellAnchor>
  <xdr:twoCellAnchor>
    <xdr:from>
      <xdr:col>2</xdr:col>
      <xdr:colOff>1238248</xdr:colOff>
      <xdr:row>36</xdr:row>
      <xdr:rowOff>9524</xdr:rowOff>
    </xdr:from>
    <xdr:to>
      <xdr:col>5</xdr:col>
      <xdr:colOff>704850</xdr:colOff>
      <xdr:row>42</xdr:row>
      <xdr:rowOff>104775</xdr:rowOff>
    </xdr:to>
    <xdr:sp macro="" textlink="">
      <xdr:nvSpPr>
        <xdr:cNvPr id="4" name="3 CuadroTexto"/>
        <xdr:cNvSpPr txBox="1"/>
      </xdr:nvSpPr>
      <xdr:spPr>
        <a:xfrm>
          <a:off x="2676523" y="6600824"/>
          <a:ext cx="2257427" cy="11811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+mn-lt"/>
            </a:rPr>
            <a:t>_______________________________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1</xdr:col>
      <xdr:colOff>47625</xdr:colOff>
      <xdr:row>1</xdr:row>
      <xdr:rowOff>76200</xdr:rowOff>
    </xdr:from>
    <xdr:to>
      <xdr:col>1</xdr:col>
      <xdr:colOff>1199754</xdr:colOff>
      <xdr:row>5</xdr:row>
      <xdr:rowOff>19050</xdr:rowOff>
    </xdr:to>
    <xdr:grpSp>
      <xdr:nvGrpSpPr>
        <xdr:cNvPr id="5" name="15 Grupo"/>
        <xdr:cNvGrpSpPr/>
      </xdr:nvGrpSpPr>
      <xdr:grpSpPr>
        <a:xfrm>
          <a:off x="248708" y="256117"/>
          <a:ext cx="1152129" cy="747183"/>
          <a:chOff x="-66949" y="0"/>
          <a:chExt cx="1828805" cy="1640877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476250</xdr:colOff>
      <xdr:row>1</xdr:row>
      <xdr:rowOff>161925</xdr:rowOff>
    </xdr:from>
    <xdr:to>
      <xdr:col>8</xdr:col>
      <xdr:colOff>389019</xdr:colOff>
      <xdr:row>5</xdr:row>
      <xdr:rowOff>104775</xdr:rowOff>
    </xdr:to>
    <xdr:pic>
      <xdr:nvPicPr>
        <xdr:cNvPr id="9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34290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19050</xdr:rowOff>
    </xdr:from>
    <xdr:to>
      <xdr:col>3</xdr:col>
      <xdr:colOff>66675</xdr:colOff>
      <xdr:row>41</xdr:row>
      <xdr:rowOff>142875</xdr:rowOff>
    </xdr:to>
    <xdr:sp macro="" textlink="">
      <xdr:nvSpPr>
        <xdr:cNvPr id="10" name="9 CuadroTexto"/>
        <xdr:cNvSpPr txBox="1"/>
      </xdr:nvSpPr>
      <xdr:spPr>
        <a:xfrm>
          <a:off x="0" y="66103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Consejero Presidente de la Comisión</a:t>
          </a:r>
          <a:r>
            <a:rPr lang="es-MX" sz="10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+mn-lt"/>
            <a:cs typeface="Arial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95251</xdr:colOff>
      <xdr:row>40</xdr:row>
      <xdr:rowOff>0</xdr:rowOff>
    </xdr:from>
    <xdr:to>
      <xdr:col>3</xdr:col>
      <xdr:colOff>371476</xdr:colOff>
      <xdr:row>45</xdr:row>
      <xdr:rowOff>57150</xdr:rowOff>
    </xdr:to>
    <xdr:sp macro="" textlink="">
      <xdr:nvSpPr>
        <xdr:cNvPr id="2" name="1 CuadroTexto"/>
        <xdr:cNvSpPr txBox="1"/>
      </xdr:nvSpPr>
      <xdr:spPr>
        <a:xfrm>
          <a:off x="4933951" y="5810250"/>
          <a:ext cx="2171700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2600325</xdr:colOff>
      <xdr:row>39</xdr:row>
      <xdr:rowOff>114300</xdr:rowOff>
    </xdr:from>
    <xdr:to>
      <xdr:col>2</xdr:col>
      <xdr:colOff>57150</xdr:colOff>
      <xdr:row>46</xdr:row>
      <xdr:rowOff>123825</xdr:rowOff>
    </xdr:to>
    <xdr:sp macro="" textlink="">
      <xdr:nvSpPr>
        <xdr:cNvPr id="4" name="3 CuadroTexto"/>
        <xdr:cNvSpPr txBox="1"/>
      </xdr:nvSpPr>
      <xdr:spPr>
        <a:xfrm>
          <a:off x="2600325" y="5781675"/>
          <a:ext cx="2295525" cy="1009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Alejandro</a:t>
          </a:r>
          <a:r>
            <a:rPr lang="es-MX" sz="900" baseline="0">
              <a:latin typeface="Arial" pitchFamily="34" charset="0"/>
              <a:cs typeface="Arial" pitchFamily="34" charset="0"/>
            </a:rPr>
            <a:t> Isaac Fragozo López</a:t>
          </a:r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923925</xdr:colOff>
      <xdr:row>0</xdr:row>
      <xdr:rowOff>28575</xdr:rowOff>
    </xdr:from>
    <xdr:to>
      <xdr:col>2</xdr:col>
      <xdr:colOff>1732044</xdr:colOff>
      <xdr:row>4</xdr:row>
      <xdr:rowOff>104775</xdr:rowOff>
    </xdr:to>
    <xdr:pic>
      <xdr:nvPicPr>
        <xdr:cNvPr id="5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0" y="285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1180704</xdr:colOff>
      <xdr:row>4</xdr:row>
      <xdr:rowOff>76200</xdr:rowOff>
    </xdr:to>
    <xdr:grpSp>
      <xdr:nvGrpSpPr>
        <xdr:cNvPr id="6" name="15 Grupo"/>
        <xdr:cNvGrpSpPr/>
      </xdr:nvGrpSpPr>
      <xdr:grpSpPr>
        <a:xfrm>
          <a:off x="28575" y="0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0</xdr:col>
      <xdr:colOff>0</xdr:colOff>
      <xdr:row>39</xdr:row>
      <xdr:rowOff>114300</xdr:rowOff>
    </xdr:from>
    <xdr:to>
      <xdr:col>0</xdr:col>
      <xdr:colOff>2771775</xdr:colOff>
      <xdr:row>47</xdr:row>
      <xdr:rowOff>0</xdr:rowOff>
    </xdr:to>
    <xdr:sp macro="" textlink="">
      <xdr:nvSpPr>
        <xdr:cNvPr id="10" name="9 CuadroTexto"/>
        <xdr:cNvSpPr txBox="1"/>
      </xdr:nvSpPr>
      <xdr:spPr>
        <a:xfrm>
          <a:off x="0" y="57816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9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294" t="s">
        <v>0</v>
      </c>
      <c r="B2" s="294"/>
      <c r="C2" s="294"/>
      <c r="D2" s="294"/>
      <c r="E2" s="13" t="e">
        <f>#REF!</f>
        <v>#REF!</v>
      </c>
    </row>
    <row r="3" spans="1:5" x14ac:dyDescent="0.25">
      <c r="A3" s="294" t="s">
        <v>2</v>
      </c>
      <c r="B3" s="294"/>
      <c r="C3" s="294"/>
      <c r="D3" s="294"/>
      <c r="E3" s="13" t="e">
        <f>#REF!</f>
        <v>#REF!</v>
      </c>
    </row>
    <row r="4" spans="1:5" x14ac:dyDescent="0.25">
      <c r="A4" s="294" t="s">
        <v>1</v>
      </c>
      <c r="B4" s="294"/>
      <c r="C4" s="294"/>
      <c r="D4" s="294"/>
      <c r="E4" s="14"/>
    </row>
    <row r="5" spans="1:5" x14ac:dyDescent="0.25">
      <c r="A5" s="294" t="s">
        <v>70</v>
      </c>
      <c r="B5" s="294"/>
      <c r="C5" s="294"/>
      <c r="D5" s="294"/>
      <c r="E5" t="s">
        <v>68</v>
      </c>
    </row>
    <row r="6" spans="1:5" x14ac:dyDescent="0.25">
      <c r="A6" s="6"/>
      <c r="B6" s="6"/>
      <c r="C6" s="299" t="s">
        <v>3</v>
      </c>
      <c r="D6" s="299"/>
      <c r="E6" s="1">
        <v>2013</v>
      </c>
    </row>
    <row r="7" spans="1:5" x14ac:dyDescent="0.25">
      <c r="A7" s="295" t="s">
        <v>66</v>
      </c>
      <c r="B7" s="293" t="s">
        <v>6</v>
      </c>
      <c r="C7" s="289" t="s">
        <v>8</v>
      </c>
      <c r="D7" s="289"/>
      <c r="E7" s="8" t="e">
        <f>#REF!</f>
        <v>#REF!</v>
      </c>
    </row>
    <row r="8" spans="1:5" x14ac:dyDescent="0.25">
      <c r="A8" s="295"/>
      <c r="B8" s="293"/>
      <c r="C8" s="289" t="s">
        <v>10</v>
      </c>
      <c r="D8" s="289"/>
      <c r="E8" s="8" t="e">
        <f>#REF!</f>
        <v>#REF!</v>
      </c>
    </row>
    <row r="9" spans="1:5" x14ac:dyDescent="0.25">
      <c r="A9" s="295"/>
      <c r="B9" s="293"/>
      <c r="C9" s="289" t="s">
        <v>12</v>
      </c>
      <c r="D9" s="289"/>
      <c r="E9" s="8" t="e">
        <f>#REF!</f>
        <v>#REF!</v>
      </c>
    </row>
    <row r="10" spans="1:5" x14ac:dyDescent="0.25">
      <c r="A10" s="295"/>
      <c r="B10" s="293"/>
      <c r="C10" s="289" t="s">
        <v>14</v>
      </c>
      <c r="D10" s="289"/>
      <c r="E10" s="8" t="e">
        <f>#REF!</f>
        <v>#REF!</v>
      </c>
    </row>
    <row r="11" spans="1:5" x14ac:dyDescent="0.25">
      <c r="A11" s="295"/>
      <c r="B11" s="293"/>
      <c r="C11" s="289" t="s">
        <v>16</v>
      </c>
      <c r="D11" s="289"/>
      <c r="E11" s="8" t="e">
        <f>#REF!</f>
        <v>#REF!</v>
      </c>
    </row>
    <row r="12" spans="1:5" x14ac:dyDescent="0.25">
      <c r="A12" s="295"/>
      <c r="B12" s="293"/>
      <c r="C12" s="289" t="s">
        <v>18</v>
      </c>
      <c r="D12" s="289"/>
      <c r="E12" s="8" t="e">
        <f>#REF!</f>
        <v>#REF!</v>
      </c>
    </row>
    <row r="13" spans="1:5" x14ac:dyDescent="0.25">
      <c r="A13" s="295"/>
      <c r="B13" s="293"/>
      <c r="C13" s="289" t="s">
        <v>20</v>
      </c>
      <c r="D13" s="289"/>
      <c r="E13" s="8" t="e">
        <f>#REF!</f>
        <v>#REF!</v>
      </c>
    </row>
    <row r="14" spans="1:5" ht="15.75" thickBot="1" x14ac:dyDescent="0.3">
      <c r="A14" s="295"/>
      <c r="B14" s="4"/>
      <c r="C14" s="290" t="s">
        <v>23</v>
      </c>
      <c r="D14" s="290"/>
      <c r="E14" s="9" t="e">
        <f>#REF!</f>
        <v>#REF!</v>
      </c>
    </row>
    <row r="15" spans="1:5" x14ac:dyDescent="0.25">
      <c r="A15" s="295"/>
      <c r="B15" s="293" t="s">
        <v>25</v>
      </c>
      <c r="C15" s="289" t="s">
        <v>27</v>
      </c>
      <c r="D15" s="289"/>
      <c r="E15" s="8" t="e">
        <f>#REF!</f>
        <v>#REF!</v>
      </c>
    </row>
    <row r="16" spans="1:5" x14ac:dyDescent="0.25">
      <c r="A16" s="295"/>
      <c r="B16" s="293"/>
      <c r="C16" s="289" t="s">
        <v>29</v>
      </c>
      <c r="D16" s="289"/>
      <c r="E16" s="8" t="e">
        <f>#REF!</f>
        <v>#REF!</v>
      </c>
    </row>
    <row r="17" spans="1:5" x14ac:dyDescent="0.25">
      <c r="A17" s="295"/>
      <c r="B17" s="293"/>
      <c r="C17" s="289" t="s">
        <v>31</v>
      </c>
      <c r="D17" s="289"/>
      <c r="E17" s="8" t="e">
        <f>#REF!</f>
        <v>#REF!</v>
      </c>
    </row>
    <row r="18" spans="1:5" x14ac:dyDescent="0.25">
      <c r="A18" s="295"/>
      <c r="B18" s="293"/>
      <c r="C18" s="289" t="s">
        <v>33</v>
      </c>
      <c r="D18" s="289"/>
      <c r="E18" s="8" t="e">
        <f>#REF!</f>
        <v>#REF!</v>
      </c>
    </row>
    <row r="19" spans="1:5" x14ac:dyDescent="0.25">
      <c r="A19" s="295"/>
      <c r="B19" s="293"/>
      <c r="C19" s="289" t="s">
        <v>35</v>
      </c>
      <c r="D19" s="289"/>
      <c r="E19" s="8" t="e">
        <f>#REF!</f>
        <v>#REF!</v>
      </c>
    </row>
    <row r="20" spans="1:5" x14ac:dyDescent="0.25">
      <c r="A20" s="295"/>
      <c r="B20" s="293"/>
      <c r="C20" s="289" t="s">
        <v>37</v>
      </c>
      <c r="D20" s="289"/>
      <c r="E20" s="8" t="e">
        <f>#REF!</f>
        <v>#REF!</v>
      </c>
    </row>
    <row r="21" spans="1:5" x14ac:dyDescent="0.25">
      <c r="A21" s="295"/>
      <c r="B21" s="293"/>
      <c r="C21" s="289" t="s">
        <v>39</v>
      </c>
      <c r="D21" s="289"/>
      <c r="E21" s="8" t="e">
        <f>#REF!</f>
        <v>#REF!</v>
      </c>
    </row>
    <row r="22" spans="1:5" x14ac:dyDescent="0.25">
      <c r="A22" s="295"/>
      <c r="B22" s="293"/>
      <c r="C22" s="289" t="s">
        <v>40</v>
      </c>
      <c r="D22" s="289"/>
      <c r="E22" s="8" t="e">
        <f>#REF!</f>
        <v>#REF!</v>
      </c>
    </row>
    <row r="23" spans="1:5" x14ac:dyDescent="0.25">
      <c r="A23" s="295"/>
      <c r="B23" s="293"/>
      <c r="C23" s="289" t="s">
        <v>42</v>
      </c>
      <c r="D23" s="289"/>
      <c r="E23" s="8" t="e">
        <f>#REF!</f>
        <v>#REF!</v>
      </c>
    </row>
    <row r="24" spans="1:5" ht="15.75" thickBot="1" x14ac:dyDescent="0.3">
      <c r="A24" s="295"/>
      <c r="B24" s="4"/>
      <c r="C24" s="290" t="s">
        <v>44</v>
      </c>
      <c r="D24" s="290"/>
      <c r="E24" s="9" t="e">
        <f>#REF!</f>
        <v>#REF!</v>
      </c>
    </row>
    <row r="25" spans="1:5" ht="15.75" thickBot="1" x14ac:dyDescent="0.3">
      <c r="A25" s="295"/>
      <c r="B25" s="2"/>
      <c r="C25" s="290" t="s">
        <v>46</v>
      </c>
      <c r="D25" s="290"/>
      <c r="E25" s="9" t="e">
        <f>#REF!</f>
        <v>#REF!</v>
      </c>
    </row>
    <row r="26" spans="1:5" x14ac:dyDescent="0.25">
      <c r="A26" s="295" t="s">
        <v>67</v>
      </c>
      <c r="B26" s="293" t="s">
        <v>7</v>
      </c>
      <c r="C26" s="289" t="s">
        <v>9</v>
      </c>
      <c r="D26" s="289"/>
      <c r="E26" s="8" t="e">
        <f>#REF!</f>
        <v>#REF!</v>
      </c>
    </row>
    <row r="27" spans="1:5" x14ac:dyDescent="0.25">
      <c r="A27" s="295"/>
      <c r="B27" s="293"/>
      <c r="C27" s="289" t="s">
        <v>11</v>
      </c>
      <c r="D27" s="289"/>
      <c r="E27" s="8" t="e">
        <f>#REF!</f>
        <v>#REF!</v>
      </c>
    </row>
    <row r="28" spans="1:5" x14ac:dyDescent="0.25">
      <c r="A28" s="295"/>
      <c r="B28" s="293"/>
      <c r="C28" s="289" t="s">
        <v>13</v>
      </c>
      <c r="D28" s="289"/>
      <c r="E28" s="8" t="e">
        <f>#REF!</f>
        <v>#REF!</v>
      </c>
    </row>
    <row r="29" spans="1:5" x14ac:dyDescent="0.25">
      <c r="A29" s="295"/>
      <c r="B29" s="293"/>
      <c r="C29" s="289" t="s">
        <v>15</v>
      </c>
      <c r="D29" s="289"/>
      <c r="E29" s="8" t="e">
        <f>#REF!</f>
        <v>#REF!</v>
      </c>
    </row>
    <row r="30" spans="1:5" x14ac:dyDescent="0.25">
      <c r="A30" s="295"/>
      <c r="B30" s="293"/>
      <c r="C30" s="289" t="s">
        <v>17</v>
      </c>
      <c r="D30" s="289"/>
      <c r="E30" s="8" t="e">
        <f>#REF!</f>
        <v>#REF!</v>
      </c>
    </row>
    <row r="31" spans="1:5" x14ac:dyDescent="0.25">
      <c r="A31" s="295"/>
      <c r="B31" s="293"/>
      <c r="C31" s="289" t="s">
        <v>19</v>
      </c>
      <c r="D31" s="289"/>
      <c r="E31" s="8" t="e">
        <f>#REF!</f>
        <v>#REF!</v>
      </c>
    </row>
    <row r="32" spans="1:5" x14ac:dyDescent="0.25">
      <c r="A32" s="295"/>
      <c r="B32" s="293"/>
      <c r="C32" s="289" t="s">
        <v>21</v>
      </c>
      <c r="D32" s="289"/>
      <c r="E32" s="8" t="e">
        <f>#REF!</f>
        <v>#REF!</v>
      </c>
    </row>
    <row r="33" spans="1:5" x14ac:dyDescent="0.25">
      <c r="A33" s="295"/>
      <c r="B33" s="293"/>
      <c r="C33" s="289" t="s">
        <v>22</v>
      </c>
      <c r="D33" s="289"/>
      <c r="E33" s="8" t="e">
        <f>#REF!</f>
        <v>#REF!</v>
      </c>
    </row>
    <row r="34" spans="1:5" ht="15.75" thickBot="1" x14ac:dyDescent="0.3">
      <c r="A34" s="295"/>
      <c r="B34" s="4"/>
      <c r="C34" s="290" t="s">
        <v>24</v>
      </c>
      <c r="D34" s="290"/>
      <c r="E34" s="9" t="e">
        <f>#REF!</f>
        <v>#REF!</v>
      </c>
    </row>
    <row r="35" spans="1:5" x14ac:dyDescent="0.25">
      <c r="A35" s="295"/>
      <c r="B35" s="293" t="s">
        <v>26</v>
      </c>
      <c r="C35" s="289" t="s">
        <v>28</v>
      </c>
      <c r="D35" s="289"/>
      <c r="E35" s="8" t="e">
        <f>#REF!</f>
        <v>#REF!</v>
      </c>
    </row>
    <row r="36" spans="1:5" x14ac:dyDescent="0.25">
      <c r="A36" s="295"/>
      <c r="B36" s="293"/>
      <c r="C36" s="289" t="s">
        <v>30</v>
      </c>
      <c r="D36" s="289"/>
      <c r="E36" s="8" t="e">
        <f>#REF!</f>
        <v>#REF!</v>
      </c>
    </row>
    <row r="37" spans="1:5" x14ac:dyDescent="0.25">
      <c r="A37" s="295"/>
      <c r="B37" s="293"/>
      <c r="C37" s="289" t="s">
        <v>32</v>
      </c>
      <c r="D37" s="289"/>
      <c r="E37" s="8" t="e">
        <f>#REF!</f>
        <v>#REF!</v>
      </c>
    </row>
    <row r="38" spans="1:5" x14ac:dyDescent="0.25">
      <c r="A38" s="295"/>
      <c r="B38" s="293"/>
      <c r="C38" s="289" t="s">
        <v>34</v>
      </c>
      <c r="D38" s="289"/>
      <c r="E38" s="8" t="e">
        <f>#REF!</f>
        <v>#REF!</v>
      </c>
    </row>
    <row r="39" spans="1:5" x14ac:dyDescent="0.25">
      <c r="A39" s="295"/>
      <c r="B39" s="293"/>
      <c r="C39" s="289" t="s">
        <v>36</v>
      </c>
      <c r="D39" s="289"/>
      <c r="E39" s="8" t="e">
        <f>#REF!</f>
        <v>#REF!</v>
      </c>
    </row>
    <row r="40" spans="1:5" x14ac:dyDescent="0.25">
      <c r="A40" s="295"/>
      <c r="B40" s="293"/>
      <c r="C40" s="289" t="s">
        <v>38</v>
      </c>
      <c r="D40" s="289"/>
      <c r="E40" s="8" t="e">
        <f>#REF!</f>
        <v>#REF!</v>
      </c>
    </row>
    <row r="41" spans="1:5" ht="15.75" thickBot="1" x14ac:dyDescent="0.3">
      <c r="A41" s="295"/>
      <c r="B41" s="2"/>
      <c r="C41" s="290" t="s">
        <v>41</v>
      </c>
      <c r="D41" s="290"/>
      <c r="E41" s="9" t="e">
        <f>#REF!</f>
        <v>#REF!</v>
      </c>
    </row>
    <row r="42" spans="1:5" ht="15.75" thickBot="1" x14ac:dyDescent="0.3">
      <c r="A42" s="295"/>
      <c r="B42" s="2"/>
      <c r="C42" s="290" t="s">
        <v>43</v>
      </c>
      <c r="D42" s="290"/>
      <c r="E42" s="9" t="e">
        <f>#REF!</f>
        <v>#REF!</v>
      </c>
    </row>
    <row r="43" spans="1:5" x14ac:dyDescent="0.25">
      <c r="A43" s="3"/>
      <c r="B43" s="293" t="s">
        <v>45</v>
      </c>
      <c r="C43" s="291" t="s">
        <v>47</v>
      </c>
      <c r="D43" s="291"/>
      <c r="E43" s="10" t="e">
        <f>#REF!</f>
        <v>#REF!</v>
      </c>
    </row>
    <row r="44" spans="1:5" x14ac:dyDescent="0.25">
      <c r="A44" s="3"/>
      <c r="B44" s="293"/>
      <c r="C44" s="289" t="s">
        <v>48</v>
      </c>
      <c r="D44" s="289"/>
      <c r="E44" s="8" t="e">
        <f>#REF!</f>
        <v>#REF!</v>
      </c>
    </row>
    <row r="45" spans="1:5" x14ac:dyDescent="0.25">
      <c r="A45" s="3"/>
      <c r="B45" s="293"/>
      <c r="C45" s="289" t="s">
        <v>49</v>
      </c>
      <c r="D45" s="289"/>
      <c r="E45" s="8" t="e">
        <f>#REF!</f>
        <v>#REF!</v>
      </c>
    </row>
    <row r="46" spans="1:5" x14ac:dyDescent="0.25">
      <c r="A46" s="3"/>
      <c r="B46" s="293"/>
      <c r="C46" s="289" t="s">
        <v>50</v>
      </c>
      <c r="D46" s="289"/>
      <c r="E46" s="8" t="e">
        <f>#REF!</f>
        <v>#REF!</v>
      </c>
    </row>
    <row r="47" spans="1:5" x14ac:dyDescent="0.25">
      <c r="A47" s="3"/>
      <c r="B47" s="293"/>
      <c r="C47" s="291" t="s">
        <v>51</v>
      </c>
      <c r="D47" s="291"/>
      <c r="E47" s="10" t="e">
        <f>#REF!</f>
        <v>#REF!</v>
      </c>
    </row>
    <row r="48" spans="1:5" x14ac:dyDescent="0.25">
      <c r="A48" s="3"/>
      <c r="B48" s="293"/>
      <c r="C48" s="289" t="s">
        <v>52</v>
      </c>
      <c r="D48" s="289"/>
      <c r="E48" s="8" t="e">
        <f>#REF!</f>
        <v>#REF!</v>
      </c>
    </row>
    <row r="49" spans="1:5" x14ac:dyDescent="0.25">
      <c r="A49" s="3"/>
      <c r="B49" s="293"/>
      <c r="C49" s="289" t="s">
        <v>53</v>
      </c>
      <c r="D49" s="289"/>
      <c r="E49" s="8" t="e">
        <f>#REF!</f>
        <v>#REF!</v>
      </c>
    </row>
    <row r="50" spans="1:5" x14ac:dyDescent="0.25">
      <c r="A50" s="3"/>
      <c r="B50" s="293"/>
      <c r="C50" s="289" t="s">
        <v>54</v>
      </c>
      <c r="D50" s="289"/>
      <c r="E50" s="8" t="e">
        <f>#REF!</f>
        <v>#REF!</v>
      </c>
    </row>
    <row r="51" spans="1:5" x14ac:dyDescent="0.25">
      <c r="A51" s="3"/>
      <c r="B51" s="293"/>
      <c r="C51" s="289" t="s">
        <v>55</v>
      </c>
      <c r="D51" s="289"/>
      <c r="E51" s="8" t="e">
        <f>#REF!</f>
        <v>#REF!</v>
      </c>
    </row>
    <row r="52" spans="1:5" x14ac:dyDescent="0.25">
      <c r="A52" s="3"/>
      <c r="B52" s="293"/>
      <c r="C52" s="289" t="s">
        <v>56</v>
      </c>
      <c r="D52" s="289"/>
      <c r="E52" s="8" t="e">
        <f>#REF!</f>
        <v>#REF!</v>
      </c>
    </row>
    <row r="53" spans="1:5" x14ac:dyDescent="0.25">
      <c r="A53" s="3"/>
      <c r="B53" s="293"/>
      <c r="C53" s="291" t="s">
        <v>57</v>
      </c>
      <c r="D53" s="291"/>
      <c r="E53" s="10" t="e">
        <f>#REF!</f>
        <v>#REF!</v>
      </c>
    </row>
    <row r="54" spans="1:5" x14ac:dyDescent="0.25">
      <c r="A54" s="3"/>
      <c r="B54" s="293"/>
      <c r="C54" s="289" t="s">
        <v>58</v>
      </c>
      <c r="D54" s="289"/>
      <c r="E54" s="8" t="e">
        <f>#REF!</f>
        <v>#REF!</v>
      </c>
    </row>
    <row r="55" spans="1:5" x14ac:dyDescent="0.25">
      <c r="A55" s="3"/>
      <c r="B55" s="293"/>
      <c r="C55" s="289" t="s">
        <v>59</v>
      </c>
      <c r="D55" s="289"/>
      <c r="E55" s="8" t="e">
        <f>#REF!</f>
        <v>#REF!</v>
      </c>
    </row>
    <row r="56" spans="1:5" ht="15.75" thickBot="1" x14ac:dyDescent="0.3">
      <c r="A56" s="3"/>
      <c r="B56" s="293"/>
      <c r="C56" s="290" t="s">
        <v>60</v>
      </c>
      <c r="D56" s="290"/>
      <c r="E56" s="9" t="e">
        <f>#REF!</f>
        <v>#REF!</v>
      </c>
    </row>
    <row r="57" spans="1:5" ht="15.75" thickBot="1" x14ac:dyDescent="0.3">
      <c r="A57" s="3"/>
      <c r="B57" s="2"/>
      <c r="C57" s="290" t="s">
        <v>61</v>
      </c>
      <c r="D57" s="290"/>
      <c r="E57" s="9" t="e">
        <f>#REF!</f>
        <v>#REF!</v>
      </c>
    </row>
    <row r="58" spans="1:5" x14ac:dyDescent="0.25">
      <c r="A58" s="3"/>
      <c r="B58" s="2"/>
      <c r="C58" s="299" t="s">
        <v>3</v>
      </c>
      <c r="D58" s="299"/>
      <c r="E58" s="1">
        <v>2012</v>
      </c>
    </row>
    <row r="59" spans="1:5" x14ac:dyDescent="0.25">
      <c r="A59" s="295" t="s">
        <v>66</v>
      </c>
      <c r="B59" s="293" t="s">
        <v>6</v>
      </c>
      <c r="C59" s="289" t="s">
        <v>8</v>
      </c>
      <c r="D59" s="289"/>
      <c r="E59" s="8" t="e">
        <f>#REF!</f>
        <v>#REF!</v>
      </c>
    </row>
    <row r="60" spans="1:5" x14ac:dyDescent="0.25">
      <c r="A60" s="295"/>
      <c r="B60" s="293"/>
      <c r="C60" s="289" t="s">
        <v>10</v>
      </c>
      <c r="D60" s="289"/>
      <c r="E60" s="8" t="e">
        <f>#REF!</f>
        <v>#REF!</v>
      </c>
    </row>
    <row r="61" spans="1:5" x14ac:dyDescent="0.25">
      <c r="A61" s="295"/>
      <c r="B61" s="293"/>
      <c r="C61" s="289" t="s">
        <v>12</v>
      </c>
      <c r="D61" s="289"/>
      <c r="E61" s="8" t="e">
        <f>#REF!</f>
        <v>#REF!</v>
      </c>
    </row>
    <row r="62" spans="1:5" x14ac:dyDescent="0.25">
      <c r="A62" s="295"/>
      <c r="B62" s="293"/>
      <c r="C62" s="289" t="s">
        <v>14</v>
      </c>
      <c r="D62" s="289"/>
      <c r="E62" s="8" t="e">
        <f>#REF!</f>
        <v>#REF!</v>
      </c>
    </row>
    <row r="63" spans="1:5" x14ac:dyDescent="0.25">
      <c r="A63" s="295"/>
      <c r="B63" s="293"/>
      <c r="C63" s="289" t="s">
        <v>16</v>
      </c>
      <c r="D63" s="289"/>
      <c r="E63" s="8" t="e">
        <f>#REF!</f>
        <v>#REF!</v>
      </c>
    </row>
    <row r="64" spans="1:5" x14ac:dyDescent="0.25">
      <c r="A64" s="295"/>
      <c r="B64" s="293"/>
      <c r="C64" s="289" t="s">
        <v>18</v>
      </c>
      <c r="D64" s="289"/>
      <c r="E64" s="8" t="e">
        <f>#REF!</f>
        <v>#REF!</v>
      </c>
    </row>
    <row r="65" spans="1:5" x14ac:dyDescent="0.25">
      <c r="A65" s="295"/>
      <c r="B65" s="293"/>
      <c r="C65" s="289" t="s">
        <v>20</v>
      </c>
      <c r="D65" s="289"/>
      <c r="E65" s="8" t="e">
        <f>#REF!</f>
        <v>#REF!</v>
      </c>
    </row>
    <row r="66" spans="1:5" ht="15.75" thickBot="1" x14ac:dyDescent="0.3">
      <c r="A66" s="295"/>
      <c r="B66" s="4"/>
      <c r="C66" s="290" t="s">
        <v>23</v>
      </c>
      <c r="D66" s="290"/>
      <c r="E66" s="9" t="e">
        <f>#REF!</f>
        <v>#REF!</v>
      </c>
    </row>
    <row r="67" spans="1:5" x14ac:dyDescent="0.25">
      <c r="A67" s="295"/>
      <c r="B67" s="293" t="s">
        <v>25</v>
      </c>
      <c r="C67" s="289" t="s">
        <v>27</v>
      </c>
      <c r="D67" s="289"/>
      <c r="E67" s="8" t="e">
        <f>#REF!</f>
        <v>#REF!</v>
      </c>
    </row>
    <row r="68" spans="1:5" x14ac:dyDescent="0.25">
      <c r="A68" s="295"/>
      <c r="B68" s="293"/>
      <c r="C68" s="289" t="s">
        <v>29</v>
      </c>
      <c r="D68" s="289"/>
      <c r="E68" s="8" t="e">
        <f>#REF!</f>
        <v>#REF!</v>
      </c>
    </row>
    <row r="69" spans="1:5" x14ac:dyDescent="0.25">
      <c r="A69" s="295"/>
      <c r="B69" s="293"/>
      <c r="C69" s="289" t="s">
        <v>31</v>
      </c>
      <c r="D69" s="289"/>
      <c r="E69" s="8" t="e">
        <f>#REF!</f>
        <v>#REF!</v>
      </c>
    </row>
    <row r="70" spans="1:5" x14ac:dyDescent="0.25">
      <c r="A70" s="295"/>
      <c r="B70" s="293"/>
      <c r="C70" s="289" t="s">
        <v>33</v>
      </c>
      <c r="D70" s="289"/>
      <c r="E70" s="8" t="e">
        <f>#REF!</f>
        <v>#REF!</v>
      </c>
    </row>
    <row r="71" spans="1:5" x14ac:dyDescent="0.25">
      <c r="A71" s="295"/>
      <c r="B71" s="293"/>
      <c r="C71" s="289" t="s">
        <v>35</v>
      </c>
      <c r="D71" s="289"/>
      <c r="E71" s="8" t="e">
        <f>#REF!</f>
        <v>#REF!</v>
      </c>
    </row>
    <row r="72" spans="1:5" x14ac:dyDescent="0.25">
      <c r="A72" s="295"/>
      <c r="B72" s="293"/>
      <c r="C72" s="289" t="s">
        <v>37</v>
      </c>
      <c r="D72" s="289"/>
      <c r="E72" s="8" t="e">
        <f>#REF!</f>
        <v>#REF!</v>
      </c>
    </row>
    <row r="73" spans="1:5" x14ac:dyDescent="0.25">
      <c r="A73" s="295"/>
      <c r="B73" s="293"/>
      <c r="C73" s="289" t="s">
        <v>39</v>
      </c>
      <c r="D73" s="289"/>
      <c r="E73" s="8" t="e">
        <f>#REF!</f>
        <v>#REF!</v>
      </c>
    </row>
    <row r="74" spans="1:5" x14ac:dyDescent="0.25">
      <c r="A74" s="295"/>
      <c r="B74" s="293"/>
      <c r="C74" s="289" t="s">
        <v>40</v>
      </c>
      <c r="D74" s="289"/>
      <c r="E74" s="8" t="e">
        <f>#REF!</f>
        <v>#REF!</v>
      </c>
    </row>
    <row r="75" spans="1:5" x14ac:dyDescent="0.25">
      <c r="A75" s="295"/>
      <c r="B75" s="293"/>
      <c r="C75" s="289" t="s">
        <v>42</v>
      </c>
      <c r="D75" s="289"/>
      <c r="E75" s="8" t="e">
        <f>#REF!</f>
        <v>#REF!</v>
      </c>
    </row>
    <row r="76" spans="1:5" ht="15.75" thickBot="1" x14ac:dyDescent="0.3">
      <c r="A76" s="295"/>
      <c r="B76" s="4"/>
      <c r="C76" s="290" t="s">
        <v>44</v>
      </c>
      <c r="D76" s="290"/>
      <c r="E76" s="9" t="e">
        <f>#REF!</f>
        <v>#REF!</v>
      </c>
    </row>
    <row r="77" spans="1:5" ht="15.75" thickBot="1" x14ac:dyDescent="0.3">
      <c r="A77" s="295"/>
      <c r="B77" s="2"/>
      <c r="C77" s="290" t="s">
        <v>46</v>
      </c>
      <c r="D77" s="290"/>
      <c r="E77" s="9" t="e">
        <f>#REF!</f>
        <v>#REF!</v>
      </c>
    </row>
    <row r="78" spans="1:5" x14ac:dyDescent="0.25">
      <c r="A78" s="295" t="s">
        <v>67</v>
      </c>
      <c r="B78" s="293" t="s">
        <v>7</v>
      </c>
      <c r="C78" s="289" t="s">
        <v>9</v>
      </c>
      <c r="D78" s="289"/>
      <c r="E78" s="8" t="e">
        <f>#REF!</f>
        <v>#REF!</v>
      </c>
    </row>
    <row r="79" spans="1:5" x14ac:dyDescent="0.25">
      <c r="A79" s="295"/>
      <c r="B79" s="293"/>
      <c r="C79" s="289" t="s">
        <v>11</v>
      </c>
      <c r="D79" s="289"/>
      <c r="E79" s="8" t="e">
        <f>#REF!</f>
        <v>#REF!</v>
      </c>
    </row>
    <row r="80" spans="1:5" x14ac:dyDescent="0.25">
      <c r="A80" s="295"/>
      <c r="B80" s="293"/>
      <c r="C80" s="289" t="s">
        <v>13</v>
      </c>
      <c r="D80" s="289"/>
      <c r="E80" s="8" t="e">
        <f>#REF!</f>
        <v>#REF!</v>
      </c>
    </row>
    <row r="81" spans="1:5" x14ac:dyDescent="0.25">
      <c r="A81" s="295"/>
      <c r="B81" s="293"/>
      <c r="C81" s="289" t="s">
        <v>15</v>
      </c>
      <c r="D81" s="289"/>
      <c r="E81" s="8" t="e">
        <f>#REF!</f>
        <v>#REF!</v>
      </c>
    </row>
    <row r="82" spans="1:5" x14ac:dyDescent="0.25">
      <c r="A82" s="295"/>
      <c r="B82" s="293"/>
      <c r="C82" s="289" t="s">
        <v>17</v>
      </c>
      <c r="D82" s="289"/>
      <c r="E82" s="8" t="e">
        <f>#REF!</f>
        <v>#REF!</v>
      </c>
    </row>
    <row r="83" spans="1:5" x14ac:dyDescent="0.25">
      <c r="A83" s="295"/>
      <c r="B83" s="293"/>
      <c r="C83" s="289" t="s">
        <v>19</v>
      </c>
      <c r="D83" s="289"/>
      <c r="E83" s="8" t="e">
        <f>#REF!</f>
        <v>#REF!</v>
      </c>
    </row>
    <row r="84" spans="1:5" x14ac:dyDescent="0.25">
      <c r="A84" s="295"/>
      <c r="B84" s="293"/>
      <c r="C84" s="289" t="s">
        <v>21</v>
      </c>
      <c r="D84" s="289"/>
      <c r="E84" s="8" t="e">
        <f>#REF!</f>
        <v>#REF!</v>
      </c>
    </row>
    <row r="85" spans="1:5" x14ac:dyDescent="0.25">
      <c r="A85" s="295"/>
      <c r="B85" s="293"/>
      <c r="C85" s="289" t="s">
        <v>22</v>
      </c>
      <c r="D85" s="289"/>
      <c r="E85" s="8" t="e">
        <f>#REF!</f>
        <v>#REF!</v>
      </c>
    </row>
    <row r="86" spans="1:5" ht="15.75" thickBot="1" x14ac:dyDescent="0.3">
      <c r="A86" s="295"/>
      <c r="B86" s="4"/>
      <c r="C86" s="290" t="s">
        <v>24</v>
      </c>
      <c r="D86" s="290"/>
      <c r="E86" s="9" t="e">
        <f>#REF!</f>
        <v>#REF!</v>
      </c>
    </row>
    <row r="87" spans="1:5" x14ac:dyDescent="0.25">
      <c r="A87" s="295"/>
      <c r="B87" s="293" t="s">
        <v>26</v>
      </c>
      <c r="C87" s="289" t="s">
        <v>28</v>
      </c>
      <c r="D87" s="289"/>
      <c r="E87" s="8" t="e">
        <f>#REF!</f>
        <v>#REF!</v>
      </c>
    </row>
    <row r="88" spans="1:5" x14ac:dyDescent="0.25">
      <c r="A88" s="295"/>
      <c r="B88" s="293"/>
      <c r="C88" s="289" t="s">
        <v>30</v>
      </c>
      <c r="D88" s="289"/>
      <c r="E88" s="8" t="e">
        <f>#REF!</f>
        <v>#REF!</v>
      </c>
    </row>
    <row r="89" spans="1:5" x14ac:dyDescent="0.25">
      <c r="A89" s="295"/>
      <c r="B89" s="293"/>
      <c r="C89" s="289" t="s">
        <v>32</v>
      </c>
      <c r="D89" s="289"/>
      <c r="E89" s="8" t="e">
        <f>#REF!</f>
        <v>#REF!</v>
      </c>
    </row>
    <row r="90" spans="1:5" x14ac:dyDescent="0.25">
      <c r="A90" s="295"/>
      <c r="B90" s="293"/>
      <c r="C90" s="289" t="s">
        <v>34</v>
      </c>
      <c r="D90" s="289"/>
      <c r="E90" s="8" t="e">
        <f>#REF!</f>
        <v>#REF!</v>
      </c>
    </row>
    <row r="91" spans="1:5" x14ac:dyDescent="0.25">
      <c r="A91" s="295"/>
      <c r="B91" s="293"/>
      <c r="C91" s="289" t="s">
        <v>36</v>
      </c>
      <c r="D91" s="289"/>
      <c r="E91" s="8" t="e">
        <f>#REF!</f>
        <v>#REF!</v>
      </c>
    </row>
    <row r="92" spans="1:5" x14ac:dyDescent="0.25">
      <c r="A92" s="295"/>
      <c r="B92" s="293"/>
      <c r="C92" s="289" t="s">
        <v>38</v>
      </c>
      <c r="D92" s="289"/>
      <c r="E92" s="8" t="e">
        <f>#REF!</f>
        <v>#REF!</v>
      </c>
    </row>
    <row r="93" spans="1:5" ht="15.75" thickBot="1" x14ac:dyDescent="0.3">
      <c r="A93" s="295"/>
      <c r="B93" s="2"/>
      <c r="C93" s="290" t="s">
        <v>41</v>
      </c>
      <c r="D93" s="290"/>
      <c r="E93" s="9" t="e">
        <f>#REF!</f>
        <v>#REF!</v>
      </c>
    </row>
    <row r="94" spans="1:5" ht="15.75" thickBot="1" x14ac:dyDescent="0.3">
      <c r="A94" s="295"/>
      <c r="B94" s="2"/>
      <c r="C94" s="290" t="s">
        <v>43</v>
      </c>
      <c r="D94" s="290"/>
      <c r="E94" s="9" t="e">
        <f>#REF!</f>
        <v>#REF!</v>
      </c>
    </row>
    <row r="95" spans="1:5" x14ac:dyDescent="0.25">
      <c r="A95" s="3"/>
      <c r="B95" s="293" t="s">
        <v>45</v>
      </c>
      <c r="C95" s="291" t="s">
        <v>47</v>
      </c>
      <c r="D95" s="291"/>
      <c r="E95" s="10" t="e">
        <f>#REF!</f>
        <v>#REF!</v>
      </c>
    </row>
    <row r="96" spans="1:5" x14ac:dyDescent="0.25">
      <c r="A96" s="3"/>
      <c r="B96" s="293"/>
      <c r="C96" s="289" t="s">
        <v>48</v>
      </c>
      <c r="D96" s="289"/>
      <c r="E96" s="8" t="e">
        <f>#REF!</f>
        <v>#REF!</v>
      </c>
    </row>
    <row r="97" spans="1:5" x14ac:dyDescent="0.25">
      <c r="A97" s="3"/>
      <c r="B97" s="293"/>
      <c r="C97" s="289" t="s">
        <v>49</v>
      </c>
      <c r="D97" s="289"/>
      <c r="E97" s="8" t="e">
        <f>#REF!</f>
        <v>#REF!</v>
      </c>
    </row>
    <row r="98" spans="1:5" x14ac:dyDescent="0.25">
      <c r="A98" s="3"/>
      <c r="B98" s="293"/>
      <c r="C98" s="289" t="s">
        <v>50</v>
      </c>
      <c r="D98" s="289"/>
      <c r="E98" s="8" t="e">
        <f>#REF!</f>
        <v>#REF!</v>
      </c>
    </row>
    <row r="99" spans="1:5" x14ac:dyDescent="0.25">
      <c r="A99" s="3"/>
      <c r="B99" s="293"/>
      <c r="C99" s="291" t="s">
        <v>51</v>
      </c>
      <c r="D99" s="291"/>
      <c r="E99" s="10" t="e">
        <f>#REF!</f>
        <v>#REF!</v>
      </c>
    </row>
    <row r="100" spans="1:5" x14ac:dyDescent="0.25">
      <c r="A100" s="3"/>
      <c r="B100" s="293"/>
      <c r="C100" s="289" t="s">
        <v>52</v>
      </c>
      <c r="D100" s="289"/>
      <c r="E100" s="8" t="e">
        <f>#REF!</f>
        <v>#REF!</v>
      </c>
    </row>
    <row r="101" spans="1:5" x14ac:dyDescent="0.25">
      <c r="A101" s="3"/>
      <c r="B101" s="293"/>
      <c r="C101" s="289" t="s">
        <v>53</v>
      </c>
      <c r="D101" s="289"/>
      <c r="E101" s="8" t="e">
        <f>#REF!</f>
        <v>#REF!</v>
      </c>
    </row>
    <row r="102" spans="1:5" x14ac:dyDescent="0.25">
      <c r="A102" s="3"/>
      <c r="B102" s="293"/>
      <c r="C102" s="289" t="s">
        <v>54</v>
      </c>
      <c r="D102" s="289"/>
      <c r="E102" s="8" t="e">
        <f>#REF!</f>
        <v>#REF!</v>
      </c>
    </row>
    <row r="103" spans="1:5" x14ac:dyDescent="0.25">
      <c r="A103" s="3"/>
      <c r="B103" s="293"/>
      <c r="C103" s="289" t="s">
        <v>55</v>
      </c>
      <c r="D103" s="289"/>
      <c r="E103" s="8" t="e">
        <f>#REF!</f>
        <v>#REF!</v>
      </c>
    </row>
    <row r="104" spans="1:5" x14ac:dyDescent="0.25">
      <c r="A104" s="3"/>
      <c r="B104" s="293"/>
      <c r="C104" s="289" t="s">
        <v>56</v>
      </c>
      <c r="D104" s="289"/>
      <c r="E104" s="8" t="e">
        <f>#REF!</f>
        <v>#REF!</v>
      </c>
    </row>
    <row r="105" spans="1:5" x14ac:dyDescent="0.25">
      <c r="A105" s="3"/>
      <c r="B105" s="293"/>
      <c r="C105" s="291" t="s">
        <v>57</v>
      </c>
      <c r="D105" s="291"/>
      <c r="E105" s="10" t="e">
        <f>#REF!</f>
        <v>#REF!</v>
      </c>
    </row>
    <row r="106" spans="1:5" x14ac:dyDescent="0.25">
      <c r="A106" s="3"/>
      <c r="B106" s="293"/>
      <c r="C106" s="289" t="s">
        <v>58</v>
      </c>
      <c r="D106" s="289"/>
      <c r="E106" s="8" t="e">
        <f>#REF!</f>
        <v>#REF!</v>
      </c>
    </row>
    <row r="107" spans="1:5" x14ac:dyDescent="0.25">
      <c r="A107" s="3"/>
      <c r="B107" s="293"/>
      <c r="C107" s="289" t="s">
        <v>59</v>
      </c>
      <c r="D107" s="289"/>
      <c r="E107" s="8" t="e">
        <f>#REF!</f>
        <v>#REF!</v>
      </c>
    </row>
    <row r="108" spans="1:5" ht="15.75" thickBot="1" x14ac:dyDescent="0.3">
      <c r="A108" s="3"/>
      <c r="B108" s="293"/>
      <c r="C108" s="290" t="s">
        <v>60</v>
      </c>
      <c r="D108" s="290"/>
      <c r="E108" s="9" t="e">
        <f>#REF!</f>
        <v>#REF!</v>
      </c>
    </row>
    <row r="109" spans="1:5" ht="15.75" thickBot="1" x14ac:dyDescent="0.3">
      <c r="A109" s="3"/>
      <c r="B109" s="2"/>
      <c r="C109" s="290" t="s">
        <v>61</v>
      </c>
      <c r="D109" s="290"/>
      <c r="E109" s="9" t="e">
        <f>#REF!</f>
        <v>#REF!</v>
      </c>
    </row>
    <row r="110" spans="1:5" x14ac:dyDescent="0.25">
      <c r="A110" s="3"/>
      <c r="B110" s="2"/>
      <c r="C110" s="292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288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288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288"/>
      <c r="D113" s="5" t="s">
        <v>63</v>
      </c>
      <c r="E113" s="10" t="e">
        <f>#REF!</f>
        <v>#REF!</v>
      </c>
    </row>
    <row r="114" spans="1:5" x14ac:dyDescent="0.25">
      <c r="A114" s="294" t="s">
        <v>0</v>
      </c>
      <c r="B114" s="294"/>
      <c r="C114" s="294"/>
      <c r="D114" s="294"/>
      <c r="E114" s="13" t="e">
        <f>#REF!</f>
        <v>#REF!</v>
      </c>
    </row>
    <row r="115" spans="1:5" x14ac:dyDescent="0.25">
      <c r="A115" s="294" t="s">
        <v>2</v>
      </c>
      <c r="B115" s="294"/>
      <c r="C115" s="294"/>
      <c r="D115" s="294"/>
      <c r="E115" s="13" t="e">
        <f>#REF!</f>
        <v>#REF!</v>
      </c>
    </row>
    <row r="116" spans="1:5" x14ac:dyDescent="0.25">
      <c r="A116" s="294" t="s">
        <v>1</v>
      </c>
      <c r="B116" s="294"/>
      <c r="C116" s="294"/>
      <c r="D116" s="294"/>
      <c r="E116" s="14"/>
    </row>
    <row r="117" spans="1:5" x14ac:dyDescent="0.25">
      <c r="A117" s="294" t="s">
        <v>70</v>
      </c>
      <c r="B117" s="294"/>
      <c r="C117" s="294"/>
      <c r="D117" s="294"/>
      <c r="E117" t="s">
        <v>69</v>
      </c>
    </row>
    <row r="118" spans="1:5" x14ac:dyDescent="0.25">
      <c r="B118" s="296" t="s">
        <v>64</v>
      </c>
      <c r="C118" s="291" t="s">
        <v>4</v>
      </c>
      <c r="D118" s="291"/>
      <c r="E118" s="11" t="e">
        <f>#REF!</f>
        <v>#REF!</v>
      </c>
    </row>
    <row r="119" spans="1:5" x14ac:dyDescent="0.25">
      <c r="B119" s="296"/>
      <c r="C119" s="291" t="s">
        <v>6</v>
      </c>
      <c r="D119" s="291"/>
      <c r="E119" s="11" t="e">
        <f>#REF!</f>
        <v>#REF!</v>
      </c>
    </row>
    <row r="120" spans="1:5" x14ac:dyDescent="0.25">
      <c r="B120" s="296"/>
      <c r="C120" s="289" t="s">
        <v>8</v>
      </c>
      <c r="D120" s="289"/>
      <c r="E120" s="12" t="e">
        <f>#REF!</f>
        <v>#REF!</v>
      </c>
    </row>
    <row r="121" spans="1:5" x14ac:dyDescent="0.25">
      <c r="B121" s="296"/>
      <c r="C121" s="289" t="s">
        <v>10</v>
      </c>
      <c r="D121" s="289"/>
      <c r="E121" s="12" t="e">
        <f>#REF!</f>
        <v>#REF!</v>
      </c>
    </row>
    <row r="122" spans="1:5" x14ac:dyDescent="0.25">
      <c r="B122" s="296"/>
      <c r="C122" s="289" t="s">
        <v>12</v>
      </c>
      <c r="D122" s="289"/>
      <c r="E122" s="12" t="e">
        <f>#REF!</f>
        <v>#REF!</v>
      </c>
    </row>
    <row r="123" spans="1:5" x14ac:dyDescent="0.25">
      <c r="B123" s="296"/>
      <c r="C123" s="289" t="s">
        <v>14</v>
      </c>
      <c r="D123" s="289"/>
      <c r="E123" s="12" t="e">
        <f>#REF!</f>
        <v>#REF!</v>
      </c>
    </row>
    <row r="124" spans="1:5" x14ac:dyDescent="0.25">
      <c r="B124" s="296"/>
      <c r="C124" s="289" t="s">
        <v>16</v>
      </c>
      <c r="D124" s="289"/>
      <c r="E124" s="12" t="e">
        <f>#REF!</f>
        <v>#REF!</v>
      </c>
    </row>
    <row r="125" spans="1:5" x14ac:dyDescent="0.25">
      <c r="B125" s="296"/>
      <c r="C125" s="289" t="s">
        <v>18</v>
      </c>
      <c r="D125" s="289"/>
      <c r="E125" s="12" t="e">
        <f>#REF!</f>
        <v>#REF!</v>
      </c>
    </row>
    <row r="126" spans="1:5" x14ac:dyDescent="0.25">
      <c r="B126" s="296"/>
      <c r="C126" s="289" t="s">
        <v>20</v>
      </c>
      <c r="D126" s="289"/>
      <c r="E126" s="12" t="e">
        <f>#REF!</f>
        <v>#REF!</v>
      </c>
    </row>
    <row r="127" spans="1:5" x14ac:dyDescent="0.25">
      <c r="B127" s="296"/>
      <c r="C127" s="291" t="s">
        <v>25</v>
      </c>
      <c r="D127" s="291"/>
      <c r="E127" s="11" t="e">
        <f>#REF!</f>
        <v>#REF!</v>
      </c>
    </row>
    <row r="128" spans="1:5" x14ac:dyDescent="0.25">
      <c r="B128" s="296"/>
      <c r="C128" s="289" t="s">
        <v>27</v>
      </c>
      <c r="D128" s="289"/>
      <c r="E128" s="12" t="e">
        <f>#REF!</f>
        <v>#REF!</v>
      </c>
    </row>
    <row r="129" spans="2:5" x14ac:dyDescent="0.25">
      <c r="B129" s="296"/>
      <c r="C129" s="289" t="s">
        <v>29</v>
      </c>
      <c r="D129" s="289"/>
      <c r="E129" s="12" t="e">
        <f>#REF!</f>
        <v>#REF!</v>
      </c>
    </row>
    <row r="130" spans="2:5" x14ac:dyDescent="0.25">
      <c r="B130" s="296"/>
      <c r="C130" s="289" t="s">
        <v>31</v>
      </c>
      <c r="D130" s="289"/>
      <c r="E130" s="12" t="e">
        <f>#REF!</f>
        <v>#REF!</v>
      </c>
    </row>
    <row r="131" spans="2:5" x14ac:dyDescent="0.25">
      <c r="B131" s="296"/>
      <c r="C131" s="289" t="s">
        <v>33</v>
      </c>
      <c r="D131" s="289"/>
      <c r="E131" s="12" t="e">
        <f>#REF!</f>
        <v>#REF!</v>
      </c>
    </row>
    <row r="132" spans="2:5" x14ac:dyDescent="0.25">
      <c r="B132" s="296"/>
      <c r="C132" s="289" t="s">
        <v>35</v>
      </c>
      <c r="D132" s="289"/>
      <c r="E132" s="12" t="e">
        <f>#REF!</f>
        <v>#REF!</v>
      </c>
    </row>
    <row r="133" spans="2:5" x14ac:dyDescent="0.25">
      <c r="B133" s="296"/>
      <c r="C133" s="289" t="s">
        <v>37</v>
      </c>
      <c r="D133" s="289"/>
      <c r="E133" s="12" t="e">
        <f>#REF!</f>
        <v>#REF!</v>
      </c>
    </row>
    <row r="134" spans="2:5" x14ac:dyDescent="0.25">
      <c r="B134" s="296"/>
      <c r="C134" s="289" t="s">
        <v>39</v>
      </c>
      <c r="D134" s="289"/>
      <c r="E134" s="12" t="e">
        <f>#REF!</f>
        <v>#REF!</v>
      </c>
    </row>
    <row r="135" spans="2:5" x14ac:dyDescent="0.25">
      <c r="B135" s="296"/>
      <c r="C135" s="289" t="s">
        <v>40</v>
      </c>
      <c r="D135" s="289"/>
      <c r="E135" s="12" t="e">
        <f>#REF!</f>
        <v>#REF!</v>
      </c>
    </row>
    <row r="136" spans="2:5" x14ac:dyDescent="0.25">
      <c r="B136" s="296"/>
      <c r="C136" s="289" t="s">
        <v>42</v>
      </c>
      <c r="D136" s="289"/>
      <c r="E136" s="12" t="e">
        <f>#REF!</f>
        <v>#REF!</v>
      </c>
    </row>
    <row r="137" spans="2:5" x14ac:dyDescent="0.25">
      <c r="B137" s="296"/>
      <c r="C137" s="291" t="s">
        <v>5</v>
      </c>
      <c r="D137" s="291"/>
      <c r="E137" s="11" t="e">
        <f>#REF!</f>
        <v>#REF!</v>
      </c>
    </row>
    <row r="138" spans="2:5" x14ac:dyDescent="0.25">
      <c r="B138" s="296"/>
      <c r="C138" s="291" t="s">
        <v>7</v>
      </c>
      <c r="D138" s="291"/>
      <c r="E138" s="11" t="e">
        <f>#REF!</f>
        <v>#REF!</v>
      </c>
    </row>
    <row r="139" spans="2:5" x14ac:dyDescent="0.25">
      <c r="B139" s="296"/>
      <c r="C139" s="289" t="s">
        <v>9</v>
      </c>
      <c r="D139" s="289"/>
      <c r="E139" s="12" t="e">
        <f>#REF!</f>
        <v>#REF!</v>
      </c>
    </row>
    <row r="140" spans="2:5" x14ac:dyDescent="0.25">
      <c r="B140" s="296"/>
      <c r="C140" s="289" t="s">
        <v>11</v>
      </c>
      <c r="D140" s="289"/>
      <c r="E140" s="12" t="e">
        <f>#REF!</f>
        <v>#REF!</v>
      </c>
    </row>
    <row r="141" spans="2:5" x14ac:dyDescent="0.25">
      <c r="B141" s="296"/>
      <c r="C141" s="289" t="s">
        <v>13</v>
      </c>
      <c r="D141" s="289"/>
      <c r="E141" s="12" t="e">
        <f>#REF!</f>
        <v>#REF!</v>
      </c>
    </row>
    <row r="142" spans="2:5" x14ac:dyDescent="0.25">
      <c r="B142" s="296"/>
      <c r="C142" s="289" t="s">
        <v>15</v>
      </c>
      <c r="D142" s="289"/>
      <c r="E142" s="12" t="e">
        <f>#REF!</f>
        <v>#REF!</v>
      </c>
    </row>
    <row r="143" spans="2:5" x14ac:dyDescent="0.25">
      <c r="B143" s="296"/>
      <c r="C143" s="289" t="s">
        <v>17</v>
      </c>
      <c r="D143" s="289"/>
      <c r="E143" s="12" t="e">
        <f>#REF!</f>
        <v>#REF!</v>
      </c>
    </row>
    <row r="144" spans="2:5" x14ac:dyDescent="0.25">
      <c r="B144" s="296"/>
      <c r="C144" s="289" t="s">
        <v>19</v>
      </c>
      <c r="D144" s="289"/>
      <c r="E144" s="12" t="e">
        <f>#REF!</f>
        <v>#REF!</v>
      </c>
    </row>
    <row r="145" spans="2:5" x14ac:dyDescent="0.25">
      <c r="B145" s="296"/>
      <c r="C145" s="289" t="s">
        <v>21</v>
      </c>
      <c r="D145" s="289"/>
      <c r="E145" s="12" t="e">
        <f>#REF!</f>
        <v>#REF!</v>
      </c>
    </row>
    <row r="146" spans="2:5" x14ac:dyDescent="0.25">
      <c r="B146" s="296"/>
      <c r="C146" s="289" t="s">
        <v>22</v>
      </c>
      <c r="D146" s="289"/>
      <c r="E146" s="12" t="e">
        <f>#REF!</f>
        <v>#REF!</v>
      </c>
    </row>
    <row r="147" spans="2:5" x14ac:dyDescent="0.25">
      <c r="B147" s="296"/>
      <c r="C147" s="298" t="s">
        <v>26</v>
      </c>
      <c r="D147" s="298"/>
      <c r="E147" s="11" t="e">
        <f>#REF!</f>
        <v>#REF!</v>
      </c>
    </row>
    <row r="148" spans="2:5" x14ac:dyDescent="0.25">
      <c r="B148" s="296"/>
      <c r="C148" s="289" t="s">
        <v>28</v>
      </c>
      <c r="D148" s="289"/>
      <c r="E148" s="12" t="e">
        <f>#REF!</f>
        <v>#REF!</v>
      </c>
    </row>
    <row r="149" spans="2:5" x14ac:dyDescent="0.25">
      <c r="B149" s="296"/>
      <c r="C149" s="289" t="s">
        <v>30</v>
      </c>
      <c r="D149" s="289"/>
      <c r="E149" s="12" t="e">
        <f>#REF!</f>
        <v>#REF!</v>
      </c>
    </row>
    <row r="150" spans="2:5" x14ac:dyDescent="0.25">
      <c r="B150" s="296"/>
      <c r="C150" s="289" t="s">
        <v>32</v>
      </c>
      <c r="D150" s="289"/>
      <c r="E150" s="12" t="e">
        <f>#REF!</f>
        <v>#REF!</v>
      </c>
    </row>
    <row r="151" spans="2:5" x14ac:dyDescent="0.25">
      <c r="B151" s="296"/>
      <c r="C151" s="289" t="s">
        <v>34</v>
      </c>
      <c r="D151" s="289"/>
      <c r="E151" s="12" t="e">
        <f>#REF!</f>
        <v>#REF!</v>
      </c>
    </row>
    <row r="152" spans="2:5" x14ac:dyDescent="0.25">
      <c r="B152" s="296"/>
      <c r="C152" s="289" t="s">
        <v>36</v>
      </c>
      <c r="D152" s="289"/>
      <c r="E152" s="12" t="e">
        <f>#REF!</f>
        <v>#REF!</v>
      </c>
    </row>
    <row r="153" spans="2:5" x14ac:dyDescent="0.25">
      <c r="B153" s="296"/>
      <c r="C153" s="289" t="s">
        <v>38</v>
      </c>
      <c r="D153" s="289"/>
      <c r="E153" s="12" t="e">
        <f>#REF!</f>
        <v>#REF!</v>
      </c>
    </row>
    <row r="154" spans="2:5" x14ac:dyDescent="0.25">
      <c r="B154" s="296"/>
      <c r="C154" s="291" t="s">
        <v>45</v>
      </c>
      <c r="D154" s="291"/>
      <c r="E154" s="11" t="e">
        <f>#REF!</f>
        <v>#REF!</v>
      </c>
    </row>
    <row r="155" spans="2:5" x14ac:dyDescent="0.25">
      <c r="B155" s="296"/>
      <c r="C155" s="291" t="s">
        <v>47</v>
      </c>
      <c r="D155" s="291"/>
      <c r="E155" s="11" t="e">
        <f>#REF!</f>
        <v>#REF!</v>
      </c>
    </row>
    <row r="156" spans="2:5" x14ac:dyDescent="0.25">
      <c r="B156" s="296"/>
      <c r="C156" s="289" t="s">
        <v>48</v>
      </c>
      <c r="D156" s="289"/>
      <c r="E156" s="12" t="e">
        <f>#REF!</f>
        <v>#REF!</v>
      </c>
    </row>
    <row r="157" spans="2:5" x14ac:dyDescent="0.25">
      <c r="B157" s="296"/>
      <c r="C157" s="289" t="s">
        <v>49</v>
      </c>
      <c r="D157" s="289"/>
      <c r="E157" s="12" t="e">
        <f>#REF!</f>
        <v>#REF!</v>
      </c>
    </row>
    <row r="158" spans="2:5" x14ac:dyDescent="0.25">
      <c r="B158" s="296"/>
      <c r="C158" s="289" t="s">
        <v>50</v>
      </c>
      <c r="D158" s="289"/>
      <c r="E158" s="12" t="e">
        <f>#REF!</f>
        <v>#REF!</v>
      </c>
    </row>
    <row r="159" spans="2:5" x14ac:dyDescent="0.25">
      <c r="B159" s="296"/>
      <c r="C159" s="291" t="s">
        <v>51</v>
      </c>
      <c r="D159" s="291"/>
      <c r="E159" s="11" t="e">
        <f>#REF!</f>
        <v>#REF!</v>
      </c>
    </row>
    <row r="160" spans="2:5" x14ac:dyDescent="0.25">
      <c r="B160" s="296"/>
      <c r="C160" s="289" t="s">
        <v>52</v>
      </c>
      <c r="D160" s="289"/>
      <c r="E160" s="12" t="e">
        <f>#REF!</f>
        <v>#REF!</v>
      </c>
    </row>
    <row r="161" spans="2:5" x14ac:dyDescent="0.25">
      <c r="B161" s="296"/>
      <c r="C161" s="289" t="s">
        <v>53</v>
      </c>
      <c r="D161" s="289"/>
      <c r="E161" s="12" t="e">
        <f>#REF!</f>
        <v>#REF!</v>
      </c>
    </row>
    <row r="162" spans="2:5" x14ac:dyDescent="0.25">
      <c r="B162" s="296"/>
      <c r="C162" s="289" t="s">
        <v>54</v>
      </c>
      <c r="D162" s="289"/>
      <c r="E162" s="12" t="e">
        <f>#REF!</f>
        <v>#REF!</v>
      </c>
    </row>
    <row r="163" spans="2:5" x14ac:dyDescent="0.25">
      <c r="B163" s="296"/>
      <c r="C163" s="289" t="s">
        <v>55</v>
      </c>
      <c r="D163" s="289"/>
      <c r="E163" s="12" t="e">
        <f>#REF!</f>
        <v>#REF!</v>
      </c>
    </row>
    <row r="164" spans="2:5" x14ac:dyDescent="0.25">
      <c r="B164" s="296"/>
      <c r="C164" s="289" t="s">
        <v>56</v>
      </c>
      <c r="D164" s="289"/>
      <c r="E164" s="12" t="e">
        <f>#REF!</f>
        <v>#REF!</v>
      </c>
    </row>
    <row r="165" spans="2:5" x14ac:dyDescent="0.25">
      <c r="B165" s="296"/>
      <c r="C165" s="291" t="s">
        <v>57</v>
      </c>
      <c r="D165" s="291"/>
      <c r="E165" s="11" t="e">
        <f>#REF!</f>
        <v>#REF!</v>
      </c>
    </row>
    <row r="166" spans="2:5" x14ac:dyDescent="0.25">
      <c r="B166" s="296"/>
      <c r="C166" s="289" t="s">
        <v>58</v>
      </c>
      <c r="D166" s="289"/>
      <c r="E166" s="12" t="e">
        <f>#REF!</f>
        <v>#REF!</v>
      </c>
    </row>
    <row r="167" spans="2:5" ht="15" customHeight="1" thickBot="1" x14ac:dyDescent="0.3">
      <c r="B167" s="297"/>
      <c r="C167" s="289" t="s">
        <v>59</v>
      </c>
      <c r="D167" s="289"/>
      <c r="E167" s="12" t="e">
        <f>#REF!</f>
        <v>#REF!</v>
      </c>
    </row>
    <row r="168" spans="2:5" x14ac:dyDescent="0.25">
      <c r="B168" s="296" t="s">
        <v>65</v>
      </c>
      <c r="C168" s="291" t="s">
        <v>4</v>
      </c>
      <c r="D168" s="291"/>
      <c r="E168" s="11" t="e">
        <f>#REF!</f>
        <v>#REF!</v>
      </c>
    </row>
    <row r="169" spans="2:5" ht="15" customHeight="1" x14ac:dyDescent="0.25">
      <c r="B169" s="296"/>
      <c r="C169" s="291" t="s">
        <v>6</v>
      </c>
      <c r="D169" s="291"/>
      <c r="E169" s="11" t="e">
        <f>#REF!</f>
        <v>#REF!</v>
      </c>
    </row>
    <row r="170" spans="2:5" ht="15" customHeight="1" x14ac:dyDescent="0.25">
      <c r="B170" s="296"/>
      <c r="C170" s="289" t="s">
        <v>8</v>
      </c>
      <c r="D170" s="289"/>
      <c r="E170" s="12" t="e">
        <f>#REF!</f>
        <v>#REF!</v>
      </c>
    </row>
    <row r="171" spans="2:5" ht="15" customHeight="1" x14ac:dyDescent="0.25">
      <c r="B171" s="296"/>
      <c r="C171" s="289" t="s">
        <v>10</v>
      </c>
      <c r="D171" s="289"/>
      <c r="E171" s="12" t="e">
        <f>#REF!</f>
        <v>#REF!</v>
      </c>
    </row>
    <row r="172" spans="2:5" x14ac:dyDescent="0.25">
      <c r="B172" s="296"/>
      <c r="C172" s="289" t="s">
        <v>12</v>
      </c>
      <c r="D172" s="289"/>
      <c r="E172" s="12" t="e">
        <f>#REF!</f>
        <v>#REF!</v>
      </c>
    </row>
    <row r="173" spans="2:5" x14ac:dyDescent="0.25">
      <c r="B173" s="296"/>
      <c r="C173" s="289" t="s">
        <v>14</v>
      </c>
      <c r="D173" s="289"/>
      <c r="E173" s="12" t="e">
        <f>#REF!</f>
        <v>#REF!</v>
      </c>
    </row>
    <row r="174" spans="2:5" ht="15" customHeight="1" x14ac:dyDescent="0.25">
      <c r="B174" s="296"/>
      <c r="C174" s="289" t="s">
        <v>16</v>
      </c>
      <c r="D174" s="289"/>
      <c r="E174" s="12" t="e">
        <f>#REF!</f>
        <v>#REF!</v>
      </c>
    </row>
    <row r="175" spans="2:5" ht="15" customHeight="1" x14ac:dyDescent="0.25">
      <c r="B175" s="296"/>
      <c r="C175" s="289" t="s">
        <v>18</v>
      </c>
      <c r="D175" s="289"/>
      <c r="E175" s="12" t="e">
        <f>#REF!</f>
        <v>#REF!</v>
      </c>
    </row>
    <row r="176" spans="2:5" x14ac:dyDescent="0.25">
      <c r="B176" s="296"/>
      <c r="C176" s="289" t="s">
        <v>20</v>
      </c>
      <c r="D176" s="289"/>
      <c r="E176" s="12" t="e">
        <f>#REF!</f>
        <v>#REF!</v>
      </c>
    </row>
    <row r="177" spans="2:5" ht="15" customHeight="1" x14ac:dyDescent="0.25">
      <c r="B177" s="296"/>
      <c r="C177" s="291" t="s">
        <v>25</v>
      </c>
      <c r="D177" s="291"/>
      <c r="E177" s="11" t="e">
        <f>#REF!</f>
        <v>#REF!</v>
      </c>
    </row>
    <row r="178" spans="2:5" x14ac:dyDescent="0.25">
      <c r="B178" s="296"/>
      <c r="C178" s="289" t="s">
        <v>27</v>
      </c>
      <c r="D178" s="289"/>
      <c r="E178" s="12" t="e">
        <f>#REF!</f>
        <v>#REF!</v>
      </c>
    </row>
    <row r="179" spans="2:5" ht="15" customHeight="1" x14ac:dyDescent="0.25">
      <c r="B179" s="296"/>
      <c r="C179" s="289" t="s">
        <v>29</v>
      </c>
      <c r="D179" s="289"/>
      <c r="E179" s="12" t="e">
        <f>#REF!</f>
        <v>#REF!</v>
      </c>
    </row>
    <row r="180" spans="2:5" ht="15" customHeight="1" x14ac:dyDescent="0.25">
      <c r="B180" s="296"/>
      <c r="C180" s="289" t="s">
        <v>31</v>
      </c>
      <c r="D180" s="289"/>
      <c r="E180" s="12" t="e">
        <f>#REF!</f>
        <v>#REF!</v>
      </c>
    </row>
    <row r="181" spans="2:5" ht="15" customHeight="1" x14ac:dyDescent="0.25">
      <c r="B181" s="296"/>
      <c r="C181" s="289" t="s">
        <v>33</v>
      </c>
      <c r="D181" s="289"/>
      <c r="E181" s="12" t="e">
        <f>#REF!</f>
        <v>#REF!</v>
      </c>
    </row>
    <row r="182" spans="2:5" ht="15" customHeight="1" x14ac:dyDescent="0.25">
      <c r="B182" s="296"/>
      <c r="C182" s="289" t="s">
        <v>35</v>
      </c>
      <c r="D182" s="289"/>
      <c r="E182" s="12" t="e">
        <f>#REF!</f>
        <v>#REF!</v>
      </c>
    </row>
    <row r="183" spans="2:5" ht="15" customHeight="1" x14ac:dyDescent="0.25">
      <c r="B183" s="296"/>
      <c r="C183" s="289" t="s">
        <v>37</v>
      </c>
      <c r="D183" s="289"/>
      <c r="E183" s="12" t="e">
        <f>#REF!</f>
        <v>#REF!</v>
      </c>
    </row>
    <row r="184" spans="2:5" ht="15" customHeight="1" x14ac:dyDescent="0.25">
      <c r="B184" s="296"/>
      <c r="C184" s="289" t="s">
        <v>39</v>
      </c>
      <c r="D184" s="289"/>
      <c r="E184" s="12" t="e">
        <f>#REF!</f>
        <v>#REF!</v>
      </c>
    </row>
    <row r="185" spans="2:5" ht="15" customHeight="1" x14ac:dyDescent="0.25">
      <c r="B185" s="296"/>
      <c r="C185" s="289" t="s">
        <v>40</v>
      </c>
      <c r="D185" s="289"/>
      <c r="E185" s="12" t="e">
        <f>#REF!</f>
        <v>#REF!</v>
      </c>
    </row>
    <row r="186" spans="2:5" ht="15" customHeight="1" x14ac:dyDescent="0.25">
      <c r="B186" s="296"/>
      <c r="C186" s="289" t="s">
        <v>42</v>
      </c>
      <c r="D186" s="289"/>
      <c r="E186" s="12" t="e">
        <f>#REF!</f>
        <v>#REF!</v>
      </c>
    </row>
    <row r="187" spans="2:5" ht="15" customHeight="1" x14ac:dyDescent="0.25">
      <c r="B187" s="296"/>
      <c r="C187" s="291" t="s">
        <v>5</v>
      </c>
      <c r="D187" s="291"/>
      <c r="E187" s="11" t="e">
        <f>#REF!</f>
        <v>#REF!</v>
      </c>
    </row>
    <row r="188" spans="2:5" x14ac:dyDescent="0.25">
      <c r="B188" s="296"/>
      <c r="C188" s="291" t="s">
        <v>7</v>
      </c>
      <c r="D188" s="291"/>
      <c r="E188" s="11" t="e">
        <f>#REF!</f>
        <v>#REF!</v>
      </c>
    </row>
    <row r="189" spans="2:5" x14ac:dyDescent="0.25">
      <c r="B189" s="296"/>
      <c r="C189" s="289" t="s">
        <v>9</v>
      </c>
      <c r="D189" s="289"/>
      <c r="E189" s="12" t="e">
        <f>#REF!</f>
        <v>#REF!</v>
      </c>
    </row>
    <row r="190" spans="2:5" x14ac:dyDescent="0.25">
      <c r="B190" s="296"/>
      <c r="C190" s="289" t="s">
        <v>11</v>
      </c>
      <c r="D190" s="289"/>
      <c r="E190" s="12" t="e">
        <f>#REF!</f>
        <v>#REF!</v>
      </c>
    </row>
    <row r="191" spans="2:5" ht="15" customHeight="1" x14ac:dyDescent="0.25">
      <c r="B191" s="296"/>
      <c r="C191" s="289" t="s">
        <v>13</v>
      </c>
      <c r="D191" s="289"/>
      <c r="E191" s="12" t="e">
        <f>#REF!</f>
        <v>#REF!</v>
      </c>
    </row>
    <row r="192" spans="2:5" x14ac:dyDescent="0.25">
      <c r="B192" s="296"/>
      <c r="C192" s="289" t="s">
        <v>15</v>
      </c>
      <c r="D192" s="289"/>
      <c r="E192" s="12" t="e">
        <f>#REF!</f>
        <v>#REF!</v>
      </c>
    </row>
    <row r="193" spans="2:5" ht="15" customHeight="1" x14ac:dyDescent="0.25">
      <c r="B193" s="296"/>
      <c r="C193" s="289" t="s">
        <v>17</v>
      </c>
      <c r="D193" s="289"/>
      <c r="E193" s="12" t="e">
        <f>#REF!</f>
        <v>#REF!</v>
      </c>
    </row>
    <row r="194" spans="2:5" ht="15" customHeight="1" x14ac:dyDescent="0.25">
      <c r="B194" s="296"/>
      <c r="C194" s="289" t="s">
        <v>19</v>
      </c>
      <c r="D194" s="289"/>
      <c r="E194" s="12" t="e">
        <f>#REF!</f>
        <v>#REF!</v>
      </c>
    </row>
    <row r="195" spans="2:5" ht="15" customHeight="1" x14ac:dyDescent="0.25">
      <c r="B195" s="296"/>
      <c r="C195" s="289" t="s">
        <v>21</v>
      </c>
      <c r="D195" s="289"/>
      <c r="E195" s="12" t="e">
        <f>#REF!</f>
        <v>#REF!</v>
      </c>
    </row>
    <row r="196" spans="2:5" ht="15" customHeight="1" x14ac:dyDescent="0.25">
      <c r="B196" s="296"/>
      <c r="C196" s="289" t="s">
        <v>22</v>
      </c>
      <c r="D196" s="289"/>
      <c r="E196" s="12" t="e">
        <f>#REF!</f>
        <v>#REF!</v>
      </c>
    </row>
    <row r="197" spans="2:5" ht="15" customHeight="1" x14ac:dyDescent="0.25">
      <c r="B197" s="296"/>
      <c r="C197" s="298" t="s">
        <v>26</v>
      </c>
      <c r="D197" s="298"/>
      <c r="E197" s="11" t="e">
        <f>#REF!</f>
        <v>#REF!</v>
      </c>
    </row>
    <row r="198" spans="2:5" ht="15" customHeight="1" x14ac:dyDescent="0.25">
      <c r="B198" s="296"/>
      <c r="C198" s="289" t="s">
        <v>28</v>
      </c>
      <c r="D198" s="289"/>
      <c r="E198" s="12" t="e">
        <f>#REF!</f>
        <v>#REF!</v>
      </c>
    </row>
    <row r="199" spans="2:5" ht="15" customHeight="1" x14ac:dyDescent="0.25">
      <c r="B199" s="296"/>
      <c r="C199" s="289" t="s">
        <v>30</v>
      </c>
      <c r="D199" s="289"/>
      <c r="E199" s="12" t="e">
        <f>#REF!</f>
        <v>#REF!</v>
      </c>
    </row>
    <row r="200" spans="2:5" ht="15" customHeight="1" x14ac:dyDescent="0.25">
      <c r="B200" s="296"/>
      <c r="C200" s="289" t="s">
        <v>32</v>
      </c>
      <c r="D200" s="289"/>
      <c r="E200" s="12" t="e">
        <f>#REF!</f>
        <v>#REF!</v>
      </c>
    </row>
    <row r="201" spans="2:5" x14ac:dyDescent="0.25">
      <c r="B201" s="296"/>
      <c r="C201" s="289" t="s">
        <v>34</v>
      </c>
      <c r="D201" s="289"/>
      <c r="E201" s="12" t="e">
        <f>#REF!</f>
        <v>#REF!</v>
      </c>
    </row>
    <row r="202" spans="2:5" ht="15" customHeight="1" x14ac:dyDescent="0.25">
      <c r="B202" s="296"/>
      <c r="C202" s="289" t="s">
        <v>36</v>
      </c>
      <c r="D202" s="289"/>
      <c r="E202" s="12" t="e">
        <f>#REF!</f>
        <v>#REF!</v>
      </c>
    </row>
    <row r="203" spans="2:5" x14ac:dyDescent="0.25">
      <c r="B203" s="296"/>
      <c r="C203" s="289" t="s">
        <v>38</v>
      </c>
      <c r="D203" s="289"/>
      <c r="E203" s="12" t="e">
        <f>#REF!</f>
        <v>#REF!</v>
      </c>
    </row>
    <row r="204" spans="2:5" ht="15" customHeight="1" x14ac:dyDescent="0.25">
      <c r="B204" s="296"/>
      <c r="C204" s="291" t="s">
        <v>45</v>
      </c>
      <c r="D204" s="291"/>
      <c r="E204" s="11" t="e">
        <f>#REF!</f>
        <v>#REF!</v>
      </c>
    </row>
    <row r="205" spans="2:5" ht="15" customHeight="1" x14ac:dyDescent="0.25">
      <c r="B205" s="296"/>
      <c r="C205" s="291" t="s">
        <v>47</v>
      </c>
      <c r="D205" s="291"/>
      <c r="E205" s="11" t="e">
        <f>#REF!</f>
        <v>#REF!</v>
      </c>
    </row>
    <row r="206" spans="2:5" ht="15" customHeight="1" x14ac:dyDescent="0.25">
      <c r="B206" s="296"/>
      <c r="C206" s="289" t="s">
        <v>48</v>
      </c>
      <c r="D206" s="289"/>
      <c r="E206" s="12" t="e">
        <f>#REF!</f>
        <v>#REF!</v>
      </c>
    </row>
    <row r="207" spans="2:5" ht="15" customHeight="1" x14ac:dyDescent="0.25">
      <c r="B207" s="296"/>
      <c r="C207" s="289" t="s">
        <v>49</v>
      </c>
      <c r="D207" s="289"/>
      <c r="E207" s="12" t="e">
        <f>#REF!</f>
        <v>#REF!</v>
      </c>
    </row>
    <row r="208" spans="2:5" ht="15" customHeight="1" x14ac:dyDescent="0.25">
      <c r="B208" s="296"/>
      <c r="C208" s="289" t="s">
        <v>50</v>
      </c>
      <c r="D208" s="289"/>
      <c r="E208" s="12" t="e">
        <f>#REF!</f>
        <v>#REF!</v>
      </c>
    </row>
    <row r="209" spans="2:5" ht="15" customHeight="1" x14ac:dyDescent="0.25">
      <c r="B209" s="296"/>
      <c r="C209" s="291" t="s">
        <v>51</v>
      </c>
      <c r="D209" s="291"/>
      <c r="E209" s="11" t="e">
        <f>#REF!</f>
        <v>#REF!</v>
      </c>
    </row>
    <row r="210" spans="2:5" x14ac:dyDescent="0.25">
      <c r="B210" s="296"/>
      <c r="C210" s="289" t="s">
        <v>52</v>
      </c>
      <c r="D210" s="289"/>
      <c r="E210" s="12" t="e">
        <f>#REF!</f>
        <v>#REF!</v>
      </c>
    </row>
    <row r="211" spans="2:5" ht="15" customHeight="1" x14ac:dyDescent="0.25">
      <c r="B211" s="296"/>
      <c r="C211" s="289" t="s">
        <v>53</v>
      </c>
      <c r="D211" s="289"/>
      <c r="E211" s="12" t="e">
        <f>#REF!</f>
        <v>#REF!</v>
      </c>
    </row>
    <row r="212" spans="2:5" x14ac:dyDescent="0.25">
      <c r="B212" s="296"/>
      <c r="C212" s="289" t="s">
        <v>54</v>
      </c>
      <c r="D212" s="289"/>
      <c r="E212" s="12" t="e">
        <f>#REF!</f>
        <v>#REF!</v>
      </c>
    </row>
    <row r="213" spans="2:5" ht="15" customHeight="1" x14ac:dyDescent="0.25">
      <c r="B213" s="296"/>
      <c r="C213" s="289" t="s">
        <v>55</v>
      </c>
      <c r="D213" s="289"/>
      <c r="E213" s="12" t="e">
        <f>#REF!</f>
        <v>#REF!</v>
      </c>
    </row>
    <row r="214" spans="2:5" x14ac:dyDescent="0.25">
      <c r="B214" s="296"/>
      <c r="C214" s="289" t="s">
        <v>56</v>
      </c>
      <c r="D214" s="289"/>
      <c r="E214" s="12" t="e">
        <f>#REF!</f>
        <v>#REF!</v>
      </c>
    </row>
    <row r="215" spans="2:5" x14ac:dyDescent="0.25">
      <c r="B215" s="296"/>
      <c r="C215" s="291" t="s">
        <v>57</v>
      </c>
      <c r="D215" s="291"/>
      <c r="E215" s="11" t="e">
        <f>#REF!</f>
        <v>#REF!</v>
      </c>
    </row>
    <row r="216" spans="2:5" x14ac:dyDescent="0.25">
      <c r="B216" s="296"/>
      <c r="C216" s="289" t="s">
        <v>58</v>
      </c>
      <c r="D216" s="289"/>
      <c r="E216" s="12" t="e">
        <f>#REF!</f>
        <v>#REF!</v>
      </c>
    </row>
    <row r="217" spans="2:5" ht="15.75" thickBot="1" x14ac:dyDescent="0.3">
      <c r="B217" s="297"/>
      <c r="C217" s="289" t="s">
        <v>59</v>
      </c>
      <c r="D217" s="289"/>
      <c r="E217" s="12" t="e">
        <f>#REF!</f>
        <v>#REF!</v>
      </c>
    </row>
    <row r="218" spans="2:5" x14ac:dyDescent="0.25">
      <c r="C218" s="292" t="s">
        <v>72</v>
      </c>
      <c r="D218" s="5" t="s">
        <v>62</v>
      </c>
      <c r="E218" s="15" t="e">
        <f>#REF!</f>
        <v>#REF!</v>
      </c>
    </row>
    <row r="219" spans="2:5" x14ac:dyDescent="0.25">
      <c r="C219" s="288"/>
      <c r="D219" s="5" t="s">
        <v>63</v>
      </c>
      <c r="E219" s="15" t="e">
        <f>#REF!</f>
        <v>#REF!</v>
      </c>
    </row>
    <row r="220" spans="2:5" x14ac:dyDescent="0.25">
      <c r="C220" s="288" t="s">
        <v>71</v>
      </c>
      <c r="D220" s="5" t="s">
        <v>62</v>
      </c>
      <c r="E220" s="15" t="e">
        <f>#REF!</f>
        <v>#REF!</v>
      </c>
    </row>
    <row r="221" spans="2:5" x14ac:dyDescent="0.25">
      <c r="C221" s="288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A4" sqref="A4:C4"/>
    </sheetView>
  </sheetViews>
  <sheetFormatPr baseColWidth="10" defaultRowHeight="11.25" x14ac:dyDescent="0.2"/>
  <cols>
    <col min="1" max="1" width="43.7109375" style="17" customWidth="1"/>
    <col min="2" max="2" width="28.85546875" style="17" customWidth="1"/>
    <col min="3" max="3" width="28.42578125" style="17" customWidth="1"/>
    <col min="4" max="16384" width="11.42578125" style="17"/>
  </cols>
  <sheetData>
    <row r="1" spans="1:4" x14ac:dyDescent="0.2">
      <c r="A1" s="324"/>
      <c r="B1" s="324"/>
      <c r="C1" s="324"/>
      <c r="D1" s="168"/>
    </row>
    <row r="2" spans="1:4" ht="15.75" x14ac:dyDescent="0.25">
      <c r="A2" s="325" t="s">
        <v>427</v>
      </c>
      <c r="B2" s="325"/>
      <c r="C2" s="325"/>
      <c r="D2" s="168"/>
    </row>
    <row r="3" spans="1:4" ht="12.75" x14ac:dyDescent="0.2">
      <c r="A3" s="371" t="s">
        <v>229</v>
      </c>
      <c r="B3" s="371"/>
      <c r="C3" s="371"/>
      <c r="D3" s="168"/>
    </row>
    <row r="4" spans="1:4" ht="12.75" x14ac:dyDescent="0.2">
      <c r="A4" s="371" t="s">
        <v>529</v>
      </c>
      <c r="B4" s="371"/>
      <c r="C4" s="371"/>
    </row>
    <row r="5" spans="1:4" x14ac:dyDescent="0.2">
      <c r="A5" s="16"/>
      <c r="B5" s="16"/>
    </row>
    <row r="6" spans="1:4" x14ac:dyDescent="0.2">
      <c r="A6" s="167" t="s">
        <v>218</v>
      </c>
      <c r="B6" s="167" t="s">
        <v>108</v>
      </c>
      <c r="C6" s="167" t="s">
        <v>129</v>
      </c>
    </row>
    <row r="7" spans="1:4" x14ac:dyDescent="0.2">
      <c r="A7" s="368" t="s">
        <v>225</v>
      </c>
      <c r="B7" s="369"/>
      <c r="C7" s="370"/>
    </row>
    <row r="8" spans="1:4" x14ac:dyDescent="0.2">
      <c r="A8" s="56"/>
      <c r="B8" s="56">
        <v>0</v>
      </c>
      <c r="C8" s="286">
        <v>0</v>
      </c>
    </row>
    <row r="9" spans="1:4" x14ac:dyDescent="0.2">
      <c r="A9" s="56"/>
      <c r="B9" s="56">
        <v>0</v>
      </c>
      <c r="C9" s="286">
        <v>0</v>
      </c>
    </row>
    <row r="10" spans="1:4" x14ac:dyDescent="0.2">
      <c r="A10" s="166"/>
      <c r="B10" s="56">
        <v>0</v>
      </c>
      <c r="C10" s="286">
        <v>0</v>
      </c>
    </row>
    <row r="11" spans="1:4" x14ac:dyDescent="0.2">
      <c r="A11" s="56"/>
      <c r="B11" s="56">
        <v>0</v>
      </c>
      <c r="C11" s="286">
        <v>0</v>
      </c>
    </row>
    <row r="12" spans="1:4" x14ac:dyDescent="0.2">
      <c r="A12" s="56"/>
      <c r="B12" s="56">
        <v>0</v>
      </c>
      <c r="C12" s="286">
        <v>0</v>
      </c>
    </row>
    <row r="13" spans="1:4" x14ac:dyDescent="0.2">
      <c r="A13" s="56"/>
      <c r="B13" s="56">
        <v>0</v>
      </c>
      <c r="C13" s="286">
        <v>0</v>
      </c>
    </row>
    <row r="14" spans="1:4" x14ac:dyDescent="0.2">
      <c r="A14" s="56"/>
      <c r="B14" s="56">
        <v>0</v>
      </c>
      <c r="C14" s="286">
        <v>0</v>
      </c>
    </row>
    <row r="15" spans="1:4" x14ac:dyDescent="0.2">
      <c r="A15" s="56"/>
      <c r="B15" s="56">
        <v>0</v>
      </c>
      <c r="C15" s="286">
        <v>0</v>
      </c>
    </row>
    <row r="16" spans="1:4" x14ac:dyDescent="0.2">
      <c r="A16" s="56"/>
      <c r="B16" s="56">
        <v>0</v>
      </c>
      <c r="C16" s="286">
        <v>0</v>
      </c>
    </row>
    <row r="17" spans="1:3" x14ac:dyDescent="0.2">
      <c r="A17" s="56"/>
      <c r="B17" s="56">
        <v>0</v>
      </c>
      <c r="C17" s="286">
        <v>0</v>
      </c>
    </row>
    <row r="18" spans="1:3" x14ac:dyDescent="0.2">
      <c r="A18" s="145" t="s">
        <v>230</v>
      </c>
      <c r="B18" s="56">
        <f>SUM(B8:B17)</f>
        <v>0</v>
      </c>
      <c r="C18" s="56">
        <f>SUM(C8:C17)</f>
        <v>0</v>
      </c>
    </row>
    <row r="19" spans="1:3" x14ac:dyDescent="0.2">
      <c r="A19" s="56"/>
      <c r="B19" s="56"/>
      <c r="C19" s="57"/>
    </row>
    <row r="20" spans="1:3" x14ac:dyDescent="0.2">
      <c r="A20" s="368" t="s">
        <v>227</v>
      </c>
      <c r="B20" s="369"/>
      <c r="C20" s="370"/>
    </row>
    <row r="21" spans="1:3" x14ac:dyDescent="0.2">
      <c r="A21" s="56"/>
      <c r="B21" s="56"/>
      <c r="C21" s="57"/>
    </row>
    <row r="22" spans="1:3" x14ac:dyDescent="0.2">
      <c r="A22" s="56"/>
      <c r="B22" s="56">
        <v>0</v>
      </c>
      <c r="C22" s="286">
        <v>0</v>
      </c>
    </row>
    <row r="23" spans="1:3" x14ac:dyDescent="0.2">
      <c r="A23" s="166"/>
      <c r="B23" s="56">
        <v>0</v>
      </c>
      <c r="C23" s="286">
        <v>0</v>
      </c>
    </row>
    <row r="24" spans="1:3" x14ac:dyDescent="0.2">
      <c r="A24" s="56"/>
      <c r="B24" s="56">
        <v>0</v>
      </c>
      <c r="C24" s="286">
        <v>0</v>
      </c>
    </row>
    <row r="25" spans="1:3" x14ac:dyDescent="0.2">
      <c r="A25" s="56"/>
      <c r="B25" s="56">
        <v>0</v>
      </c>
      <c r="C25" s="286">
        <v>0</v>
      </c>
    </row>
    <row r="26" spans="1:3" x14ac:dyDescent="0.2">
      <c r="A26" s="56"/>
      <c r="B26" s="56">
        <v>0</v>
      </c>
      <c r="C26" s="286">
        <v>0</v>
      </c>
    </row>
    <row r="27" spans="1:3" x14ac:dyDescent="0.2">
      <c r="A27" s="56"/>
      <c r="B27" s="56">
        <v>0</v>
      </c>
      <c r="C27" s="286">
        <v>0</v>
      </c>
    </row>
    <row r="28" spans="1:3" x14ac:dyDescent="0.2">
      <c r="A28" s="56"/>
      <c r="B28" s="56">
        <v>0</v>
      </c>
      <c r="C28" s="286">
        <v>0</v>
      </c>
    </row>
    <row r="29" spans="1:3" x14ac:dyDescent="0.2">
      <c r="A29" s="56"/>
      <c r="B29" s="56">
        <v>0</v>
      </c>
      <c r="C29" s="286">
        <v>0</v>
      </c>
    </row>
    <row r="30" spans="1:3" x14ac:dyDescent="0.2">
      <c r="A30" s="56"/>
      <c r="B30" s="56">
        <v>0</v>
      </c>
      <c r="C30" s="286">
        <v>0</v>
      </c>
    </row>
    <row r="31" spans="1:3" x14ac:dyDescent="0.2">
      <c r="A31" s="56"/>
      <c r="B31" s="56">
        <v>0</v>
      </c>
      <c r="C31" s="286">
        <v>0</v>
      </c>
    </row>
    <row r="32" spans="1:3" x14ac:dyDescent="0.2">
      <c r="A32" s="56"/>
      <c r="B32" s="56">
        <v>0</v>
      </c>
      <c r="C32" s="286">
        <v>0</v>
      </c>
    </row>
    <row r="33" spans="1:3" x14ac:dyDescent="0.2">
      <c r="A33" s="145" t="s">
        <v>231</v>
      </c>
      <c r="B33" s="56">
        <f>SUM(B21:B32)</f>
        <v>0</v>
      </c>
      <c r="C33" s="56">
        <f>SUM(C21:C32)</f>
        <v>0</v>
      </c>
    </row>
    <row r="34" spans="1:3" x14ac:dyDescent="0.2">
      <c r="A34" s="56"/>
      <c r="B34" s="56"/>
      <c r="C34" s="57"/>
    </row>
    <row r="35" spans="1:3" x14ac:dyDescent="0.2">
      <c r="A35" s="145" t="s">
        <v>97</v>
      </c>
      <c r="B35" s="146">
        <f>+B18+B33</f>
        <v>0</v>
      </c>
      <c r="C35" s="146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Width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workbookViewId="0">
      <selection activeCell="H17" sqref="H17"/>
    </sheetView>
  </sheetViews>
  <sheetFormatPr baseColWidth="10" defaultRowHeight="15" x14ac:dyDescent="0.25"/>
  <cols>
    <col min="1" max="1" width="2.140625" style="18" customWidth="1"/>
    <col min="2" max="3" width="3.7109375" style="17" customWidth="1"/>
    <col min="4" max="4" width="65.7109375" style="17" customWidth="1"/>
    <col min="5" max="5" width="12.7109375" style="17" customWidth="1"/>
    <col min="6" max="6" width="14.28515625" style="17" customWidth="1"/>
    <col min="7" max="8" width="12.7109375" style="17" customWidth="1"/>
    <col min="9" max="9" width="11.42578125" style="17" customWidth="1"/>
    <col min="10" max="10" width="12.85546875" style="17" customWidth="1"/>
    <col min="11" max="11" width="3.140625" style="18" customWidth="1"/>
  </cols>
  <sheetData>
    <row r="1" spans="2:10" s="18" customFormat="1" ht="6.75" customHeight="1" x14ac:dyDescent="0.25">
      <c r="B1" s="16"/>
      <c r="C1" s="16"/>
      <c r="D1" s="16"/>
      <c r="E1" s="16"/>
      <c r="F1" s="16"/>
      <c r="G1" s="16"/>
      <c r="H1" s="16"/>
      <c r="I1" s="16"/>
    </row>
    <row r="2" spans="2:10" x14ac:dyDescent="0.25">
      <c r="B2" s="324"/>
      <c r="C2" s="324"/>
      <c r="D2" s="324"/>
      <c r="E2" s="324"/>
      <c r="F2" s="324"/>
      <c r="G2" s="324"/>
      <c r="H2" s="324"/>
      <c r="I2" s="324"/>
      <c r="J2" s="324"/>
    </row>
    <row r="3" spans="2:10" ht="15.75" x14ac:dyDescent="0.25">
      <c r="B3" s="325" t="s">
        <v>427</v>
      </c>
      <c r="C3" s="325"/>
      <c r="D3" s="325"/>
      <c r="E3" s="325"/>
      <c r="F3" s="325"/>
      <c r="G3" s="325"/>
      <c r="H3" s="325"/>
      <c r="I3" s="325"/>
      <c r="J3" s="325"/>
    </row>
    <row r="4" spans="2:10" x14ac:dyDescent="0.25">
      <c r="B4" s="326" t="s">
        <v>232</v>
      </c>
      <c r="C4" s="326"/>
      <c r="D4" s="326"/>
      <c r="E4" s="326"/>
      <c r="F4" s="326"/>
      <c r="G4" s="326"/>
      <c r="H4" s="326"/>
      <c r="I4" s="326"/>
      <c r="J4" s="326"/>
    </row>
    <row r="5" spans="2:10" x14ac:dyDescent="0.25">
      <c r="B5" s="326" t="str">
        <f>+CAdmon!$A$6</f>
        <v>Del 1 de enero al 31 de marzo de 2021</v>
      </c>
      <c r="C5" s="326"/>
      <c r="D5" s="326"/>
      <c r="E5" s="326"/>
      <c r="F5" s="326"/>
      <c r="G5" s="326"/>
      <c r="H5" s="326"/>
      <c r="I5" s="326"/>
      <c r="J5" s="326"/>
    </row>
    <row r="6" spans="2:10" s="18" customFormat="1" ht="7.5" customHeight="1" x14ac:dyDescent="0.25">
      <c r="B6" s="169"/>
      <c r="C6" s="169"/>
      <c r="D6" s="169"/>
      <c r="E6" s="169"/>
      <c r="F6" s="169"/>
      <c r="G6" s="169"/>
      <c r="H6" s="169"/>
      <c r="I6" s="169"/>
      <c r="J6" s="169"/>
    </row>
    <row r="7" spans="2:10" x14ac:dyDescent="0.25">
      <c r="B7" s="346" t="s">
        <v>73</v>
      </c>
      <c r="C7" s="374"/>
      <c r="D7" s="347"/>
      <c r="E7" s="323" t="s">
        <v>134</v>
      </c>
      <c r="F7" s="323"/>
      <c r="G7" s="323"/>
      <c r="H7" s="323"/>
      <c r="I7" s="323"/>
      <c r="J7" s="323" t="s">
        <v>126</v>
      </c>
    </row>
    <row r="8" spans="2:10" ht="22.5" x14ac:dyDescent="0.25">
      <c r="B8" s="348"/>
      <c r="C8" s="375"/>
      <c r="D8" s="349"/>
      <c r="E8" s="148" t="s">
        <v>127</v>
      </c>
      <c r="F8" s="148" t="s">
        <v>128</v>
      </c>
      <c r="G8" s="148" t="s">
        <v>107</v>
      </c>
      <c r="H8" s="148" t="s">
        <v>108</v>
      </c>
      <c r="I8" s="148" t="s">
        <v>129</v>
      </c>
      <c r="J8" s="323"/>
    </row>
    <row r="9" spans="2:10" ht="15.75" customHeight="1" x14ac:dyDescent="0.25">
      <c r="B9" s="350"/>
      <c r="C9" s="376"/>
      <c r="D9" s="351"/>
      <c r="E9" s="148">
        <v>1</v>
      </c>
      <c r="F9" s="148">
        <v>2</v>
      </c>
      <c r="G9" s="148" t="s">
        <v>130</v>
      </c>
      <c r="H9" s="148">
        <v>4</v>
      </c>
      <c r="I9" s="148">
        <v>5</v>
      </c>
      <c r="J9" s="148" t="s">
        <v>131</v>
      </c>
    </row>
    <row r="10" spans="2:10" ht="15" customHeight="1" x14ac:dyDescent="0.25">
      <c r="B10" s="377" t="s">
        <v>233</v>
      </c>
      <c r="C10" s="378"/>
      <c r="D10" s="379"/>
      <c r="E10" s="51"/>
      <c r="F10" s="30"/>
      <c r="G10" s="30"/>
      <c r="H10" s="30"/>
      <c r="I10" s="30"/>
      <c r="J10" s="30"/>
    </row>
    <row r="11" spans="2:10" x14ac:dyDescent="0.25">
      <c r="B11" s="19"/>
      <c r="C11" s="372" t="s">
        <v>234</v>
      </c>
      <c r="D11" s="373"/>
      <c r="E11" s="218">
        <f>+E12+E13</f>
        <v>0</v>
      </c>
      <c r="F11" s="218">
        <f>+F12+F13</f>
        <v>0</v>
      </c>
      <c r="G11" s="208">
        <f>+E11+F11</f>
        <v>0</v>
      </c>
      <c r="H11" s="218">
        <f>+H12+H13</f>
        <v>0</v>
      </c>
      <c r="I11" s="218">
        <f>+I12+I13</f>
        <v>0</v>
      </c>
      <c r="J11" s="208">
        <f>+G11-H11</f>
        <v>0</v>
      </c>
    </row>
    <row r="12" spans="2:10" x14ac:dyDescent="0.25">
      <c r="B12" s="19"/>
      <c r="C12" s="47"/>
      <c r="D12" s="20" t="s">
        <v>235</v>
      </c>
      <c r="E12" s="219">
        <v>0</v>
      </c>
      <c r="F12" s="207">
        <v>0</v>
      </c>
      <c r="G12" s="207">
        <f t="shared" ref="G12:G35" si="0">+E12+F12</f>
        <v>0</v>
      </c>
      <c r="H12" s="207">
        <v>0</v>
      </c>
      <c r="I12" s="207">
        <v>0</v>
      </c>
      <c r="J12" s="207">
        <f t="shared" ref="J12:J39" si="1">+G12-H12</f>
        <v>0</v>
      </c>
    </row>
    <row r="13" spans="2:10" x14ac:dyDescent="0.25">
      <c r="B13" s="19"/>
      <c r="C13" s="47"/>
      <c r="D13" s="20" t="s">
        <v>236</v>
      </c>
      <c r="E13" s="219">
        <v>0</v>
      </c>
      <c r="F13" s="207">
        <v>0</v>
      </c>
      <c r="G13" s="207">
        <f t="shared" si="0"/>
        <v>0</v>
      </c>
      <c r="H13" s="207">
        <v>0</v>
      </c>
      <c r="I13" s="207">
        <v>0</v>
      </c>
      <c r="J13" s="207">
        <f t="shared" si="1"/>
        <v>0</v>
      </c>
    </row>
    <row r="14" spans="2:10" x14ac:dyDescent="0.25">
      <c r="B14" s="19"/>
      <c r="C14" s="372" t="s">
        <v>237</v>
      </c>
      <c r="D14" s="373"/>
      <c r="E14" s="220">
        <f>SUM(E15:E22)</f>
        <v>1029400000.0009998</v>
      </c>
      <c r="F14" s="220">
        <f>SUM(F15:F22)</f>
        <v>0</v>
      </c>
      <c r="G14" s="205">
        <f t="shared" si="0"/>
        <v>1029400000.0009998</v>
      </c>
      <c r="H14" s="220">
        <f>SUM(H15:H22)</f>
        <v>228753486.08999994</v>
      </c>
      <c r="I14" s="220">
        <f>SUM(I15:I22)</f>
        <v>223128171.66999999</v>
      </c>
      <c r="J14" s="205">
        <f t="shared" si="1"/>
        <v>800646513.91099989</v>
      </c>
    </row>
    <row r="15" spans="2:10" x14ac:dyDescent="0.25">
      <c r="B15" s="19"/>
      <c r="C15" s="47"/>
      <c r="D15" s="20" t="s">
        <v>238</v>
      </c>
      <c r="E15" s="221">
        <v>1029400000.0009998</v>
      </c>
      <c r="F15" s="221">
        <v>0</v>
      </c>
      <c r="G15" s="206">
        <f t="shared" si="0"/>
        <v>1029400000.0009998</v>
      </c>
      <c r="H15" s="221">
        <v>228753486.08999994</v>
      </c>
      <c r="I15" s="221">
        <v>223128171.66999999</v>
      </c>
      <c r="J15" s="206">
        <f>+G15-H15</f>
        <v>800646513.91099989</v>
      </c>
    </row>
    <row r="16" spans="2:10" x14ac:dyDescent="0.25">
      <c r="B16" s="19"/>
      <c r="C16" s="47"/>
      <c r="D16" s="20" t="s">
        <v>239</v>
      </c>
      <c r="E16" s="219">
        <v>0</v>
      </c>
      <c r="F16" s="207">
        <v>0</v>
      </c>
      <c r="G16" s="207">
        <f t="shared" si="0"/>
        <v>0</v>
      </c>
      <c r="H16" s="207">
        <v>0</v>
      </c>
      <c r="I16" s="207">
        <v>0</v>
      </c>
      <c r="J16" s="207">
        <f t="shared" si="1"/>
        <v>0</v>
      </c>
    </row>
    <row r="17" spans="2:10" x14ac:dyDescent="0.25">
      <c r="B17" s="19"/>
      <c r="C17" s="47"/>
      <c r="D17" s="20" t="s">
        <v>240</v>
      </c>
      <c r="E17" s="219">
        <v>0</v>
      </c>
      <c r="F17" s="207">
        <v>0</v>
      </c>
      <c r="G17" s="207">
        <f t="shared" ref="G17:G22" si="2">+E17+F17</f>
        <v>0</v>
      </c>
      <c r="H17" s="207">
        <v>0</v>
      </c>
      <c r="I17" s="207">
        <v>0</v>
      </c>
      <c r="J17" s="207">
        <f t="shared" si="1"/>
        <v>0</v>
      </c>
    </row>
    <row r="18" spans="2:10" x14ac:dyDescent="0.25">
      <c r="B18" s="19"/>
      <c r="C18" s="47"/>
      <c r="D18" s="20" t="s">
        <v>241</v>
      </c>
      <c r="E18" s="219">
        <v>0</v>
      </c>
      <c r="F18" s="207">
        <v>0</v>
      </c>
      <c r="G18" s="207">
        <f t="shared" si="2"/>
        <v>0</v>
      </c>
      <c r="H18" s="207">
        <v>0</v>
      </c>
      <c r="I18" s="207">
        <v>0</v>
      </c>
      <c r="J18" s="207">
        <f t="shared" si="1"/>
        <v>0</v>
      </c>
    </row>
    <row r="19" spans="2:10" x14ac:dyDescent="0.25">
      <c r="B19" s="19"/>
      <c r="C19" s="47"/>
      <c r="D19" s="20" t="s">
        <v>242</v>
      </c>
      <c r="E19" s="219">
        <v>0</v>
      </c>
      <c r="F19" s="207">
        <v>0</v>
      </c>
      <c r="G19" s="207">
        <f t="shared" si="2"/>
        <v>0</v>
      </c>
      <c r="H19" s="207">
        <v>0</v>
      </c>
      <c r="I19" s="207">
        <v>0</v>
      </c>
      <c r="J19" s="207">
        <f t="shared" si="1"/>
        <v>0</v>
      </c>
    </row>
    <row r="20" spans="2:10" x14ac:dyDescent="0.25">
      <c r="B20" s="19"/>
      <c r="C20" s="47"/>
      <c r="D20" s="20" t="s">
        <v>243</v>
      </c>
      <c r="E20" s="219">
        <v>0</v>
      </c>
      <c r="F20" s="207">
        <v>0</v>
      </c>
      <c r="G20" s="207">
        <f t="shared" si="2"/>
        <v>0</v>
      </c>
      <c r="H20" s="207">
        <v>0</v>
      </c>
      <c r="I20" s="207">
        <v>0</v>
      </c>
      <c r="J20" s="207">
        <f t="shared" si="1"/>
        <v>0</v>
      </c>
    </row>
    <row r="21" spans="2:10" x14ac:dyDescent="0.25">
      <c r="B21" s="19"/>
      <c r="C21" s="47"/>
      <c r="D21" s="20" t="s">
        <v>244</v>
      </c>
      <c r="E21" s="219">
        <v>0</v>
      </c>
      <c r="F21" s="207">
        <v>0</v>
      </c>
      <c r="G21" s="207">
        <f t="shared" si="2"/>
        <v>0</v>
      </c>
      <c r="H21" s="207">
        <v>0</v>
      </c>
      <c r="I21" s="207">
        <v>0</v>
      </c>
      <c r="J21" s="207">
        <f t="shared" si="1"/>
        <v>0</v>
      </c>
    </row>
    <row r="22" spans="2:10" x14ac:dyDescent="0.25">
      <c r="B22" s="19"/>
      <c r="C22" s="47"/>
      <c r="D22" s="20" t="s">
        <v>245</v>
      </c>
      <c r="E22" s="219">
        <v>0</v>
      </c>
      <c r="F22" s="207">
        <v>0</v>
      </c>
      <c r="G22" s="207">
        <f t="shared" si="2"/>
        <v>0</v>
      </c>
      <c r="H22" s="207">
        <v>0</v>
      </c>
      <c r="I22" s="207">
        <v>0</v>
      </c>
      <c r="J22" s="207">
        <f t="shared" si="1"/>
        <v>0</v>
      </c>
    </row>
    <row r="23" spans="2:10" x14ac:dyDescent="0.25">
      <c r="B23" s="19"/>
      <c r="C23" s="372" t="s">
        <v>246</v>
      </c>
      <c r="D23" s="373"/>
      <c r="E23" s="218">
        <f>SUM(E24:E26)</f>
        <v>0</v>
      </c>
      <c r="F23" s="218">
        <f>SUM(F24:F26)</f>
        <v>0</v>
      </c>
      <c r="G23" s="208">
        <f t="shared" si="0"/>
        <v>0</v>
      </c>
      <c r="H23" s="218">
        <f>SUM(H24:H26)</f>
        <v>0</v>
      </c>
      <c r="I23" s="218">
        <f>SUM(I24:I26)</f>
        <v>0</v>
      </c>
      <c r="J23" s="208">
        <f t="shared" si="1"/>
        <v>0</v>
      </c>
    </row>
    <row r="24" spans="2:10" x14ac:dyDescent="0.25">
      <c r="B24" s="19"/>
      <c r="C24" s="47"/>
      <c r="D24" s="20" t="s">
        <v>247</v>
      </c>
      <c r="E24" s="219">
        <v>0</v>
      </c>
      <c r="F24" s="207">
        <v>0</v>
      </c>
      <c r="G24" s="207">
        <f t="shared" ref="G24:G26" si="3">+E24+F24</f>
        <v>0</v>
      </c>
      <c r="H24" s="207">
        <v>0</v>
      </c>
      <c r="I24" s="207">
        <v>0</v>
      </c>
      <c r="J24" s="207">
        <f t="shared" si="1"/>
        <v>0</v>
      </c>
    </row>
    <row r="25" spans="2:10" x14ac:dyDescent="0.25">
      <c r="B25" s="19"/>
      <c r="C25" s="47"/>
      <c r="D25" s="20" t="s">
        <v>248</v>
      </c>
      <c r="E25" s="219">
        <v>0</v>
      </c>
      <c r="F25" s="207">
        <v>0</v>
      </c>
      <c r="G25" s="207">
        <f t="shared" si="3"/>
        <v>0</v>
      </c>
      <c r="H25" s="207">
        <v>0</v>
      </c>
      <c r="I25" s="207">
        <v>0</v>
      </c>
      <c r="J25" s="207">
        <f t="shared" si="1"/>
        <v>0</v>
      </c>
    </row>
    <row r="26" spans="2:10" x14ac:dyDescent="0.25">
      <c r="B26" s="19"/>
      <c r="C26" s="47"/>
      <c r="D26" s="20" t="s">
        <v>249</v>
      </c>
      <c r="E26" s="219">
        <v>0</v>
      </c>
      <c r="F26" s="207">
        <v>0</v>
      </c>
      <c r="G26" s="207">
        <f t="shared" si="3"/>
        <v>0</v>
      </c>
      <c r="H26" s="207">
        <v>0</v>
      </c>
      <c r="I26" s="207">
        <v>0</v>
      </c>
      <c r="J26" s="207">
        <f t="shared" si="1"/>
        <v>0</v>
      </c>
    </row>
    <row r="27" spans="2:10" x14ac:dyDescent="0.25">
      <c r="B27" s="19"/>
      <c r="C27" s="372" t="s">
        <v>250</v>
      </c>
      <c r="D27" s="373"/>
      <c r="E27" s="218">
        <f>SUM(E28:E29)</f>
        <v>0</v>
      </c>
      <c r="F27" s="218">
        <f>SUM(F28:F29)</f>
        <v>0</v>
      </c>
      <c r="G27" s="208">
        <f t="shared" si="0"/>
        <v>0</v>
      </c>
      <c r="H27" s="218">
        <f>SUM(H28:H29)</f>
        <v>0</v>
      </c>
      <c r="I27" s="218">
        <f>SUM(I28:I29)</f>
        <v>0</v>
      </c>
      <c r="J27" s="208">
        <f t="shared" si="1"/>
        <v>0</v>
      </c>
    </row>
    <row r="28" spans="2:10" x14ac:dyDescent="0.25">
      <c r="B28" s="19"/>
      <c r="C28" s="47"/>
      <c r="D28" s="20" t="s">
        <v>251</v>
      </c>
      <c r="E28" s="219">
        <v>0</v>
      </c>
      <c r="F28" s="207">
        <v>0</v>
      </c>
      <c r="G28" s="207">
        <f t="shared" ref="G28:G29" si="4">+E28+F28</f>
        <v>0</v>
      </c>
      <c r="H28" s="207">
        <v>0</v>
      </c>
      <c r="I28" s="207">
        <v>0</v>
      </c>
      <c r="J28" s="207">
        <f t="shared" si="1"/>
        <v>0</v>
      </c>
    </row>
    <row r="29" spans="2:10" x14ac:dyDescent="0.25">
      <c r="B29" s="19"/>
      <c r="C29" s="47"/>
      <c r="D29" s="20" t="s">
        <v>252</v>
      </c>
      <c r="E29" s="219">
        <v>0</v>
      </c>
      <c r="F29" s="207">
        <v>0</v>
      </c>
      <c r="G29" s="207">
        <f t="shared" si="4"/>
        <v>0</v>
      </c>
      <c r="H29" s="207">
        <v>0</v>
      </c>
      <c r="I29" s="207">
        <v>0</v>
      </c>
      <c r="J29" s="207">
        <f t="shared" si="1"/>
        <v>0</v>
      </c>
    </row>
    <row r="30" spans="2:10" x14ac:dyDescent="0.25">
      <c r="B30" s="19"/>
      <c r="C30" s="372" t="s">
        <v>253</v>
      </c>
      <c r="D30" s="373"/>
      <c r="E30" s="218">
        <f>SUM(E31:E34)</f>
        <v>0</v>
      </c>
      <c r="F30" s="218">
        <f>SUM(F31:F34)</f>
        <v>0</v>
      </c>
      <c r="G30" s="208">
        <f t="shared" si="0"/>
        <v>0</v>
      </c>
      <c r="H30" s="218">
        <f>SUM(H31:H34)</f>
        <v>0</v>
      </c>
      <c r="I30" s="218">
        <f>SUM(I31:I34)</f>
        <v>0</v>
      </c>
      <c r="J30" s="208">
        <f t="shared" si="1"/>
        <v>0</v>
      </c>
    </row>
    <row r="31" spans="2:10" x14ac:dyDescent="0.25">
      <c r="B31" s="19"/>
      <c r="C31" s="47"/>
      <c r="D31" s="20" t="s">
        <v>254</v>
      </c>
      <c r="E31" s="219">
        <v>0</v>
      </c>
      <c r="F31" s="207">
        <v>0</v>
      </c>
      <c r="G31" s="207">
        <f t="shared" ref="G31:G34" si="5">+E31+F31</f>
        <v>0</v>
      </c>
      <c r="H31" s="207">
        <v>0</v>
      </c>
      <c r="I31" s="207">
        <v>0</v>
      </c>
      <c r="J31" s="207">
        <f t="shared" si="1"/>
        <v>0</v>
      </c>
    </row>
    <row r="32" spans="2:10" x14ac:dyDescent="0.25">
      <c r="B32" s="19"/>
      <c r="C32" s="47"/>
      <c r="D32" s="20" t="s">
        <v>255</v>
      </c>
      <c r="E32" s="219">
        <v>0</v>
      </c>
      <c r="F32" s="207">
        <v>0</v>
      </c>
      <c r="G32" s="207">
        <f t="shared" si="5"/>
        <v>0</v>
      </c>
      <c r="H32" s="207">
        <v>0</v>
      </c>
      <c r="I32" s="207">
        <v>0</v>
      </c>
      <c r="J32" s="207">
        <f t="shared" si="1"/>
        <v>0</v>
      </c>
    </row>
    <row r="33" spans="1:11" x14ac:dyDescent="0.25">
      <c r="B33" s="19"/>
      <c r="C33" s="47"/>
      <c r="D33" s="20" t="s">
        <v>256</v>
      </c>
      <c r="E33" s="219">
        <v>0</v>
      </c>
      <c r="F33" s="207">
        <v>0</v>
      </c>
      <c r="G33" s="207">
        <f t="shared" si="5"/>
        <v>0</v>
      </c>
      <c r="H33" s="207">
        <v>0</v>
      </c>
      <c r="I33" s="207">
        <v>0</v>
      </c>
      <c r="J33" s="207">
        <f t="shared" si="1"/>
        <v>0</v>
      </c>
    </row>
    <row r="34" spans="1:11" x14ac:dyDescent="0.25">
      <c r="B34" s="19"/>
      <c r="C34" s="47"/>
      <c r="D34" s="20" t="s">
        <v>257</v>
      </c>
      <c r="E34" s="219">
        <v>0</v>
      </c>
      <c r="F34" s="207">
        <v>0</v>
      </c>
      <c r="G34" s="207">
        <f t="shared" si="5"/>
        <v>0</v>
      </c>
      <c r="H34" s="207">
        <v>0</v>
      </c>
      <c r="I34" s="207">
        <v>0</v>
      </c>
      <c r="J34" s="207">
        <f t="shared" si="1"/>
        <v>0</v>
      </c>
    </row>
    <row r="35" spans="1:11" x14ac:dyDescent="0.25">
      <c r="B35" s="19"/>
      <c r="C35" s="372" t="s">
        <v>258</v>
      </c>
      <c r="D35" s="373"/>
      <c r="E35" s="218">
        <f>SUM(E36)</f>
        <v>0</v>
      </c>
      <c r="F35" s="218">
        <f>SUM(F36)</f>
        <v>0</v>
      </c>
      <c r="G35" s="208">
        <f t="shared" si="0"/>
        <v>0</v>
      </c>
      <c r="H35" s="218">
        <f>SUM(H36)</f>
        <v>0</v>
      </c>
      <c r="I35" s="218">
        <f>SUM(I36)</f>
        <v>0</v>
      </c>
      <c r="J35" s="208">
        <f t="shared" si="1"/>
        <v>0</v>
      </c>
    </row>
    <row r="36" spans="1:11" x14ac:dyDescent="0.25">
      <c r="B36" s="19"/>
      <c r="C36" s="47"/>
      <c r="D36" s="20" t="s">
        <v>259</v>
      </c>
      <c r="E36" s="219">
        <v>0</v>
      </c>
      <c r="F36" s="207">
        <v>0</v>
      </c>
      <c r="G36" s="207">
        <f t="shared" ref="G36:G39" si="6">+E36+F36</f>
        <v>0</v>
      </c>
      <c r="H36" s="207">
        <v>0</v>
      </c>
      <c r="I36" s="207">
        <v>0</v>
      </c>
      <c r="J36" s="207">
        <f t="shared" si="1"/>
        <v>0</v>
      </c>
    </row>
    <row r="37" spans="1:11" ht="15" customHeight="1" x14ac:dyDescent="0.25">
      <c r="B37" s="377" t="s">
        <v>260</v>
      </c>
      <c r="C37" s="378"/>
      <c r="D37" s="379"/>
      <c r="E37" s="219">
        <v>0</v>
      </c>
      <c r="F37" s="207">
        <v>0</v>
      </c>
      <c r="G37" s="207">
        <f t="shared" si="6"/>
        <v>0</v>
      </c>
      <c r="H37" s="207">
        <v>0</v>
      </c>
      <c r="I37" s="207">
        <v>0</v>
      </c>
      <c r="J37" s="207">
        <f t="shared" si="1"/>
        <v>0</v>
      </c>
    </row>
    <row r="38" spans="1:11" ht="15" customHeight="1" x14ac:dyDescent="0.25">
      <c r="B38" s="377" t="s">
        <v>261</v>
      </c>
      <c r="C38" s="378"/>
      <c r="D38" s="379"/>
      <c r="E38" s="219">
        <v>0</v>
      </c>
      <c r="F38" s="207">
        <v>0</v>
      </c>
      <c r="G38" s="207">
        <f t="shared" si="6"/>
        <v>0</v>
      </c>
      <c r="H38" s="207">
        <v>0</v>
      </c>
      <c r="I38" s="207">
        <v>0</v>
      </c>
      <c r="J38" s="207">
        <f t="shared" si="1"/>
        <v>0</v>
      </c>
    </row>
    <row r="39" spans="1:11" ht="15.75" customHeight="1" x14ac:dyDescent="0.25">
      <c r="B39" s="377" t="s">
        <v>262</v>
      </c>
      <c r="C39" s="378"/>
      <c r="D39" s="379"/>
      <c r="E39" s="219">
        <v>0</v>
      </c>
      <c r="F39" s="207">
        <v>0</v>
      </c>
      <c r="G39" s="207">
        <f t="shared" si="6"/>
        <v>0</v>
      </c>
      <c r="H39" s="207">
        <v>0</v>
      </c>
      <c r="I39" s="207">
        <v>0</v>
      </c>
      <c r="J39" s="207">
        <f t="shared" si="1"/>
        <v>0</v>
      </c>
    </row>
    <row r="40" spans="1:11" x14ac:dyDescent="0.25">
      <c r="B40" s="48"/>
      <c r="C40" s="49"/>
      <c r="D40" s="50"/>
      <c r="E40" s="222"/>
      <c r="F40" s="223"/>
      <c r="G40" s="223"/>
      <c r="H40" s="223"/>
      <c r="I40" s="223"/>
      <c r="J40" s="223"/>
    </row>
    <row r="41" spans="1:11" s="22" customFormat="1" x14ac:dyDescent="0.25">
      <c r="A41" s="21"/>
      <c r="B41" s="34"/>
      <c r="C41" s="380" t="s">
        <v>132</v>
      </c>
      <c r="D41" s="381"/>
      <c r="E41" s="224">
        <f t="shared" ref="E41:J41" si="7">+E11+E14+E23+E27+E30+E35+E37+E38+E39</f>
        <v>1029400000.0009998</v>
      </c>
      <c r="F41" s="224">
        <f t="shared" si="7"/>
        <v>0</v>
      </c>
      <c r="G41" s="224">
        <f t="shared" si="7"/>
        <v>1029400000.0009998</v>
      </c>
      <c r="H41" s="224">
        <f t="shared" si="7"/>
        <v>228753486.08999994</v>
      </c>
      <c r="I41" s="224">
        <f t="shared" si="7"/>
        <v>223128171.66999999</v>
      </c>
      <c r="J41" s="224">
        <f t="shared" si="7"/>
        <v>800646513.91099989</v>
      </c>
      <c r="K41" s="21"/>
    </row>
    <row r="42" spans="1:11" x14ac:dyDescent="0.25">
      <c r="B42" s="16"/>
      <c r="C42" s="16"/>
      <c r="D42" s="16"/>
      <c r="E42" s="16"/>
      <c r="F42" s="16"/>
      <c r="G42" s="16"/>
      <c r="H42" s="16"/>
      <c r="I42" s="16"/>
      <c r="J42" s="16"/>
    </row>
    <row r="43" spans="1:11" x14ac:dyDescent="0.25">
      <c r="B43" s="16"/>
      <c r="C43" s="16"/>
      <c r="D43" s="16"/>
      <c r="E43" s="16"/>
      <c r="F43" s="16"/>
      <c r="G43" s="16"/>
      <c r="H43" s="16"/>
      <c r="I43" s="16"/>
      <c r="J43" s="16"/>
    </row>
  </sheetData>
  <mergeCells count="18">
    <mergeCell ref="C35:D35"/>
    <mergeCell ref="B37:D37"/>
    <mergeCell ref="B38:D38"/>
    <mergeCell ref="B39:D39"/>
    <mergeCell ref="C41:D41"/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</mergeCells>
  <printOptions horizontalCentered="1"/>
  <pageMargins left="0.31496062992125984" right="0.31496062992125984" top="0.35433070866141736" bottom="0.15748031496062992" header="0.31496062992125984" footer="0.31496062992125984"/>
  <pageSetup scale="78" fitToWidth="0" orientation="landscape" r:id="rId1"/>
  <ignoredErrors>
    <ignoredError sqref="G11 G14 G23 G27 G30 G35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Normal="100" workbookViewId="0">
      <selection activeCell="A3" sqref="A3:E3"/>
    </sheetView>
  </sheetViews>
  <sheetFormatPr baseColWidth="10" defaultRowHeight="15" x14ac:dyDescent="0.25"/>
  <cols>
    <col min="1" max="1" width="1.85546875" customWidth="1"/>
    <col min="2" max="2" width="66.5703125" customWidth="1"/>
    <col min="3" max="3" width="18.85546875" customWidth="1"/>
    <col min="4" max="4" width="20.140625" customWidth="1"/>
    <col min="5" max="5" width="19.85546875" customWidth="1"/>
    <col min="6" max="6" width="6.7109375" style="7" customWidth="1"/>
    <col min="7" max="7" width="19" style="7" bestFit="1" customWidth="1"/>
    <col min="8" max="9" width="11.42578125" style="7"/>
  </cols>
  <sheetData>
    <row r="1" spans="1:7" ht="15.75" x14ac:dyDescent="0.25">
      <c r="A1" s="325" t="s">
        <v>427</v>
      </c>
      <c r="B1" s="325"/>
      <c r="C1" s="325"/>
      <c r="D1" s="325"/>
      <c r="E1" s="325"/>
    </row>
    <row r="2" spans="1:7" x14ac:dyDescent="0.25">
      <c r="A2" s="326" t="s">
        <v>263</v>
      </c>
      <c r="B2" s="326"/>
      <c r="C2" s="326"/>
      <c r="D2" s="326"/>
      <c r="E2" s="326"/>
    </row>
    <row r="3" spans="1:7" x14ac:dyDescent="0.25">
      <c r="A3" s="326" t="s">
        <v>529</v>
      </c>
      <c r="B3" s="326"/>
      <c r="C3" s="326"/>
      <c r="D3" s="326"/>
      <c r="E3" s="326"/>
    </row>
    <row r="4" spans="1:7" ht="6" customHeight="1" x14ac:dyDescent="0.25">
      <c r="A4" s="16"/>
      <c r="B4" s="16"/>
      <c r="C4" s="16"/>
      <c r="D4" s="16"/>
      <c r="E4" s="16"/>
    </row>
    <row r="5" spans="1:7" ht="6" customHeight="1" x14ac:dyDescent="0.25">
      <c r="A5" s="16"/>
      <c r="B5" s="16"/>
      <c r="C5" s="16"/>
      <c r="D5" s="16"/>
      <c r="E5" s="16"/>
    </row>
    <row r="6" spans="1:7" ht="6" customHeight="1" x14ac:dyDescent="0.25">
      <c r="A6" s="16"/>
      <c r="B6" s="16"/>
      <c r="C6" s="16"/>
      <c r="D6" s="16"/>
      <c r="E6" s="16"/>
    </row>
    <row r="7" spans="1:7" ht="6" customHeight="1" x14ac:dyDescent="0.25">
      <c r="A7" s="16"/>
      <c r="B7" s="16"/>
      <c r="C7" s="16"/>
      <c r="D7" s="16"/>
      <c r="E7" s="16"/>
    </row>
    <row r="8" spans="1:7" x14ac:dyDescent="0.25">
      <c r="A8" s="322" t="s">
        <v>73</v>
      </c>
      <c r="B8" s="322"/>
      <c r="C8" s="148" t="s">
        <v>105</v>
      </c>
      <c r="D8" s="148" t="s">
        <v>108</v>
      </c>
      <c r="E8" s="148" t="s">
        <v>264</v>
      </c>
    </row>
    <row r="9" spans="1:7" ht="5.25" customHeight="1" thickBot="1" x14ac:dyDescent="0.3">
      <c r="A9" s="23"/>
      <c r="B9" s="24"/>
      <c r="C9" s="25"/>
      <c r="D9" s="25"/>
      <c r="E9" s="25"/>
    </row>
    <row r="10" spans="1:7" ht="15.75" thickBot="1" x14ac:dyDescent="0.3">
      <c r="A10" s="52"/>
      <c r="B10" s="53" t="s">
        <v>265</v>
      </c>
      <c r="C10" s="225">
        <f>+C11+C12</f>
        <v>1030226411</v>
      </c>
      <c r="D10" s="225">
        <f>+D11+D12</f>
        <v>294889352</v>
      </c>
      <c r="E10" s="225">
        <f>+E11+E12</f>
        <v>294889352</v>
      </c>
      <c r="G10" s="280"/>
    </row>
    <row r="11" spans="1:7" x14ac:dyDescent="0.25">
      <c r="A11" s="382" t="s">
        <v>285</v>
      </c>
      <c r="B11" s="383"/>
      <c r="C11" s="226">
        <v>826411</v>
      </c>
      <c r="D11" s="226">
        <v>1206941.6600000001</v>
      </c>
      <c r="E11" s="226">
        <v>1206941.6600000001</v>
      </c>
    </row>
    <row r="12" spans="1:7" x14ac:dyDescent="0.25">
      <c r="A12" s="384" t="s">
        <v>286</v>
      </c>
      <c r="B12" s="385"/>
      <c r="C12" s="227">
        <v>1029400000</v>
      </c>
      <c r="D12" s="227">
        <v>293682410.33999997</v>
      </c>
      <c r="E12" s="227">
        <v>293682410.33999997</v>
      </c>
    </row>
    <row r="13" spans="1:7" ht="6.75" customHeight="1" thickBot="1" x14ac:dyDescent="0.3">
      <c r="A13" s="19"/>
      <c r="B13" s="20"/>
      <c r="C13" s="206"/>
      <c r="D13" s="206"/>
      <c r="E13" s="206"/>
    </row>
    <row r="14" spans="1:7" ht="15.75" thickBot="1" x14ac:dyDescent="0.3">
      <c r="A14" s="54"/>
      <c r="B14" s="53" t="s">
        <v>266</v>
      </c>
      <c r="C14" s="225">
        <f>+C15+C16</f>
        <v>1029400000.0009998</v>
      </c>
      <c r="D14" s="225">
        <f>+D15+D16</f>
        <v>228753486.08999994</v>
      </c>
      <c r="E14" s="225">
        <f>+E15+E16</f>
        <v>223128171.66999999</v>
      </c>
      <c r="G14" s="279"/>
    </row>
    <row r="15" spans="1:7" x14ac:dyDescent="0.25">
      <c r="A15" s="386" t="s">
        <v>287</v>
      </c>
      <c r="B15" s="387"/>
      <c r="C15" s="226">
        <v>1029400000.0009998</v>
      </c>
      <c r="D15" s="226">
        <v>228753486.08999994</v>
      </c>
      <c r="E15" s="226">
        <v>223128171.66999999</v>
      </c>
    </row>
    <row r="16" spans="1:7" x14ac:dyDescent="0.25">
      <c r="A16" s="384" t="s">
        <v>288</v>
      </c>
      <c r="B16" s="385"/>
      <c r="C16" s="227">
        <v>0</v>
      </c>
      <c r="D16" s="227">
        <v>0</v>
      </c>
      <c r="E16" s="227">
        <v>0</v>
      </c>
      <c r="G16" s="279"/>
    </row>
    <row r="17" spans="1:5" ht="5.25" customHeight="1" thickBot="1" x14ac:dyDescent="0.3">
      <c r="A17" s="27"/>
      <c r="B17" s="26"/>
      <c r="C17" s="206"/>
      <c r="D17" s="206"/>
      <c r="E17" s="206"/>
    </row>
    <row r="18" spans="1:5" ht="15.75" thickBot="1" x14ac:dyDescent="0.3">
      <c r="A18" s="52"/>
      <c r="B18" s="53" t="s">
        <v>267</v>
      </c>
      <c r="C18" s="225">
        <f>+C10-C14</f>
        <v>826410.99900019169</v>
      </c>
      <c r="D18" s="225">
        <f>+D10-D14</f>
        <v>66135865.910000056</v>
      </c>
      <c r="E18" s="225">
        <f>+E10-E14</f>
        <v>71761180.330000013</v>
      </c>
    </row>
    <row r="19" spans="1:5" x14ac:dyDescent="0.25">
      <c r="A19" s="16"/>
      <c r="B19" s="16"/>
      <c r="C19" s="228"/>
      <c r="D19" s="228"/>
      <c r="E19" s="228"/>
    </row>
    <row r="20" spans="1:5" x14ac:dyDescent="0.25">
      <c r="A20" s="322" t="s">
        <v>73</v>
      </c>
      <c r="B20" s="322"/>
      <c r="C20" s="229" t="s">
        <v>105</v>
      </c>
      <c r="D20" s="229" t="s">
        <v>108</v>
      </c>
      <c r="E20" s="229" t="s">
        <v>264</v>
      </c>
    </row>
    <row r="21" spans="1:5" ht="6.75" customHeight="1" x14ac:dyDescent="0.25">
      <c r="A21" s="23"/>
      <c r="B21" s="24"/>
      <c r="C21" s="230"/>
      <c r="D21" s="230"/>
      <c r="E21" s="230"/>
    </row>
    <row r="22" spans="1:5" x14ac:dyDescent="0.25">
      <c r="A22" s="388" t="s">
        <v>268</v>
      </c>
      <c r="B22" s="389"/>
      <c r="C22" s="227">
        <f>+C18</f>
        <v>826410.99900019169</v>
      </c>
      <c r="D22" s="227">
        <f>+D18</f>
        <v>66135865.910000056</v>
      </c>
      <c r="E22" s="227">
        <f>+E18</f>
        <v>71761180.330000013</v>
      </c>
    </row>
    <row r="23" spans="1:5" ht="6" customHeight="1" x14ac:dyDescent="0.25">
      <c r="A23" s="19"/>
      <c r="B23" s="20"/>
      <c r="C23" s="207"/>
      <c r="D23" s="207"/>
      <c r="E23" s="207"/>
    </row>
    <row r="24" spans="1:5" x14ac:dyDescent="0.25">
      <c r="A24" s="388" t="s">
        <v>269</v>
      </c>
      <c r="B24" s="389"/>
      <c r="C24" s="231">
        <v>0</v>
      </c>
      <c r="D24" s="231">
        <v>0</v>
      </c>
      <c r="E24" s="231">
        <v>0</v>
      </c>
    </row>
    <row r="25" spans="1:5" ht="7.5" customHeight="1" thickBot="1" x14ac:dyDescent="0.3">
      <c r="A25" s="27"/>
      <c r="B25" s="26"/>
      <c r="C25" s="207"/>
      <c r="D25" s="207"/>
      <c r="E25" s="207"/>
    </row>
    <row r="26" spans="1:5" ht="15.75" thickBot="1" x14ac:dyDescent="0.3">
      <c r="A26" s="54"/>
      <c r="B26" s="53" t="s">
        <v>270</v>
      </c>
      <c r="C26" s="232">
        <f>+C22-C24</f>
        <v>826410.99900019169</v>
      </c>
      <c r="D26" s="232">
        <f>+D22-D24</f>
        <v>66135865.910000056</v>
      </c>
      <c r="E26" s="232">
        <f>+E22-E24</f>
        <v>71761180.330000013</v>
      </c>
    </row>
    <row r="27" spans="1:5" x14ac:dyDescent="0.25">
      <c r="A27" s="16"/>
      <c r="B27" s="16"/>
      <c r="C27" s="228"/>
      <c r="D27" s="228"/>
      <c r="E27" s="228"/>
    </row>
    <row r="28" spans="1:5" x14ac:dyDescent="0.25">
      <c r="A28" s="322" t="s">
        <v>73</v>
      </c>
      <c r="B28" s="322"/>
      <c r="C28" s="229" t="s">
        <v>105</v>
      </c>
      <c r="D28" s="229" t="s">
        <v>108</v>
      </c>
      <c r="E28" s="229" t="s">
        <v>264</v>
      </c>
    </row>
    <row r="29" spans="1:5" ht="5.25" customHeight="1" x14ac:dyDescent="0.25">
      <c r="A29" s="23"/>
      <c r="B29" s="24"/>
      <c r="C29" s="230"/>
      <c r="D29" s="230"/>
      <c r="E29" s="230"/>
    </row>
    <row r="30" spans="1:5" x14ac:dyDescent="0.25">
      <c r="A30" s="388" t="s">
        <v>271</v>
      </c>
      <c r="B30" s="389"/>
      <c r="C30" s="231">
        <f>SUM(EAI!E45)</f>
        <v>0</v>
      </c>
      <c r="D30" s="231">
        <f>SUM(EAI!I45)</f>
        <v>0</v>
      </c>
      <c r="E30" s="231">
        <v>0</v>
      </c>
    </row>
    <row r="31" spans="1:5" ht="5.25" customHeight="1" x14ac:dyDescent="0.25">
      <c r="A31" s="19"/>
      <c r="B31" s="20"/>
      <c r="C31" s="207"/>
      <c r="D31" s="207"/>
      <c r="E31" s="207"/>
    </row>
    <row r="32" spans="1:5" x14ac:dyDescent="0.25">
      <c r="A32" s="388" t="s">
        <v>272</v>
      </c>
      <c r="B32" s="389"/>
      <c r="C32" s="231">
        <v>0</v>
      </c>
      <c r="D32" s="231">
        <v>0</v>
      </c>
      <c r="E32" s="231">
        <v>0</v>
      </c>
    </row>
    <row r="33" spans="1:10" ht="3.75" customHeight="1" thickBot="1" x14ac:dyDescent="0.3">
      <c r="A33" s="28"/>
      <c r="B33" s="29"/>
      <c r="C33" s="223"/>
      <c r="D33" s="223"/>
      <c r="E33" s="223"/>
    </row>
    <row r="34" spans="1:10" ht="15.75" thickBot="1" x14ac:dyDescent="0.3">
      <c r="A34" s="54"/>
      <c r="B34" s="53" t="s">
        <v>273</v>
      </c>
      <c r="C34" s="233">
        <f>+C30-C32</f>
        <v>0</v>
      </c>
      <c r="D34" s="233">
        <f>+D30-D32</f>
        <v>0</v>
      </c>
      <c r="E34" s="233">
        <f>+E30-E32</f>
        <v>0</v>
      </c>
    </row>
    <row r="35" spans="1:10" s="18" customFormat="1" x14ac:dyDescent="0.25">
      <c r="A35" s="16"/>
      <c r="B35" s="16"/>
      <c r="C35" s="16"/>
      <c r="D35" s="16"/>
      <c r="E35" s="16"/>
      <c r="F35" s="7"/>
      <c r="G35" s="7"/>
      <c r="H35" s="7"/>
      <c r="I35" s="7"/>
    </row>
    <row r="36" spans="1:10" ht="23.25" customHeight="1" x14ac:dyDescent="0.25">
      <c r="A36" s="16"/>
      <c r="B36" s="390" t="s">
        <v>274</v>
      </c>
      <c r="C36" s="390"/>
      <c r="D36" s="390"/>
      <c r="E36" s="390"/>
    </row>
    <row r="37" spans="1:10" ht="28.5" customHeight="1" x14ac:dyDescent="0.25">
      <c r="A37" s="16"/>
      <c r="B37" s="390" t="s">
        <v>275</v>
      </c>
      <c r="C37" s="390"/>
      <c r="D37" s="390"/>
      <c r="E37" s="390"/>
    </row>
    <row r="38" spans="1:10" x14ac:dyDescent="0.25">
      <c r="A38" s="16"/>
      <c r="B38" s="391" t="s">
        <v>276</v>
      </c>
      <c r="C38" s="391"/>
      <c r="D38" s="391"/>
      <c r="E38" s="391"/>
    </row>
    <row r="39" spans="1:10" s="18" customFormat="1" x14ac:dyDescent="0.25">
      <c r="F39" s="7"/>
      <c r="G39" s="7"/>
      <c r="H39" s="7"/>
      <c r="I39" s="7"/>
    </row>
    <row r="42" spans="1:10" x14ac:dyDescent="0.25">
      <c r="B42" s="7"/>
      <c r="C42" s="7"/>
      <c r="D42" s="7"/>
      <c r="E42" s="7"/>
      <c r="J42" s="7"/>
    </row>
    <row r="43" spans="1:10" x14ac:dyDescent="0.25">
      <c r="J43" s="7"/>
    </row>
    <row r="44" spans="1:10" x14ac:dyDescent="0.25">
      <c r="J44" s="7"/>
    </row>
    <row r="45" spans="1:10" x14ac:dyDescent="0.25">
      <c r="J45" s="7"/>
    </row>
    <row r="46" spans="1:10" x14ac:dyDescent="0.25">
      <c r="J46" s="7"/>
    </row>
    <row r="47" spans="1:10" x14ac:dyDescent="0.25">
      <c r="J47" s="7"/>
    </row>
  </sheetData>
  <mergeCells count="17">
    <mergeCell ref="A30:B30"/>
    <mergeCell ref="A32:B32"/>
    <mergeCell ref="B36:E36"/>
    <mergeCell ref="B37:E37"/>
    <mergeCell ref="B38:E38"/>
    <mergeCell ref="A28:B28"/>
    <mergeCell ref="A1:E1"/>
    <mergeCell ref="A2:E2"/>
    <mergeCell ref="A3:E3"/>
    <mergeCell ref="A8:B8"/>
    <mergeCell ref="A11:B11"/>
    <mergeCell ref="A12:B12"/>
    <mergeCell ref="A15:B15"/>
    <mergeCell ref="A16:B16"/>
    <mergeCell ref="A20:B20"/>
    <mergeCell ref="A22:B22"/>
    <mergeCell ref="A24:B24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fitToWidth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O221"/>
  <sheetViews>
    <sheetView tabSelected="1" zoomScaleNormal="100" workbookViewId="0">
      <selection activeCell="A9" sqref="A9"/>
    </sheetView>
  </sheetViews>
  <sheetFormatPr baseColWidth="10" defaultRowHeight="15" x14ac:dyDescent="0.25"/>
  <cols>
    <col min="1" max="2" width="11.42578125" style="60" customWidth="1"/>
    <col min="3" max="3" width="9.85546875" style="60" customWidth="1"/>
    <col min="4" max="4" width="11.42578125" style="60" customWidth="1"/>
    <col min="5" max="5" width="37.85546875" style="86" customWidth="1"/>
    <col min="6" max="6" width="15.5703125" style="60" customWidth="1"/>
    <col min="7" max="7" width="14.140625" style="60" customWidth="1"/>
    <col min="8" max="8" width="15.140625" style="60" customWidth="1"/>
    <col min="9" max="10" width="15.28515625" style="60" customWidth="1"/>
    <col min="11" max="11" width="15.140625" style="60" customWidth="1"/>
    <col min="12" max="12" width="11.42578125" style="60" customWidth="1"/>
    <col min="13" max="13" width="11.42578125" style="60"/>
    <col min="14" max="14" width="16.140625" style="60" bestFit="1" customWidth="1"/>
    <col min="15" max="16384" width="11.42578125" style="60"/>
  </cols>
  <sheetData>
    <row r="1" spans="1:14" ht="15.75" customHeight="1" x14ac:dyDescent="0.25">
      <c r="A1" s="392"/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2" spans="1:14" ht="15.75" customHeight="1" x14ac:dyDescent="0.25">
      <c r="A2" s="364" t="s">
        <v>427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</row>
    <row r="3" spans="1:14" ht="15.75" customHeight="1" x14ac:dyDescent="0.25">
      <c r="A3" s="364" t="s">
        <v>123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</row>
    <row r="4" spans="1:14" ht="15.75" customHeight="1" x14ac:dyDescent="0.25">
      <c r="A4" s="364" t="s">
        <v>468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</row>
    <row r="5" spans="1:14" ht="15.75" customHeight="1" x14ac:dyDescent="0.25">
      <c r="A5" s="364" t="s">
        <v>529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</row>
    <row r="6" spans="1:14" ht="6.75" customHeight="1" thickBot="1" x14ac:dyDescent="0.3">
      <c r="D6" s="107"/>
      <c r="E6" s="108"/>
      <c r="F6" s="107"/>
    </row>
    <row r="7" spans="1:14" ht="24.75" customHeight="1" x14ac:dyDescent="0.25">
      <c r="A7" s="393" t="s">
        <v>291</v>
      </c>
      <c r="B7" s="395" t="s">
        <v>74</v>
      </c>
      <c r="C7" s="395" t="s">
        <v>292</v>
      </c>
      <c r="D7" s="395"/>
      <c r="E7" s="395"/>
      <c r="F7" s="397" t="s">
        <v>125</v>
      </c>
      <c r="G7" s="397"/>
      <c r="H7" s="397"/>
      <c r="I7" s="397"/>
      <c r="J7" s="397"/>
      <c r="K7" s="398" t="s">
        <v>126</v>
      </c>
    </row>
    <row r="8" spans="1:14" ht="28.5" customHeight="1" x14ac:dyDescent="0.25">
      <c r="A8" s="394"/>
      <c r="B8" s="396"/>
      <c r="C8" s="170" t="s">
        <v>293</v>
      </c>
      <c r="D8" s="170" t="s">
        <v>294</v>
      </c>
      <c r="E8" s="266" t="s">
        <v>295</v>
      </c>
      <c r="F8" s="265" t="s">
        <v>127</v>
      </c>
      <c r="G8" s="265" t="s">
        <v>128</v>
      </c>
      <c r="H8" s="265" t="s">
        <v>107</v>
      </c>
      <c r="I8" s="265" t="s">
        <v>108</v>
      </c>
      <c r="J8" s="265" t="s">
        <v>129</v>
      </c>
      <c r="K8" s="399"/>
    </row>
    <row r="9" spans="1:14" s="66" customFormat="1" x14ac:dyDescent="0.25">
      <c r="A9" s="61"/>
      <c r="B9" s="62"/>
      <c r="C9" s="62"/>
      <c r="D9" s="63"/>
      <c r="E9" s="64"/>
      <c r="F9" s="65"/>
      <c r="G9" s="65"/>
      <c r="H9" s="65"/>
      <c r="I9" s="65"/>
      <c r="J9" s="65"/>
      <c r="K9" s="65"/>
    </row>
    <row r="10" spans="1:14" s="66" customFormat="1" ht="15" customHeight="1" x14ac:dyDescent="0.25">
      <c r="A10" s="171" t="s">
        <v>296</v>
      </c>
      <c r="B10" s="172"/>
      <c r="C10" s="173"/>
      <c r="D10" s="173"/>
      <c r="E10" s="174"/>
      <c r="F10" s="257">
        <f>SUM(F12,F57,F114,F184,F189,F209,F214)</f>
        <v>1029400000.0009998</v>
      </c>
      <c r="G10" s="257">
        <f>SUM(G12,G57,G114,G184,G189,G209,G214)</f>
        <v>0</v>
      </c>
      <c r="H10" s="257">
        <f>SUM(H12,H57,H114,H184,H189,H209,H214)</f>
        <v>1029400000.0009998</v>
      </c>
      <c r="I10" s="257">
        <f>SUM(I12,I57,I114,I184,I189,I209,I214)</f>
        <v>228753486.08999994</v>
      </c>
      <c r="J10" s="257">
        <f>SUM(J12,J57,J114,J184,J189,J209,J214)</f>
        <v>223128171.66999999</v>
      </c>
      <c r="K10" s="257">
        <f>SUM(K12,K57,K114,K184,K189,K209,K214)</f>
        <v>800646513.91099989</v>
      </c>
    </row>
    <row r="11" spans="1:14" s="66" customFormat="1" x14ac:dyDescent="0.25">
      <c r="A11" s="61"/>
      <c r="B11" s="71"/>
      <c r="C11" s="72"/>
      <c r="D11" s="73"/>
      <c r="E11" s="74"/>
      <c r="F11" s="141"/>
      <c r="G11" s="141"/>
      <c r="H11" s="141"/>
      <c r="I11" s="141"/>
      <c r="J11" s="141"/>
      <c r="K11" s="141"/>
    </row>
    <row r="12" spans="1:14" s="66" customFormat="1" ht="15" customHeight="1" x14ac:dyDescent="0.25">
      <c r="A12" s="67">
        <v>10000</v>
      </c>
      <c r="B12" s="68" t="s">
        <v>297</v>
      </c>
      <c r="C12" s="69"/>
      <c r="D12" s="69"/>
      <c r="E12" s="70"/>
      <c r="F12" s="258">
        <f>SUM(F13,F18,F21,F32,F40,F53)</f>
        <v>970798083.08999991</v>
      </c>
      <c r="G12" s="258">
        <f>SUM(G13,G18,G21,G32,G40,G53)</f>
        <v>0</v>
      </c>
      <c r="H12" s="258">
        <f>SUM(H13,H18,H21,H32,H40,H53)</f>
        <v>970798083.08999991</v>
      </c>
      <c r="I12" s="258">
        <f>SUM(I13,I18,I21,I32,I40,I53)</f>
        <v>222430068.40999997</v>
      </c>
      <c r="J12" s="258">
        <f>SUM(J13,J18,J21,J32,J40,J53)</f>
        <v>217017530.15999997</v>
      </c>
      <c r="K12" s="267">
        <f>SUM(K13,K18,K21,K32,K40,K53)</f>
        <v>748368014.67999995</v>
      </c>
      <c r="N12" s="287"/>
    </row>
    <row r="13" spans="1:14" s="66" customFormat="1" x14ac:dyDescent="0.25">
      <c r="A13" s="75"/>
      <c r="B13" s="177">
        <v>11000</v>
      </c>
      <c r="C13" s="178" t="s">
        <v>298</v>
      </c>
      <c r="D13" s="179"/>
      <c r="E13" s="180"/>
      <c r="F13" s="138">
        <f t="shared" ref="F13:H13" si="0">SUM(F14,F16)</f>
        <v>380939334.19999999</v>
      </c>
      <c r="G13" s="138">
        <f t="shared" si="0"/>
        <v>0</v>
      </c>
      <c r="H13" s="138">
        <f t="shared" si="0"/>
        <v>380939334.19999999</v>
      </c>
      <c r="I13" s="138">
        <f t="shared" ref="I13:J13" si="1">SUM(I14,I16)</f>
        <v>88815069.549999997</v>
      </c>
      <c r="J13" s="138">
        <f t="shared" si="1"/>
        <v>88815069.549999997</v>
      </c>
      <c r="K13" s="268">
        <f t="shared" ref="K13" si="2">SUM(K14,K16)</f>
        <v>292124264.64999998</v>
      </c>
    </row>
    <row r="14" spans="1:14" s="66" customFormat="1" x14ac:dyDescent="0.25">
      <c r="A14" s="75"/>
      <c r="B14" s="76"/>
      <c r="C14" s="103">
        <v>11100</v>
      </c>
      <c r="D14" s="175" t="s">
        <v>299</v>
      </c>
      <c r="E14" s="176"/>
      <c r="F14" s="139">
        <f t="shared" ref="F14:K14" si="3">SUM(F15)</f>
        <v>119711995.73</v>
      </c>
      <c r="G14" s="139">
        <f t="shared" si="3"/>
        <v>0</v>
      </c>
      <c r="H14" s="139">
        <f t="shared" si="3"/>
        <v>119711995.73</v>
      </c>
      <c r="I14" s="139">
        <f t="shared" si="3"/>
        <v>23977553.899999999</v>
      </c>
      <c r="J14" s="139">
        <f t="shared" si="3"/>
        <v>23977553.899999999</v>
      </c>
      <c r="K14" s="269">
        <f t="shared" si="3"/>
        <v>95734441.830000013</v>
      </c>
    </row>
    <row r="15" spans="1:14" s="66" customFormat="1" x14ac:dyDescent="0.25">
      <c r="A15" s="75"/>
      <c r="B15" s="77"/>
      <c r="C15" s="76"/>
      <c r="D15" s="78">
        <v>11101</v>
      </c>
      <c r="E15" s="79" t="s">
        <v>300</v>
      </c>
      <c r="F15" s="182">
        <v>119711995.73</v>
      </c>
      <c r="G15" s="182">
        <v>0</v>
      </c>
      <c r="H15" s="182">
        <f>F15+G15</f>
        <v>119711995.73</v>
      </c>
      <c r="I15" s="182">
        <v>23977553.899999999</v>
      </c>
      <c r="J15" s="182">
        <v>23977553.899999999</v>
      </c>
      <c r="K15" s="267">
        <f>H15-I15</f>
        <v>95734441.830000013</v>
      </c>
    </row>
    <row r="16" spans="1:14" s="66" customFormat="1" x14ac:dyDescent="0.25">
      <c r="A16" s="75"/>
      <c r="B16" s="76"/>
      <c r="C16" s="103">
        <v>11300</v>
      </c>
      <c r="D16" s="175" t="s">
        <v>301</v>
      </c>
      <c r="E16" s="176"/>
      <c r="F16" s="139">
        <f t="shared" ref="F16" si="4">SUM(F17)</f>
        <v>261227338.47</v>
      </c>
      <c r="G16" s="139">
        <f t="shared" ref="G16" si="5">SUM(G17)</f>
        <v>0</v>
      </c>
      <c r="H16" s="139">
        <f t="shared" ref="H16:K16" si="6">SUM(H17)</f>
        <v>261227338.47</v>
      </c>
      <c r="I16" s="139">
        <f t="shared" si="6"/>
        <v>64837515.649999999</v>
      </c>
      <c r="J16" s="139">
        <f t="shared" si="6"/>
        <v>64837515.649999999</v>
      </c>
      <c r="K16" s="269">
        <f t="shared" si="6"/>
        <v>196389822.81999999</v>
      </c>
    </row>
    <row r="17" spans="1:11" s="66" customFormat="1" x14ac:dyDescent="0.25">
      <c r="A17" s="75"/>
      <c r="B17" s="77"/>
      <c r="C17" s="76"/>
      <c r="D17" s="78">
        <v>11301</v>
      </c>
      <c r="E17" s="79" t="s">
        <v>471</v>
      </c>
      <c r="F17" s="182">
        <v>261227338.47</v>
      </c>
      <c r="G17" s="182">
        <v>0</v>
      </c>
      <c r="H17" s="182">
        <f>F17+G17</f>
        <v>261227338.47</v>
      </c>
      <c r="I17" s="182">
        <v>64837515.649999999</v>
      </c>
      <c r="J17" s="182">
        <v>64837515.649999999</v>
      </c>
      <c r="K17" s="267">
        <f t="shared" ref="K17:K71" si="7">H17-I17</f>
        <v>196389822.81999999</v>
      </c>
    </row>
    <row r="18" spans="1:11" s="66" customFormat="1" x14ac:dyDescent="0.25">
      <c r="A18" s="75"/>
      <c r="B18" s="177">
        <v>12000</v>
      </c>
      <c r="C18" s="178" t="s">
        <v>302</v>
      </c>
      <c r="D18" s="179"/>
      <c r="E18" s="180"/>
      <c r="F18" s="138">
        <f>SUM(F19)</f>
        <v>2248027.71</v>
      </c>
      <c r="G18" s="138">
        <f t="shared" ref="G18:K18" si="8">SUM(G19)</f>
        <v>0</v>
      </c>
      <c r="H18" s="138">
        <f t="shared" si="8"/>
        <v>2248027.71</v>
      </c>
      <c r="I18" s="138">
        <f t="shared" si="8"/>
        <v>1225347.01</v>
      </c>
      <c r="J18" s="138">
        <f t="shared" si="8"/>
        <v>1225347.01</v>
      </c>
      <c r="K18" s="138">
        <f t="shared" si="8"/>
        <v>1022680.7</v>
      </c>
    </row>
    <row r="19" spans="1:11" s="66" customFormat="1" x14ac:dyDescent="0.25">
      <c r="A19" s="75"/>
      <c r="B19" s="76"/>
      <c r="C19" s="103">
        <v>12200</v>
      </c>
      <c r="D19" s="175" t="s">
        <v>303</v>
      </c>
      <c r="E19" s="176"/>
      <c r="F19" s="139">
        <f t="shared" ref="F19" si="9">SUM(F20)</f>
        <v>2248027.71</v>
      </c>
      <c r="G19" s="139">
        <f t="shared" ref="G19" si="10">SUM(G20)</f>
        <v>0</v>
      </c>
      <c r="H19" s="139">
        <f t="shared" ref="H19:K19" si="11">SUM(H20)</f>
        <v>2248027.71</v>
      </c>
      <c r="I19" s="139">
        <f t="shared" si="11"/>
        <v>1225347.01</v>
      </c>
      <c r="J19" s="139">
        <f t="shared" si="11"/>
        <v>1225347.01</v>
      </c>
      <c r="K19" s="269">
        <f t="shared" si="11"/>
        <v>1022680.7</v>
      </c>
    </row>
    <row r="20" spans="1:11" s="66" customFormat="1" x14ac:dyDescent="0.25">
      <c r="A20" s="75"/>
      <c r="B20" s="77"/>
      <c r="C20" s="76"/>
      <c r="D20" s="81">
        <v>12201</v>
      </c>
      <c r="E20" s="82" t="s">
        <v>472</v>
      </c>
      <c r="F20" s="182">
        <v>2248027.71</v>
      </c>
      <c r="G20" s="182">
        <v>0</v>
      </c>
      <c r="H20" s="182">
        <f>F20+G20</f>
        <v>2248027.71</v>
      </c>
      <c r="I20" s="182">
        <v>1225347.01</v>
      </c>
      <c r="J20" s="182">
        <v>1225347.01</v>
      </c>
      <c r="K20" s="267">
        <f t="shared" si="7"/>
        <v>1022680.7</v>
      </c>
    </row>
    <row r="21" spans="1:11" s="66" customFormat="1" x14ac:dyDescent="0.25">
      <c r="A21" s="75"/>
      <c r="B21" s="177">
        <v>13000</v>
      </c>
      <c r="C21" s="178" t="s">
        <v>304</v>
      </c>
      <c r="D21" s="179"/>
      <c r="E21" s="180"/>
      <c r="F21" s="138">
        <f>SUM(F22,F25,F28,F30)</f>
        <v>295155647.72000003</v>
      </c>
      <c r="G21" s="138">
        <f t="shared" ref="G21" si="12">SUM(G22,G25,G28,G30)</f>
        <v>0</v>
      </c>
      <c r="H21" s="138">
        <f t="shared" ref="H21" si="13">SUM(H22,H25,H28,H30)</f>
        <v>295155647.72000003</v>
      </c>
      <c r="I21" s="138">
        <f t="shared" ref="I21" si="14">SUM(I22,I25,I28,I30)</f>
        <v>59782679.379999995</v>
      </c>
      <c r="J21" s="138">
        <f t="shared" ref="J21" si="15">SUM(J22,J25,J28,J30)</f>
        <v>59782679.379999995</v>
      </c>
      <c r="K21" s="268">
        <f t="shared" ref="K21" si="16">SUM(K22,K25,K28,K30)</f>
        <v>235372968.33999997</v>
      </c>
    </row>
    <row r="22" spans="1:11" s="66" customFormat="1" x14ac:dyDescent="0.25">
      <c r="A22" s="75"/>
      <c r="B22" s="76"/>
      <c r="C22" s="103">
        <v>13100</v>
      </c>
      <c r="D22" s="175" t="s">
        <v>305</v>
      </c>
      <c r="E22" s="176"/>
      <c r="F22" s="139">
        <f>SUM(F23:F24)</f>
        <v>5501031.3300000001</v>
      </c>
      <c r="G22" s="139">
        <f t="shared" ref="G22" si="17">SUM(G23:G24)</f>
        <v>0</v>
      </c>
      <c r="H22" s="139">
        <f t="shared" ref="H22" si="18">SUM(H23:H24)</f>
        <v>5501031.3300000001</v>
      </c>
      <c r="I22" s="139">
        <f t="shared" ref="I22" si="19">SUM(I23:I24)</f>
        <v>775547.88</v>
      </c>
      <c r="J22" s="139">
        <f t="shared" ref="J22" si="20">SUM(J23:J24)</f>
        <v>775547.88</v>
      </c>
      <c r="K22" s="269">
        <f t="shared" ref="K22" si="21">SUM(K23:K24)</f>
        <v>4725483.45</v>
      </c>
    </row>
    <row r="23" spans="1:11" s="66" customFormat="1" ht="30" x14ac:dyDescent="0.25">
      <c r="A23" s="75"/>
      <c r="B23" s="77"/>
      <c r="C23" s="76"/>
      <c r="D23" s="78">
        <v>13101</v>
      </c>
      <c r="E23" s="79" t="s">
        <v>473</v>
      </c>
      <c r="F23" s="182">
        <v>3501031.33</v>
      </c>
      <c r="G23" s="182">
        <v>0</v>
      </c>
      <c r="H23" s="182">
        <f t="shared" ref="H23:H24" si="22">F23+G23</f>
        <v>3501031.33</v>
      </c>
      <c r="I23" s="182">
        <v>775547.88</v>
      </c>
      <c r="J23" s="182">
        <v>775547.88</v>
      </c>
      <c r="K23" s="267">
        <f t="shared" si="7"/>
        <v>2725483.45</v>
      </c>
    </row>
    <row r="24" spans="1:11" s="66" customFormat="1" x14ac:dyDescent="0.25">
      <c r="A24" s="75"/>
      <c r="B24" s="77"/>
      <c r="C24" s="76"/>
      <c r="D24" s="78">
        <v>13102</v>
      </c>
      <c r="E24" s="79" t="s">
        <v>474</v>
      </c>
      <c r="F24" s="182">
        <v>2000000</v>
      </c>
      <c r="G24" s="182">
        <v>0</v>
      </c>
      <c r="H24" s="182">
        <f t="shared" si="22"/>
        <v>2000000</v>
      </c>
      <c r="I24" s="182">
        <v>0</v>
      </c>
      <c r="J24" s="182">
        <v>0</v>
      </c>
      <c r="K24" s="267">
        <f t="shared" si="7"/>
        <v>2000000</v>
      </c>
    </row>
    <row r="25" spans="1:11" s="66" customFormat="1" x14ac:dyDescent="0.25">
      <c r="A25" s="75"/>
      <c r="B25" s="76"/>
      <c r="C25" s="103">
        <v>13200</v>
      </c>
      <c r="D25" s="175" t="s">
        <v>306</v>
      </c>
      <c r="E25" s="176"/>
      <c r="F25" s="139">
        <f t="shared" ref="F25" si="23">SUM(F26:F27)</f>
        <v>130678782.61</v>
      </c>
      <c r="G25" s="139">
        <f t="shared" ref="G25" si="24">SUM(G26:G27)</f>
        <v>0</v>
      </c>
      <c r="H25" s="139">
        <f t="shared" ref="H25:K25" si="25">SUM(H26:H27)</f>
        <v>130678782.61</v>
      </c>
      <c r="I25" s="139">
        <f t="shared" si="25"/>
        <v>22265894.939999998</v>
      </c>
      <c r="J25" s="139">
        <f t="shared" ref="J25" si="26">SUM(J26:J27)</f>
        <v>22265894.939999998</v>
      </c>
      <c r="K25" s="269">
        <f t="shared" si="25"/>
        <v>108412887.66999999</v>
      </c>
    </row>
    <row r="26" spans="1:11" s="66" customFormat="1" x14ac:dyDescent="0.25">
      <c r="A26" s="75"/>
      <c r="B26" s="77"/>
      <c r="C26" s="76"/>
      <c r="D26" s="78">
        <v>13202</v>
      </c>
      <c r="E26" s="79" t="s">
        <v>475</v>
      </c>
      <c r="F26" s="182">
        <v>33616518.799999997</v>
      </c>
      <c r="G26" s="182">
        <v>0</v>
      </c>
      <c r="H26" s="182">
        <f t="shared" ref="H26:H27" si="27">F26+G26</f>
        <v>33616518.799999997</v>
      </c>
      <c r="I26" s="182">
        <v>34572.379999999997</v>
      </c>
      <c r="J26" s="182">
        <v>34572.379999999997</v>
      </c>
      <c r="K26" s="267">
        <f t="shared" si="7"/>
        <v>33581946.419999994</v>
      </c>
    </row>
    <row r="27" spans="1:11" s="66" customFormat="1" x14ac:dyDescent="0.25">
      <c r="A27" s="75"/>
      <c r="B27" s="77"/>
      <c r="C27" s="76"/>
      <c r="D27" s="78">
        <v>13203</v>
      </c>
      <c r="E27" s="79" t="s">
        <v>516</v>
      </c>
      <c r="F27" s="182">
        <v>97062263.810000002</v>
      </c>
      <c r="G27" s="182">
        <v>0</v>
      </c>
      <c r="H27" s="182">
        <f t="shared" si="27"/>
        <v>97062263.810000002</v>
      </c>
      <c r="I27" s="182">
        <v>22231322.559999999</v>
      </c>
      <c r="J27" s="182">
        <v>22231322.559999999</v>
      </c>
      <c r="K27" s="267">
        <f t="shared" si="7"/>
        <v>74830941.25</v>
      </c>
    </row>
    <row r="28" spans="1:11" s="66" customFormat="1" x14ac:dyDescent="0.25">
      <c r="A28" s="75"/>
      <c r="B28" s="76"/>
      <c r="C28" s="103">
        <v>13300</v>
      </c>
      <c r="D28" s="175" t="s">
        <v>307</v>
      </c>
      <c r="E28" s="176"/>
      <c r="F28" s="139">
        <f t="shared" ref="F28" si="28">SUM(F29)</f>
        <v>1268045.3799999999</v>
      </c>
      <c r="G28" s="139">
        <f t="shared" ref="G28" si="29">SUM(G29)</f>
        <v>0</v>
      </c>
      <c r="H28" s="139">
        <f t="shared" ref="H28:K28" si="30">SUM(H29)</f>
        <v>1268045.3799999999</v>
      </c>
      <c r="I28" s="139">
        <f t="shared" si="30"/>
        <v>443046.78</v>
      </c>
      <c r="J28" s="139">
        <f t="shared" si="30"/>
        <v>443046.78</v>
      </c>
      <c r="K28" s="269">
        <f t="shared" si="30"/>
        <v>824998.59999999986</v>
      </c>
    </row>
    <row r="29" spans="1:11" s="66" customFormat="1" x14ac:dyDescent="0.25">
      <c r="A29" s="75"/>
      <c r="B29" s="77"/>
      <c r="C29" s="76"/>
      <c r="D29" s="78">
        <v>13301</v>
      </c>
      <c r="E29" s="79" t="s">
        <v>476</v>
      </c>
      <c r="F29" s="182">
        <v>1268045.3799999999</v>
      </c>
      <c r="G29" s="182">
        <v>0</v>
      </c>
      <c r="H29" s="182">
        <f>F29+G29</f>
        <v>1268045.3799999999</v>
      </c>
      <c r="I29" s="182">
        <v>443046.78</v>
      </c>
      <c r="J29" s="182">
        <v>443046.78</v>
      </c>
      <c r="K29" s="267">
        <f t="shared" si="7"/>
        <v>824998.59999999986</v>
      </c>
    </row>
    <row r="30" spans="1:11" s="66" customFormat="1" x14ac:dyDescent="0.25">
      <c r="A30" s="75"/>
      <c r="B30" s="76"/>
      <c r="C30" s="103">
        <v>13400</v>
      </c>
      <c r="D30" s="175" t="s">
        <v>308</v>
      </c>
      <c r="E30" s="176"/>
      <c r="F30" s="139">
        <f t="shared" ref="F30" si="31">SUM(F31)</f>
        <v>157707788.40000001</v>
      </c>
      <c r="G30" s="139">
        <f t="shared" ref="G30" si="32">SUM(G31)</f>
        <v>0</v>
      </c>
      <c r="H30" s="139">
        <f t="shared" ref="H30:K30" si="33">SUM(H31)</f>
        <v>157707788.40000001</v>
      </c>
      <c r="I30" s="139">
        <f t="shared" si="33"/>
        <v>36298189.780000001</v>
      </c>
      <c r="J30" s="139">
        <f t="shared" si="33"/>
        <v>36298189.780000001</v>
      </c>
      <c r="K30" s="269">
        <f t="shared" si="33"/>
        <v>121409598.62</v>
      </c>
    </row>
    <row r="31" spans="1:11" s="66" customFormat="1" x14ac:dyDescent="0.25">
      <c r="A31" s="75"/>
      <c r="B31" s="77"/>
      <c r="C31" s="76"/>
      <c r="D31" s="78">
        <v>13401</v>
      </c>
      <c r="E31" s="79" t="s">
        <v>308</v>
      </c>
      <c r="F31" s="182">
        <f>166907788.4-7200000-2000000</f>
        <v>157707788.40000001</v>
      </c>
      <c r="G31" s="182">
        <v>0</v>
      </c>
      <c r="H31" s="182">
        <f>F31+G31</f>
        <v>157707788.40000001</v>
      </c>
      <c r="I31" s="182">
        <v>36298189.780000001</v>
      </c>
      <c r="J31" s="182">
        <v>36298189.780000001</v>
      </c>
      <c r="K31" s="267">
        <f t="shared" si="7"/>
        <v>121409598.62</v>
      </c>
    </row>
    <row r="32" spans="1:11" s="66" customFormat="1" x14ac:dyDescent="0.25">
      <c r="A32" s="75"/>
      <c r="B32" s="177">
        <v>14000</v>
      </c>
      <c r="C32" s="178" t="s">
        <v>309</v>
      </c>
      <c r="D32" s="179"/>
      <c r="E32" s="180"/>
      <c r="F32" s="138">
        <f t="shared" ref="F32" si="34">SUM(F33,F36)</f>
        <v>111274638.67999999</v>
      </c>
      <c r="G32" s="138">
        <f t="shared" ref="G32" si="35">SUM(G33,G36)</f>
        <v>0</v>
      </c>
      <c r="H32" s="138">
        <f t="shared" ref="H32:K32" si="36">SUM(H33,H36)</f>
        <v>111274638.67999999</v>
      </c>
      <c r="I32" s="138">
        <f t="shared" ref="I32" si="37">SUM(I33,I36)</f>
        <v>35958174.200000003</v>
      </c>
      <c r="J32" s="138">
        <f t="shared" ref="J32" si="38">SUM(J33,J36)</f>
        <v>30545635.950000003</v>
      </c>
      <c r="K32" s="268">
        <f t="shared" si="36"/>
        <v>75316464.479999989</v>
      </c>
    </row>
    <row r="33" spans="1:11" s="66" customFormat="1" x14ac:dyDescent="0.25">
      <c r="A33" s="75"/>
      <c r="B33" s="76"/>
      <c r="C33" s="103">
        <v>14100</v>
      </c>
      <c r="D33" s="175" t="s">
        <v>310</v>
      </c>
      <c r="E33" s="176"/>
      <c r="F33" s="139">
        <f t="shared" ref="F33" si="39">SUM(F34:F35)</f>
        <v>94850802.519999996</v>
      </c>
      <c r="G33" s="139">
        <f t="shared" ref="G33" si="40">SUM(G34:G35)</f>
        <v>0</v>
      </c>
      <c r="H33" s="139">
        <f t="shared" ref="H33:K33" si="41">SUM(H34:H35)</f>
        <v>94850802.519999996</v>
      </c>
      <c r="I33" s="139">
        <f t="shared" ref="I33" si="42">SUM(I34:I35)</f>
        <v>22559360.009999998</v>
      </c>
      <c r="J33" s="139">
        <f t="shared" ref="J33" si="43">SUM(J34:J35)</f>
        <v>17146821.760000002</v>
      </c>
      <c r="K33" s="269">
        <f t="shared" si="41"/>
        <v>72291442.50999999</v>
      </c>
    </row>
    <row r="34" spans="1:11" s="66" customFormat="1" ht="30" x14ac:dyDescent="0.25">
      <c r="A34" s="75"/>
      <c r="B34" s="77"/>
      <c r="C34" s="76"/>
      <c r="D34" s="78">
        <v>14101</v>
      </c>
      <c r="E34" s="79" t="s">
        <v>477</v>
      </c>
      <c r="F34" s="182">
        <v>44854390.299999997</v>
      </c>
      <c r="G34" s="182">
        <v>0</v>
      </c>
      <c r="H34" s="182">
        <f t="shared" ref="H34:H35" si="44">F34+G34</f>
        <v>44854390.299999997</v>
      </c>
      <c r="I34" s="182">
        <v>10614285.609999999</v>
      </c>
      <c r="J34" s="182">
        <v>7459542.4400000004</v>
      </c>
      <c r="K34" s="267">
        <f t="shared" si="7"/>
        <v>34240104.689999998</v>
      </c>
    </row>
    <row r="35" spans="1:11" s="66" customFormat="1" ht="30" x14ac:dyDescent="0.25">
      <c r="A35" s="75"/>
      <c r="B35" s="77"/>
      <c r="C35" s="76"/>
      <c r="D35" s="78">
        <v>14102</v>
      </c>
      <c r="E35" s="79" t="s">
        <v>478</v>
      </c>
      <c r="F35" s="182">
        <v>49996412.219999999</v>
      </c>
      <c r="G35" s="182">
        <v>0</v>
      </c>
      <c r="H35" s="182">
        <f t="shared" si="44"/>
        <v>49996412.219999999</v>
      </c>
      <c r="I35" s="182">
        <v>11945074.4</v>
      </c>
      <c r="J35" s="182">
        <v>9687279.3200000003</v>
      </c>
      <c r="K35" s="267">
        <f t="shared" si="7"/>
        <v>38051337.82</v>
      </c>
    </row>
    <row r="36" spans="1:11" s="66" customFormat="1" x14ac:dyDescent="0.25">
      <c r="A36" s="75"/>
      <c r="B36" s="76"/>
      <c r="C36" s="103">
        <v>14400</v>
      </c>
      <c r="D36" s="175" t="s">
        <v>311</v>
      </c>
      <c r="E36" s="176"/>
      <c r="F36" s="139">
        <f>SUM(F37:F39)</f>
        <v>16423836.16</v>
      </c>
      <c r="G36" s="139">
        <f>SUM(G37:G39)</f>
        <v>0</v>
      </c>
      <c r="H36" s="139">
        <f>SUM(H37:H39)</f>
        <v>16423836.16</v>
      </c>
      <c r="I36" s="139">
        <f>SUM(I37:I39)</f>
        <v>13398814.190000001</v>
      </c>
      <c r="J36" s="139">
        <f>SUM(J37:J39)</f>
        <v>13398814.190000001</v>
      </c>
      <c r="K36" s="269">
        <f>SUM(K37:K39)</f>
        <v>3025021.9699999997</v>
      </c>
    </row>
    <row r="37" spans="1:11" s="66" customFormat="1" x14ac:dyDescent="0.25">
      <c r="A37" s="75"/>
      <c r="B37" s="77"/>
      <c r="C37" s="76"/>
      <c r="D37" s="78">
        <v>14401</v>
      </c>
      <c r="E37" s="79" t="s">
        <v>479</v>
      </c>
      <c r="F37" s="182">
        <v>1203836.1599999999</v>
      </c>
      <c r="G37" s="182">
        <v>0</v>
      </c>
      <c r="H37" s="182">
        <f t="shared" ref="H37:H39" si="45">F37+G37</f>
        <v>1203836.1599999999</v>
      </c>
      <c r="I37" s="182">
        <v>375454.92</v>
      </c>
      <c r="J37" s="182">
        <v>375454.92</v>
      </c>
      <c r="K37" s="267">
        <f t="shared" si="7"/>
        <v>828381.24</v>
      </c>
    </row>
    <row r="38" spans="1:11" s="66" customFormat="1" ht="30" x14ac:dyDescent="0.25">
      <c r="A38" s="75"/>
      <c r="B38" s="77"/>
      <c r="C38" s="76"/>
      <c r="D38" s="78">
        <v>14410</v>
      </c>
      <c r="E38" s="79" t="s">
        <v>312</v>
      </c>
      <c r="F38" s="182">
        <v>720000</v>
      </c>
      <c r="G38" s="182">
        <v>0</v>
      </c>
      <c r="H38" s="182">
        <f t="shared" si="45"/>
        <v>720000</v>
      </c>
      <c r="I38" s="182">
        <v>363524.54</v>
      </c>
      <c r="J38" s="182">
        <v>363524.54</v>
      </c>
      <c r="K38" s="267">
        <f t="shared" si="7"/>
        <v>356475.46</v>
      </c>
    </row>
    <row r="39" spans="1:11" s="66" customFormat="1" ht="30" x14ac:dyDescent="0.25">
      <c r="A39" s="75"/>
      <c r="B39" s="77"/>
      <c r="C39" s="76"/>
      <c r="D39" s="78">
        <v>14412</v>
      </c>
      <c r="E39" s="79" t="s">
        <v>480</v>
      </c>
      <c r="F39" s="182">
        <v>14500000</v>
      </c>
      <c r="G39" s="182">
        <v>0</v>
      </c>
      <c r="H39" s="182">
        <f t="shared" si="45"/>
        <v>14500000</v>
      </c>
      <c r="I39" s="182">
        <v>12659834.73</v>
      </c>
      <c r="J39" s="182">
        <v>12659834.73</v>
      </c>
      <c r="K39" s="267">
        <f t="shared" si="7"/>
        <v>1840165.2699999996</v>
      </c>
    </row>
    <row r="40" spans="1:11" s="66" customFormat="1" x14ac:dyDescent="0.25">
      <c r="A40" s="75"/>
      <c r="B40" s="177">
        <v>15000</v>
      </c>
      <c r="C40" s="178" t="s">
        <v>313</v>
      </c>
      <c r="D40" s="179"/>
      <c r="E40" s="180"/>
      <c r="F40" s="138">
        <f>SUM(F41,F43,F51)</f>
        <v>167017148.78</v>
      </c>
      <c r="G40" s="138">
        <f t="shared" ref="G40:K40" si="46">SUM(G41,G43,G51)</f>
        <v>0</v>
      </c>
      <c r="H40" s="138">
        <f t="shared" si="46"/>
        <v>167017148.78</v>
      </c>
      <c r="I40" s="138">
        <f t="shared" si="46"/>
        <v>33843998.269999996</v>
      </c>
      <c r="J40" s="138">
        <f t="shared" si="46"/>
        <v>33843998.269999996</v>
      </c>
      <c r="K40" s="138">
        <f t="shared" si="46"/>
        <v>133173150.51000001</v>
      </c>
    </row>
    <row r="41" spans="1:11" s="66" customFormat="1" x14ac:dyDescent="0.25">
      <c r="A41" s="75"/>
      <c r="B41" s="76"/>
      <c r="C41" s="103">
        <v>15300</v>
      </c>
      <c r="D41" s="175" t="s">
        <v>314</v>
      </c>
      <c r="E41" s="176"/>
      <c r="F41" s="139">
        <f t="shared" ref="F41" si="47">SUM(F42)</f>
        <v>561592.73</v>
      </c>
      <c r="G41" s="139">
        <f t="shared" ref="G41" si="48">SUM(G42)</f>
        <v>0</v>
      </c>
      <c r="H41" s="139">
        <f t="shared" ref="H41:K41" si="49">SUM(H42)</f>
        <v>561592.73</v>
      </c>
      <c r="I41" s="139">
        <f t="shared" si="49"/>
        <v>126895.2</v>
      </c>
      <c r="J41" s="139">
        <f t="shared" si="49"/>
        <v>126895.2</v>
      </c>
      <c r="K41" s="269">
        <f t="shared" si="49"/>
        <v>434697.52999999997</v>
      </c>
    </row>
    <row r="42" spans="1:11" s="66" customFormat="1" ht="30" x14ac:dyDescent="0.25">
      <c r="A42" s="75"/>
      <c r="B42" s="77"/>
      <c r="C42" s="76"/>
      <c r="D42" s="78">
        <v>15302</v>
      </c>
      <c r="E42" s="79" t="s">
        <v>481</v>
      </c>
      <c r="F42" s="182">
        <v>561592.73</v>
      </c>
      <c r="G42" s="182">
        <v>0</v>
      </c>
      <c r="H42" s="182">
        <f>F42+G42</f>
        <v>561592.73</v>
      </c>
      <c r="I42" s="182">
        <v>126895.2</v>
      </c>
      <c r="J42" s="182">
        <v>126895.2</v>
      </c>
      <c r="K42" s="267">
        <f t="shared" si="7"/>
        <v>434697.52999999997</v>
      </c>
    </row>
    <row r="43" spans="1:11" s="66" customFormat="1" x14ac:dyDescent="0.25">
      <c r="A43" s="75"/>
      <c r="B43" s="76"/>
      <c r="C43" s="103">
        <v>15400</v>
      </c>
      <c r="D43" s="175" t="s">
        <v>315</v>
      </c>
      <c r="E43" s="176"/>
      <c r="F43" s="139">
        <f t="shared" ref="F43" si="50">SUM(F44:F50)</f>
        <v>163955556.05000001</v>
      </c>
      <c r="G43" s="139">
        <f t="shared" ref="G43" si="51">SUM(G44:G50)</f>
        <v>0</v>
      </c>
      <c r="H43" s="139">
        <f t="shared" ref="H43:K43" si="52">SUM(H44:H50)</f>
        <v>163955556.05000001</v>
      </c>
      <c r="I43" s="139">
        <f t="shared" si="52"/>
        <v>33080181.539999995</v>
      </c>
      <c r="J43" s="139">
        <f t="shared" ref="J43" si="53">SUM(J44:J50)</f>
        <v>33080181.539999995</v>
      </c>
      <c r="K43" s="269">
        <f t="shared" si="52"/>
        <v>130875374.51000001</v>
      </c>
    </row>
    <row r="44" spans="1:11" s="66" customFormat="1" x14ac:dyDescent="0.25">
      <c r="A44" s="75"/>
      <c r="B44" s="77"/>
      <c r="C44" s="76"/>
      <c r="D44" s="78">
        <v>15401</v>
      </c>
      <c r="E44" s="79" t="s">
        <v>482</v>
      </c>
      <c r="F44" s="182">
        <v>34161094.780000001</v>
      </c>
      <c r="G44" s="182">
        <v>0</v>
      </c>
      <c r="H44" s="182">
        <f t="shared" ref="H44:H50" si="54">F44+G44</f>
        <v>34161094.780000001</v>
      </c>
      <c r="I44" s="182">
        <v>7782946.6100000003</v>
      </c>
      <c r="J44" s="182">
        <v>7782946.6100000003</v>
      </c>
      <c r="K44" s="267">
        <f t="shared" si="7"/>
        <v>26378148.170000002</v>
      </c>
    </row>
    <row r="45" spans="1:11" s="66" customFormat="1" x14ac:dyDescent="0.25">
      <c r="A45" s="75"/>
      <c r="B45" s="77"/>
      <c r="C45" s="76"/>
      <c r="D45" s="78">
        <v>15402</v>
      </c>
      <c r="E45" s="79" t="s">
        <v>483</v>
      </c>
      <c r="F45" s="182">
        <v>18680289.109999999</v>
      </c>
      <c r="G45" s="182">
        <v>0</v>
      </c>
      <c r="H45" s="182">
        <f t="shared" si="54"/>
        <v>18680289.109999999</v>
      </c>
      <c r="I45" s="182">
        <v>4260951.0199999996</v>
      </c>
      <c r="J45" s="182">
        <v>4260951.0199999996</v>
      </c>
      <c r="K45" s="267">
        <f t="shared" si="7"/>
        <v>14419338.09</v>
      </c>
    </row>
    <row r="46" spans="1:11" s="66" customFormat="1" x14ac:dyDescent="0.25">
      <c r="A46" s="75"/>
      <c r="B46" s="77"/>
      <c r="C46" s="76"/>
      <c r="D46" s="78">
        <v>15403</v>
      </c>
      <c r="E46" s="79" t="s">
        <v>517</v>
      </c>
      <c r="F46" s="182">
        <v>70057142.480000004</v>
      </c>
      <c r="G46" s="182">
        <v>0</v>
      </c>
      <c r="H46" s="182">
        <f t="shared" si="54"/>
        <v>70057142.480000004</v>
      </c>
      <c r="I46" s="182">
        <v>16106480.6</v>
      </c>
      <c r="J46" s="182">
        <v>16106480.6</v>
      </c>
      <c r="K46" s="267">
        <f t="shared" si="7"/>
        <v>53950661.880000003</v>
      </c>
    </row>
    <row r="47" spans="1:11" s="66" customFormat="1" x14ac:dyDescent="0.25">
      <c r="A47" s="75"/>
      <c r="B47" s="77"/>
      <c r="C47" s="76"/>
      <c r="D47" s="78">
        <v>15404</v>
      </c>
      <c r="E47" s="79" t="s">
        <v>484</v>
      </c>
      <c r="F47" s="182">
        <v>16632108.199999999</v>
      </c>
      <c r="G47" s="182">
        <v>0</v>
      </c>
      <c r="H47" s="182">
        <f t="shared" si="54"/>
        <v>16632108.199999999</v>
      </c>
      <c r="I47" s="182">
        <v>1785.93</v>
      </c>
      <c r="J47" s="182">
        <v>1785.93</v>
      </c>
      <c r="K47" s="267">
        <f t="shared" si="7"/>
        <v>16630322.27</v>
      </c>
    </row>
    <row r="48" spans="1:11" s="66" customFormat="1" x14ac:dyDescent="0.25">
      <c r="A48" s="75"/>
      <c r="B48" s="77"/>
      <c r="C48" s="76"/>
      <c r="D48" s="78">
        <v>15405</v>
      </c>
      <c r="E48" s="79" t="s">
        <v>485</v>
      </c>
      <c r="F48" s="182">
        <v>6131020.4000000004</v>
      </c>
      <c r="G48" s="182">
        <v>0</v>
      </c>
      <c r="H48" s="182">
        <f t="shared" si="54"/>
        <v>6131020.4000000004</v>
      </c>
      <c r="I48" s="182">
        <v>1624330.88</v>
      </c>
      <c r="J48" s="182">
        <v>1624330.88</v>
      </c>
      <c r="K48" s="267">
        <f t="shared" si="7"/>
        <v>4506689.5200000005</v>
      </c>
    </row>
    <row r="49" spans="1:11" s="66" customFormat="1" x14ac:dyDescent="0.25">
      <c r="A49" s="75"/>
      <c r="B49" s="77"/>
      <c r="C49" s="76"/>
      <c r="D49" s="78">
        <v>15406</v>
      </c>
      <c r="E49" s="79" t="s">
        <v>486</v>
      </c>
      <c r="F49" s="182">
        <v>13472742.779999999</v>
      </c>
      <c r="G49" s="182">
        <v>0</v>
      </c>
      <c r="H49" s="182">
        <f t="shared" si="54"/>
        <v>13472742.779999999</v>
      </c>
      <c r="I49" s="182">
        <v>3107073.97</v>
      </c>
      <c r="J49" s="182">
        <v>3107073.97</v>
      </c>
      <c r="K49" s="267">
        <f t="shared" si="7"/>
        <v>10365668.809999999</v>
      </c>
    </row>
    <row r="50" spans="1:11" s="66" customFormat="1" x14ac:dyDescent="0.25">
      <c r="A50" s="75"/>
      <c r="B50" s="77"/>
      <c r="C50" s="76"/>
      <c r="D50" s="78">
        <v>15412</v>
      </c>
      <c r="E50" s="79" t="s">
        <v>487</v>
      </c>
      <c r="F50" s="182">
        <v>4821158.3</v>
      </c>
      <c r="G50" s="182">
        <v>0</v>
      </c>
      <c r="H50" s="182">
        <f t="shared" si="54"/>
        <v>4821158.3</v>
      </c>
      <c r="I50" s="182">
        <v>196612.53</v>
      </c>
      <c r="J50" s="182">
        <v>196612.53</v>
      </c>
      <c r="K50" s="267">
        <f t="shared" si="7"/>
        <v>4624545.7699999996</v>
      </c>
    </row>
    <row r="51" spans="1:11" s="66" customFormat="1" x14ac:dyDescent="0.25">
      <c r="A51" s="75"/>
      <c r="B51" s="76"/>
      <c r="C51" s="103">
        <v>15900</v>
      </c>
      <c r="D51" s="175" t="s">
        <v>313</v>
      </c>
      <c r="E51" s="176"/>
      <c r="F51" s="139">
        <f>SUM(F52:F52)</f>
        <v>2500000</v>
      </c>
      <c r="G51" s="139">
        <f>SUM(G52:G52)</f>
        <v>0</v>
      </c>
      <c r="H51" s="139">
        <f>SUM(H52:H52)</f>
        <v>2500000</v>
      </c>
      <c r="I51" s="139">
        <f>SUM(I52:I52)</f>
        <v>636921.53</v>
      </c>
      <c r="J51" s="139">
        <f>SUM(J52:J52)</f>
        <v>636921.53</v>
      </c>
      <c r="K51" s="269">
        <f>SUM(K52:K52)</f>
        <v>1863078.47</v>
      </c>
    </row>
    <row r="52" spans="1:11" s="66" customFormat="1" ht="30" customHeight="1" x14ac:dyDescent="0.25">
      <c r="A52" s="75"/>
      <c r="B52" s="77"/>
      <c r="C52" s="76"/>
      <c r="D52" s="78">
        <v>15913</v>
      </c>
      <c r="E52" s="79" t="s">
        <v>316</v>
      </c>
      <c r="F52" s="182">
        <v>2500000</v>
      </c>
      <c r="G52" s="182"/>
      <c r="H52" s="182">
        <f>F52+G52</f>
        <v>2500000</v>
      </c>
      <c r="I52" s="182">
        <v>636921.53</v>
      </c>
      <c r="J52" s="182">
        <v>636921.53</v>
      </c>
      <c r="K52" s="267">
        <f t="shared" si="7"/>
        <v>1863078.47</v>
      </c>
    </row>
    <row r="53" spans="1:11" s="66" customFormat="1" x14ac:dyDescent="0.25">
      <c r="A53" s="75"/>
      <c r="B53" s="177">
        <v>17000</v>
      </c>
      <c r="C53" s="178" t="s">
        <v>317</v>
      </c>
      <c r="D53" s="179"/>
      <c r="E53" s="180"/>
      <c r="F53" s="138">
        <f t="shared" ref="F53:G54" si="55">SUM(F54)</f>
        <v>14163286</v>
      </c>
      <c r="G53" s="138">
        <f t="shared" si="55"/>
        <v>0</v>
      </c>
      <c r="H53" s="138">
        <f t="shared" ref="H53:K54" si="56">SUM(H54)</f>
        <v>14163286</v>
      </c>
      <c r="I53" s="138">
        <f t="shared" si="56"/>
        <v>2804800</v>
      </c>
      <c r="J53" s="138">
        <f t="shared" si="56"/>
        <v>2804800</v>
      </c>
      <c r="K53" s="268">
        <f t="shared" si="56"/>
        <v>11358486</v>
      </c>
    </row>
    <row r="54" spans="1:11" s="66" customFormat="1" x14ac:dyDescent="0.25">
      <c r="A54" s="75"/>
      <c r="B54" s="76"/>
      <c r="C54" s="103">
        <v>17100</v>
      </c>
      <c r="D54" s="175" t="s">
        <v>318</v>
      </c>
      <c r="E54" s="176"/>
      <c r="F54" s="139">
        <f t="shared" ref="F54" si="57">SUM(F55)</f>
        <v>14163286</v>
      </c>
      <c r="G54" s="139">
        <f t="shared" si="55"/>
        <v>0</v>
      </c>
      <c r="H54" s="139">
        <f t="shared" si="56"/>
        <v>14163286</v>
      </c>
      <c r="I54" s="139">
        <f t="shared" si="56"/>
        <v>2804800</v>
      </c>
      <c r="J54" s="139">
        <f t="shared" si="56"/>
        <v>2804800</v>
      </c>
      <c r="K54" s="269">
        <f t="shared" si="56"/>
        <v>11358486</v>
      </c>
    </row>
    <row r="55" spans="1:11" s="66" customFormat="1" x14ac:dyDescent="0.25">
      <c r="A55" s="75"/>
      <c r="B55" s="77"/>
      <c r="C55" s="76"/>
      <c r="D55" s="78">
        <v>17101</v>
      </c>
      <c r="E55" s="79" t="s">
        <v>488</v>
      </c>
      <c r="F55" s="182">
        <v>14163286</v>
      </c>
      <c r="G55" s="182">
        <v>0</v>
      </c>
      <c r="H55" s="182">
        <f>F55+G55</f>
        <v>14163286</v>
      </c>
      <c r="I55" s="182">
        <v>2804800</v>
      </c>
      <c r="J55" s="182">
        <v>2804800</v>
      </c>
      <c r="K55" s="267">
        <f t="shared" si="7"/>
        <v>11358486</v>
      </c>
    </row>
    <row r="56" spans="1:11" s="66" customFormat="1" x14ac:dyDescent="0.25">
      <c r="A56" s="75"/>
      <c r="B56" s="77"/>
      <c r="C56" s="76"/>
      <c r="D56" s="78"/>
      <c r="E56" s="79"/>
      <c r="F56" s="182"/>
      <c r="G56" s="182"/>
      <c r="H56" s="182"/>
      <c r="I56" s="182"/>
      <c r="J56" s="182"/>
      <c r="K56" s="267"/>
    </row>
    <row r="57" spans="1:11" s="66" customFormat="1" x14ac:dyDescent="0.25">
      <c r="A57" s="67">
        <v>20000</v>
      </c>
      <c r="B57" s="68" t="s">
        <v>319</v>
      </c>
      <c r="C57" s="69"/>
      <c r="D57" s="69"/>
      <c r="E57" s="70"/>
      <c r="F57" s="137">
        <f>SUM(F58,F72,F76,F85,F92,F96,F99)</f>
        <v>8188101.0810000002</v>
      </c>
      <c r="G57" s="137">
        <f>SUM(G58,G72,G76,G85,G92,G96,G99)</f>
        <v>0</v>
      </c>
      <c r="H57" s="137">
        <f>SUM(H58,H72,H76,H85,H92,H96,H99)</f>
        <v>8188101.0810000002</v>
      </c>
      <c r="I57" s="137">
        <f>SUM(I58,I72,I76,I85,I92,I96,I99)</f>
        <v>1695211.92</v>
      </c>
      <c r="J57" s="137">
        <f>SUM(J58,J72,J76,J85,J92,J96,J99)</f>
        <v>1657896.46</v>
      </c>
      <c r="K57" s="267">
        <f>SUM(K58,K72,K76,K85,K92,K96,K99)</f>
        <v>6492889.1609999994</v>
      </c>
    </row>
    <row r="58" spans="1:11" s="66" customFormat="1" x14ac:dyDescent="0.25">
      <c r="A58" s="75"/>
      <c r="B58" s="177">
        <v>21000</v>
      </c>
      <c r="C58" s="178" t="s">
        <v>320</v>
      </c>
      <c r="D58" s="179"/>
      <c r="E58" s="180"/>
      <c r="F58" s="138">
        <f>SUM(F59,F62,F64,F66,F68,F70)</f>
        <v>1549733.7349999999</v>
      </c>
      <c r="G58" s="138">
        <f t="shared" ref="G58" si="58">SUM(G59,G62,G64,G66,G68,G70)</f>
        <v>0</v>
      </c>
      <c r="H58" s="138">
        <f t="shared" ref="H58:K58" si="59">SUM(H59,H62,H64,H66,H68,H70)</f>
        <v>1549733.7349999999</v>
      </c>
      <c r="I58" s="138">
        <f t="shared" ref="I58" si="60">SUM(I59,I62,I64,I66,I68,I70)</f>
        <v>172591.47999999998</v>
      </c>
      <c r="J58" s="138">
        <f t="shared" ref="J58" si="61">SUM(J59,J62,J64,J66,J68,J70)</f>
        <v>135276.01999999999</v>
      </c>
      <c r="K58" s="268">
        <f t="shared" si="59"/>
        <v>1377142.2549999999</v>
      </c>
    </row>
    <row r="59" spans="1:11" s="66" customFormat="1" x14ac:dyDescent="0.25">
      <c r="A59" s="75"/>
      <c r="B59" s="76"/>
      <c r="C59" s="103">
        <v>21100</v>
      </c>
      <c r="D59" s="175" t="s">
        <v>321</v>
      </c>
      <c r="E59" s="176"/>
      <c r="F59" s="139">
        <f t="shared" ref="F59" si="62">SUM(F60:F61)</f>
        <v>268153.73499999999</v>
      </c>
      <c r="G59" s="139">
        <f t="shared" ref="G59" si="63">SUM(G60:G61)</f>
        <v>0</v>
      </c>
      <c r="H59" s="139">
        <f t="shared" ref="H59:K59" si="64">SUM(H60:H61)</f>
        <v>268153.73499999999</v>
      </c>
      <c r="I59" s="139">
        <f t="shared" ref="I59" si="65">SUM(I60:I61)</f>
        <v>92139.3</v>
      </c>
      <c r="J59" s="139">
        <f t="shared" ref="J59" si="66">SUM(J60:J61)</f>
        <v>90728.44</v>
      </c>
      <c r="K59" s="269">
        <f t="shared" si="64"/>
        <v>176014.43499999997</v>
      </c>
    </row>
    <row r="60" spans="1:11" s="66" customFormat="1" x14ac:dyDescent="0.25">
      <c r="A60" s="75"/>
      <c r="B60" s="77"/>
      <c r="C60" s="76"/>
      <c r="D60" s="78">
        <v>21101</v>
      </c>
      <c r="E60" s="79" t="s">
        <v>489</v>
      </c>
      <c r="F60" s="182">
        <v>255153.73499999999</v>
      </c>
      <c r="G60" s="182">
        <v>0</v>
      </c>
      <c r="H60" s="182">
        <f t="shared" ref="H60:H61" si="67">F60+G60</f>
        <v>255153.73499999999</v>
      </c>
      <c r="I60" s="182">
        <v>82267.7</v>
      </c>
      <c r="J60" s="182">
        <v>80856.84</v>
      </c>
      <c r="K60" s="267">
        <f t="shared" si="7"/>
        <v>172886.03499999997</v>
      </c>
    </row>
    <row r="61" spans="1:11" s="66" customFormat="1" x14ac:dyDescent="0.25">
      <c r="A61" s="75"/>
      <c r="B61" s="77"/>
      <c r="C61" s="76"/>
      <c r="D61" s="78">
        <v>21102</v>
      </c>
      <c r="E61" s="79" t="s">
        <v>490</v>
      </c>
      <c r="F61" s="182">
        <v>13000</v>
      </c>
      <c r="G61" s="182">
        <v>0</v>
      </c>
      <c r="H61" s="182">
        <f t="shared" si="67"/>
        <v>13000</v>
      </c>
      <c r="I61" s="182">
        <v>9871.6</v>
      </c>
      <c r="J61" s="182">
        <v>9871.6</v>
      </c>
      <c r="K61" s="267">
        <f t="shared" si="7"/>
        <v>3128.3999999999996</v>
      </c>
    </row>
    <row r="62" spans="1:11" s="66" customFormat="1" x14ac:dyDescent="0.25">
      <c r="A62" s="75"/>
      <c r="B62" s="76"/>
      <c r="C62" s="103">
        <v>21200</v>
      </c>
      <c r="D62" s="175" t="s">
        <v>322</v>
      </c>
      <c r="E62" s="176"/>
      <c r="F62" s="139">
        <f t="shared" ref="F62" si="68">SUM(F63)</f>
        <v>72600</v>
      </c>
      <c r="G62" s="139">
        <f t="shared" ref="G62" si="69">SUM(G63)</f>
        <v>0</v>
      </c>
      <c r="H62" s="139">
        <f t="shared" ref="H62:K62" si="70">SUM(H63)</f>
        <v>72600</v>
      </c>
      <c r="I62" s="139">
        <f t="shared" si="70"/>
        <v>6372</v>
      </c>
      <c r="J62" s="139">
        <f t="shared" si="70"/>
        <v>6372</v>
      </c>
      <c r="K62" s="269">
        <f t="shared" si="70"/>
        <v>66228</v>
      </c>
    </row>
    <row r="63" spans="1:11" s="66" customFormat="1" ht="30" x14ac:dyDescent="0.25">
      <c r="A63" s="75"/>
      <c r="B63" s="77"/>
      <c r="C63" s="76"/>
      <c r="D63" s="78">
        <v>21201</v>
      </c>
      <c r="E63" s="79" t="s">
        <v>322</v>
      </c>
      <c r="F63" s="182">
        <v>72600</v>
      </c>
      <c r="G63" s="182">
        <v>0</v>
      </c>
      <c r="H63" s="182">
        <f>F63+G63</f>
        <v>72600</v>
      </c>
      <c r="I63" s="182">
        <v>6372</v>
      </c>
      <c r="J63" s="182">
        <v>6372</v>
      </c>
      <c r="K63" s="267">
        <f t="shared" si="7"/>
        <v>66228</v>
      </c>
    </row>
    <row r="64" spans="1:11" s="66" customFormat="1" x14ac:dyDescent="0.25">
      <c r="A64" s="75"/>
      <c r="B64" s="76"/>
      <c r="C64" s="103">
        <v>21400</v>
      </c>
      <c r="D64" s="175" t="s">
        <v>323</v>
      </c>
      <c r="E64" s="176"/>
      <c r="F64" s="139">
        <f t="shared" ref="F64" si="71">SUM(F65)</f>
        <v>840000</v>
      </c>
      <c r="G64" s="139">
        <f t="shared" ref="G64" si="72">SUM(G65)</f>
        <v>0</v>
      </c>
      <c r="H64" s="139">
        <f t="shared" ref="H64:K64" si="73">SUM(H65)</f>
        <v>840000</v>
      </c>
      <c r="I64" s="139">
        <f t="shared" si="73"/>
        <v>2591.0100000000002</v>
      </c>
      <c r="J64" s="139">
        <f t="shared" si="73"/>
        <v>2591.0100000000002</v>
      </c>
      <c r="K64" s="269">
        <f t="shared" si="73"/>
        <v>837408.99</v>
      </c>
    </row>
    <row r="65" spans="1:11" s="66" customFormat="1" ht="45" x14ac:dyDescent="0.25">
      <c r="A65" s="75"/>
      <c r="B65" s="77"/>
      <c r="C65" s="76"/>
      <c r="D65" s="78">
        <v>21401</v>
      </c>
      <c r="E65" s="79" t="s">
        <v>324</v>
      </c>
      <c r="F65" s="182">
        <v>840000</v>
      </c>
      <c r="G65" s="182">
        <v>0</v>
      </c>
      <c r="H65" s="182">
        <f>F65+G65</f>
        <v>840000</v>
      </c>
      <c r="I65" s="182">
        <v>2591.0100000000002</v>
      </c>
      <c r="J65" s="182">
        <v>2591.0100000000002</v>
      </c>
      <c r="K65" s="267">
        <f t="shared" si="7"/>
        <v>837408.99</v>
      </c>
    </row>
    <row r="66" spans="1:11" s="66" customFormat="1" x14ac:dyDescent="0.25">
      <c r="A66" s="75"/>
      <c r="B66" s="76"/>
      <c r="C66" s="103">
        <v>21500</v>
      </c>
      <c r="D66" s="175" t="s">
        <v>325</v>
      </c>
      <c r="E66" s="176"/>
      <c r="F66" s="139">
        <f t="shared" ref="F66" si="74">SUM(F67)</f>
        <v>101980</v>
      </c>
      <c r="G66" s="139">
        <f t="shared" ref="G66" si="75">SUM(G67)</f>
        <v>0</v>
      </c>
      <c r="H66" s="139">
        <f t="shared" ref="H66:K66" si="76">SUM(H67)</f>
        <v>101980</v>
      </c>
      <c r="I66" s="139">
        <f t="shared" si="76"/>
        <v>68185.8</v>
      </c>
      <c r="J66" s="139">
        <f t="shared" si="76"/>
        <v>32281.200000000001</v>
      </c>
      <c r="K66" s="269">
        <f t="shared" si="76"/>
        <v>33794.199999999997</v>
      </c>
    </row>
    <row r="67" spans="1:11" s="66" customFormat="1" x14ac:dyDescent="0.25">
      <c r="A67" s="75"/>
      <c r="B67" s="77"/>
      <c r="C67" s="76"/>
      <c r="D67" s="78">
        <v>21501</v>
      </c>
      <c r="E67" s="79" t="s">
        <v>326</v>
      </c>
      <c r="F67" s="182">
        <v>101980</v>
      </c>
      <c r="G67" s="182">
        <v>0</v>
      </c>
      <c r="H67" s="182">
        <f>F67+G67</f>
        <v>101980</v>
      </c>
      <c r="I67" s="182">
        <v>68185.8</v>
      </c>
      <c r="J67" s="182">
        <v>32281.200000000001</v>
      </c>
      <c r="K67" s="267">
        <f t="shared" si="7"/>
        <v>33794.199999999997</v>
      </c>
    </row>
    <row r="68" spans="1:11" s="66" customFormat="1" x14ac:dyDescent="0.25">
      <c r="A68" s="75"/>
      <c r="B68" s="76"/>
      <c r="C68" s="103">
        <v>21600</v>
      </c>
      <c r="D68" s="175" t="s">
        <v>327</v>
      </c>
      <c r="E68" s="176"/>
      <c r="F68" s="139">
        <f t="shared" ref="F68" si="77">SUM(F69)</f>
        <v>262000</v>
      </c>
      <c r="G68" s="139">
        <f t="shared" ref="G68" si="78">SUM(G69)</f>
        <v>0</v>
      </c>
      <c r="H68" s="139">
        <f t="shared" ref="H68:K68" si="79">SUM(H69)</f>
        <v>262000</v>
      </c>
      <c r="I68" s="139">
        <f t="shared" si="79"/>
        <v>2007.37</v>
      </c>
      <c r="J68" s="139">
        <f t="shared" si="79"/>
        <v>2007.37</v>
      </c>
      <c r="K68" s="269">
        <f t="shared" si="79"/>
        <v>259992.63</v>
      </c>
    </row>
    <row r="69" spans="1:11" s="66" customFormat="1" x14ac:dyDescent="0.25">
      <c r="A69" s="75"/>
      <c r="B69" s="77"/>
      <c r="C69" s="76"/>
      <c r="D69" s="78">
        <v>21601</v>
      </c>
      <c r="E69" s="79" t="s">
        <v>327</v>
      </c>
      <c r="F69" s="182">
        <v>262000</v>
      </c>
      <c r="G69" s="182">
        <v>0</v>
      </c>
      <c r="H69" s="182">
        <f>F69+G69</f>
        <v>262000</v>
      </c>
      <c r="I69" s="182">
        <v>2007.37</v>
      </c>
      <c r="J69" s="182">
        <v>2007.37</v>
      </c>
      <c r="K69" s="267">
        <f t="shared" si="7"/>
        <v>259992.63</v>
      </c>
    </row>
    <row r="70" spans="1:11" s="66" customFormat="1" x14ac:dyDescent="0.25">
      <c r="A70" s="75"/>
      <c r="B70" s="76"/>
      <c r="C70" s="103">
        <v>21800</v>
      </c>
      <c r="D70" s="175" t="s">
        <v>328</v>
      </c>
      <c r="E70" s="176"/>
      <c r="F70" s="139">
        <f t="shared" ref="F70" si="80">SUM(F71)</f>
        <v>5000</v>
      </c>
      <c r="G70" s="139">
        <f t="shared" ref="G70" si="81">SUM(G71)</f>
        <v>0</v>
      </c>
      <c r="H70" s="139">
        <f t="shared" ref="H70:K70" si="82">SUM(H71)</f>
        <v>5000</v>
      </c>
      <c r="I70" s="139">
        <f t="shared" si="82"/>
        <v>1296</v>
      </c>
      <c r="J70" s="139">
        <f t="shared" si="82"/>
        <v>1296</v>
      </c>
      <c r="K70" s="269">
        <f t="shared" si="82"/>
        <v>3704</v>
      </c>
    </row>
    <row r="71" spans="1:11" s="66" customFormat="1" x14ac:dyDescent="0.25">
      <c r="A71" s="75"/>
      <c r="B71" s="77"/>
      <c r="C71" s="76"/>
      <c r="D71" s="78">
        <v>21801</v>
      </c>
      <c r="E71" s="79" t="s">
        <v>329</v>
      </c>
      <c r="F71" s="182">
        <v>5000</v>
      </c>
      <c r="G71" s="182">
        <v>0</v>
      </c>
      <c r="H71" s="182">
        <f>F71+G71</f>
        <v>5000</v>
      </c>
      <c r="I71" s="182">
        <v>1296</v>
      </c>
      <c r="J71" s="182">
        <v>1296</v>
      </c>
      <c r="K71" s="267">
        <f t="shared" si="7"/>
        <v>3704</v>
      </c>
    </row>
    <row r="72" spans="1:11" s="66" customFormat="1" x14ac:dyDescent="0.25">
      <c r="A72" s="75"/>
      <c r="B72" s="177">
        <v>22000</v>
      </c>
      <c r="C72" s="178" t="s">
        <v>330</v>
      </c>
      <c r="D72" s="179"/>
      <c r="E72" s="180"/>
      <c r="F72" s="138">
        <f>SUM(F73)</f>
        <v>206000</v>
      </c>
      <c r="G72" s="138">
        <f t="shared" ref="G72:K72" si="83">SUM(G73)</f>
        <v>0</v>
      </c>
      <c r="H72" s="138">
        <f t="shared" si="83"/>
        <v>206000</v>
      </c>
      <c r="I72" s="138">
        <f t="shared" si="83"/>
        <v>51732.100000000006</v>
      </c>
      <c r="J72" s="138">
        <f t="shared" si="83"/>
        <v>51732.100000000006</v>
      </c>
      <c r="K72" s="138">
        <f t="shared" si="83"/>
        <v>154267.9</v>
      </c>
    </row>
    <row r="73" spans="1:11" s="66" customFormat="1" x14ac:dyDescent="0.25">
      <c r="A73" s="75"/>
      <c r="B73" s="76"/>
      <c r="C73" s="103">
        <v>22100</v>
      </c>
      <c r="D73" s="175" t="s">
        <v>331</v>
      </c>
      <c r="E73" s="176"/>
      <c r="F73" s="139">
        <f>SUM(F74:F75)</f>
        <v>206000</v>
      </c>
      <c r="G73" s="139">
        <f>SUM(G74:G75)</f>
        <v>0</v>
      </c>
      <c r="H73" s="139">
        <f>SUM(H74:H75)</f>
        <v>206000</v>
      </c>
      <c r="I73" s="139">
        <f>SUM(I74:I75)</f>
        <v>51732.100000000006</v>
      </c>
      <c r="J73" s="139">
        <f>SUM(J74:J75)</f>
        <v>51732.100000000006</v>
      </c>
      <c r="K73" s="269">
        <f>SUM(K74:K75)</f>
        <v>154267.9</v>
      </c>
    </row>
    <row r="74" spans="1:11" s="66" customFormat="1" x14ac:dyDescent="0.25">
      <c r="A74" s="75"/>
      <c r="B74" s="77"/>
      <c r="C74" s="76"/>
      <c r="D74" s="78">
        <v>22105</v>
      </c>
      <c r="E74" s="79" t="s">
        <v>332</v>
      </c>
      <c r="F74" s="182">
        <v>181000</v>
      </c>
      <c r="G74" s="182">
        <v>0</v>
      </c>
      <c r="H74" s="182">
        <f t="shared" ref="H74:H75" si="84">F74+G74</f>
        <v>181000</v>
      </c>
      <c r="I74" s="182">
        <v>39084.51</v>
      </c>
      <c r="J74" s="182">
        <v>39084.51</v>
      </c>
      <c r="K74" s="267">
        <f t="shared" ref="K74:K119" si="85">H74-I74</f>
        <v>141915.49</v>
      </c>
    </row>
    <row r="75" spans="1:11" s="66" customFormat="1" x14ac:dyDescent="0.25">
      <c r="A75" s="75"/>
      <c r="B75" s="77"/>
      <c r="C75" s="76"/>
      <c r="D75" s="78">
        <v>22106</v>
      </c>
      <c r="E75" s="79" t="s">
        <v>333</v>
      </c>
      <c r="F75" s="182">
        <v>25000</v>
      </c>
      <c r="G75" s="182">
        <v>0</v>
      </c>
      <c r="H75" s="182">
        <f t="shared" si="84"/>
        <v>25000</v>
      </c>
      <c r="I75" s="182">
        <v>12647.59</v>
      </c>
      <c r="J75" s="182">
        <v>12647.59</v>
      </c>
      <c r="K75" s="267">
        <f t="shared" si="85"/>
        <v>12352.41</v>
      </c>
    </row>
    <row r="76" spans="1:11" s="66" customFormat="1" x14ac:dyDescent="0.25">
      <c r="A76" s="75"/>
      <c r="B76" s="177">
        <v>24000</v>
      </c>
      <c r="C76" s="178" t="s">
        <v>491</v>
      </c>
      <c r="D76" s="179"/>
      <c r="E76" s="180"/>
      <c r="F76" s="138">
        <f>SUM(F77,F79,F81,F83)</f>
        <v>708678.15599999996</v>
      </c>
      <c r="G76" s="138">
        <f t="shared" ref="G76:K76" si="86">SUM(G77,G79,G81,G83)</f>
        <v>0</v>
      </c>
      <c r="H76" s="138">
        <f t="shared" si="86"/>
        <v>708678.15599999996</v>
      </c>
      <c r="I76" s="138">
        <f t="shared" si="86"/>
        <v>196979.19</v>
      </c>
      <c r="J76" s="138">
        <f t="shared" si="86"/>
        <v>196979.19</v>
      </c>
      <c r="K76" s="138">
        <f t="shared" si="86"/>
        <v>511698.96600000001</v>
      </c>
    </row>
    <row r="77" spans="1:11" s="66" customFormat="1" x14ac:dyDescent="0.25">
      <c r="A77" s="75"/>
      <c r="B77" s="76"/>
      <c r="C77" s="103">
        <v>24300</v>
      </c>
      <c r="D77" s="175" t="s">
        <v>334</v>
      </c>
      <c r="E77" s="176"/>
      <c r="F77" s="139">
        <f t="shared" ref="F77:K77" si="87">SUM(F78)</f>
        <v>25000</v>
      </c>
      <c r="G77" s="139">
        <f t="shared" si="87"/>
        <v>0</v>
      </c>
      <c r="H77" s="139">
        <f t="shared" si="87"/>
        <v>25000</v>
      </c>
      <c r="I77" s="139">
        <f t="shared" si="87"/>
        <v>0</v>
      </c>
      <c r="J77" s="139">
        <f t="shared" si="87"/>
        <v>0</v>
      </c>
      <c r="K77" s="269">
        <f t="shared" si="87"/>
        <v>25000</v>
      </c>
    </row>
    <row r="78" spans="1:11" s="66" customFormat="1" x14ac:dyDescent="0.25">
      <c r="A78" s="75"/>
      <c r="B78" s="77"/>
      <c r="C78" s="76"/>
      <c r="D78" s="78">
        <v>24301</v>
      </c>
      <c r="E78" s="79" t="s">
        <v>334</v>
      </c>
      <c r="F78" s="182">
        <v>25000</v>
      </c>
      <c r="G78" s="182">
        <v>0</v>
      </c>
      <c r="H78" s="182">
        <f t="shared" ref="H78" si="88">F78+G78</f>
        <v>25000</v>
      </c>
      <c r="I78" s="182">
        <v>0</v>
      </c>
      <c r="J78" s="182">
        <v>0</v>
      </c>
      <c r="K78" s="267">
        <f t="shared" si="85"/>
        <v>25000</v>
      </c>
    </row>
    <row r="79" spans="1:11" s="66" customFormat="1" x14ac:dyDescent="0.25">
      <c r="A79" s="75"/>
      <c r="B79" s="76"/>
      <c r="C79" s="103">
        <v>24600</v>
      </c>
      <c r="D79" s="175" t="s">
        <v>335</v>
      </c>
      <c r="E79" s="176"/>
      <c r="F79" s="139">
        <f t="shared" ref="F79" si="89">SUM(F80)</f>
        <v>473678.15600000002</v>
      </c>
      <c r="G79" s="139">
        <f t="shared" ref="G79" si="90">SUM(G80)</f>
        <v>0</v>
      </c>
      <c r="H79" s="139">
        <f t="shared" ref="H79:K79" si="91">SUM(H80)</f>
        <v>473678.15600000002</v>
      </c>
      <c r="I79" s="139">
        <f t="shared" si="91"/>
        <v>32499.73</v>
      </c>
      <c r="J79" s="139">
        <f t="shared" si="91"/>
        <v>32499.73</v>
      </c>
      <c r="K79" s="269">
        <f t="shared" si="91"/>
        <v>441178.42600000004</v>
      </c>
    </row>
    <row r="80" spans="1:11" s="66" customFormat="1" x14ac:dyDescent="0.25">
      <c r="A80" s="75"/>
      <c r="B80" s="77"/>
      <c r="C80" s="76"/>
      <c r="D80" s="78">
        <v>24601</v>
      </c>
      <c r="E80" s="79" t="s">
        <v>336</v>
      </c>
      <c r="F80" s="182">
        <v>473678.15600000002</v>
      </c>
      <c r="G80" s="182">
        <v>0</v>
      </c>
      <c r="H80" s="182">
        <f>F80+G80</f>
        <v>473678.15600000002</v>
      </c>
      <c r="I80" s="182">
        <v>32499.73</v>
      </c>
      <c r="J80" s="182">
        <v>32499.73</v>
      </c>
      <c r="K80" s="267">
        <f t="shared" si="85"/>
        <v>441178.42600000004</v>
      </c>
    </row>
    <row r="81" spans="1:11" s="66" customFormat="1" x14ac:dyDescent="0.25">
      <c r="A81" s="75"/>
      <c r="B81" s="76"/>
      <c r="C81" s="103">
        <v>24700</v>
      </c>
      <c r="D81" s="175" t="s">
        <v>337</v>
      </c>
      <c r="E81" s="176"/>
      <c r="F81" s="139">
        <f t="shared" ref="F81" si="92">SUM(F82)</f>
        <v>10000</v>
      </c>
      <c r="G81" s="139">
        <f t="shared" ref="G81" si="93">SUM(G82)</f>
        <v>0</v>
      </c>
      <c r="H81" s="139">
        <f t="shared" ref="H81:K81" si="94">SUM(H82)</f>
        <v>10000</v>
      </c>
      <c r="I81" s="139">
        <f t="shared" si="94"/>
        <v>7130.4</v>
      </c>
      <c r="J81" s="139">
        <f t="shared" si="94"/>
        <v>7130.4</v>
      </c>
      <c r="K81" s="269">
        <f t="shared" si="94"/>
        <v>2869.6000000000004</v>
      </c>
    </row>
    <row r="82" spans="1:11" s="66" customFormat="1" x14ac:dyDescent="0.25">
      <c r="A82" s="75"/>
      <c r="B82" s="77"/>
      <c r="C82" s="76"/>
      <c r="D82" s="78">
        <v>24701</v>
      </c>
      <c r="E82" s="79" t="s">
        <v>337</v>
      </c>
      <c r="F82" s="182">
        <v>10000</v>
      </c>
      <c r="G82" s="182">
        <v>0</v>
      </c>
      <c r="H82" s="182">
        <f>F82+G82</f>
        <v>10000</v>
      </c>
      <c r="I82" s="182">
        <v>7130.4</v>
      </c>
      <c r="J82" s="182">
        <v>7130.4</v>
      </c>
      <c r="K82" s="267">
        <f t="shared" si="85"/>
        <v>2869.6000000000004</v>
      </c>
    </row>
    <row r="83" spans="1:11" s="66" customFormat="1" x14ac:dyDescent="0.25">
      <c r="A83" s="75"/>
      <c r="B83" s="76"/>
      <c r="C83" s="103">
        <v>24900</v>
      </c>
      <c r="D83" s="175" t="s">
        <v>338</v>
      </c>
      <c r="E83" s="176"/>
      <c r="F83" s="139">
        <f t="shared" ref="F83" si="95">SUM(F84)</f>
        <v>200000</v>
      </c>
      <c r="G83" s="139">
        <f t="shared" ref="G83" si="96">SUM(G84)</f>
        <v>0</v>
      </c>
      <c r="H83" s="139">
        <f t="shared" ref="H83:K83" si="97">SUM(H84)</f>
        <v>200000</v>
      </c>
      <c r="I83" s="139">
        <f t="shared" si="97"/>
        <v>157349.06</v>
      </c>
      <c r="J83" s="139">
        <f t="shared" si="97"/>
        <v>157349.06</v>
      </c>
      <c r="K83" s="269">
        <f t="shared" si="97"/>
        <v>42650.94</v>
      </c>
    </row>
    <row r="84" spans="1:11" s="66" customFormat="1" ht="30" x14ac:dyDescent="0.25">
      <c r="A84" s="75"/>
      <c r="B84" s="77"/>
      <c r="C84" s="76"/>
      <c r="D84" s="78">
        <v>24901</v>
      </c>
      <c r="E84" s="79" t="s">
        <v>338</v>
      </c>
      <c r="F84" s="182">
        <v>200000</v>
      </c>
      <c r="G84" s="182">
        <v>0</v>
      </c>
      <c r="H84" s="182">
        <f>F84+G84</f>
        <v>200000</v>
      </c>
      <c r="I84" s="182">
        <v>157349.06</v>
      </c>
      <c r="J84" s="182">
        <v>157349.06</v>
      </c>
      <c r="K84" s="267">
        <f t="shared" si="85"/>
        <v>42650.94</v>
      </c>
    </row>
    <row r="85" spans="1:11" s="66" customFormat="1" x14ac:dyDescent="0.25">
      <c r="A85" s="75"/>
      <c r="B85" s="177">
        <v>25000</v>
      </c>
      <c r="C85" s="178" t="s">
        <v>339</v>
      </c>
      <c r="D85" s="179"/>
      <c r="E85" s="180"/>
      <c r="F85" s="138">
        <f t="shared" ref="F85" si="98">SUM(F86,F88,F90)</f>
        <v>475000</v>
      </c>
      <c r="G85" s="138">
        <f t="shared" ref="G85" si="99">SUM(G86,G88,G90)</f>
        <v>0</v>
      </c>
      <c r="H85" s="138">
        <f t="shared" ref="H85:K85" si="100">SUM(H86,H88,H90)</f>
        <v>475000</v>
      </c>
      <c r="I85" s="138">
        <f t="shared" ref="I85" si="101">SUM(I86,I88,I90)</f>
        <v>27505.66</v>
      </c>
      <c r="J85" s="138">
        <f t="shared" ref="J85" si="102">SUM(J86,J88,J90)</f>
        <v>27505.66</v>
      </c>
      <c r="K85" s="268">
        <f t="shared" si="100"/>
        <v>447494.33999999997</v>
      </c>
    </row>
    <row r="86" spans="1:11" s="66" customFormat="1" x14ac:dyDescent="0.25">
      <c r="A86" s="75"/>
      <c r="B86" s="76"/>
      <c r="C86" s="103">
        <v>25300</v>
      </c>
      <c r="D86" s="175" t="s">
        <v>340</v>
      </c>
      <c r="E86" s="176"/>
      <c r="F86" s="139">
        <f t="shared" ref="F86" si="103">SUM(F87)</f>
        <v>109000</v>
      </c>
      <c r="G86" s="139">
        <f t="shared" ref="G86" si="104">SUM(G87)</f>
        <v>0</v>
      </c>
      <c r="H86" s="139">
        <f t="shared" ref="H86:K86" si="105">SUM(H87)</f>
        <v>109000</v>
      </c>
      <c r="I86" s="139">
        <f t="shared" si="105"/>
        <v>19483.599999999999</v>
      </c>
      <c r="J86" s="139">
        <f t="shared" si="105"/>
        <v>19483.599999999999</v>
      </c>
      <c r="K86" s="269">
        <f t="shared" si="105"/>
        <v>89516.4</v>
      </c>
    </row>
    <row r="87" spans="1:11" s="66" customFormat="1" x14ac:dyDescent="0.25">
      <c r="A87" s="75"/>
      <c r="B87" s="77"/>
      <c r="C87" s="76"/>
      <c r="D87" s="78">
        <v>25301</v>
      </c>
      <c r="E87" s="79" t="s">
        <v>340</v>
      </c>
      <c r="F87" s="182">
        <v>109000</v>
      </c>
      <c r="G87" s="182"/>
      <c r="H87" s="182">
        <f>F87+G87</f>
        <v>109000</v>
      </c>
      <c r="I87" s="182">
        <v>19483.599999999999</v>
      </c>
      <c r="J87" s="182">
        <v>19483.599999999999</v>
      </c>
      <c r="K87" s="267">
        <f t="shared" si="85"/>
        <v>89516.4</v>
      </c>
    </row>
    <row r="88" spans="1:11" s="66" customFormat="1" x14ac:dyDescent="0.25">
      <c r="A88" s="75"/>
      <c r="B88" s="76"/>
      <c r="C88" s="103">
        <v>25400</v>
      </c>
      <c r="D88" s="175" t="s">
        <v>341</v>
      </c>
      <c r="E88" s="176"/>
      <c r="F88" s="139">
        <f t="shared" ref="F88" si="106">SUM(F89)</f>
        <v>346000</v>
      </c>
      <c r="G88" s="139">
        <f t="shared" ref="G88" si="107">SUM(G89)</f>
        <v>0</v>
      </c>
      <c r="H88" s="139">
        <f t="shared" ref="H88:K88" si="108">SUM(H89)</f>
        <v>346000</v>
      </c>
      <c r="I88" s="139">
        <f t="shared" si="108"/>
        <v>6024.06</v>
      </c>
      <c r="J88" s="139">
        <f t="shared" si="108"/>
        <v>6024.06</v>
      </c>
      <c r="K88" s="269">
        <f t="shared" si="108"/>
        <v>339975.94</v>
      </c>
    </row>
    <row r="89" spans="1:11" s="66" customFormat="1" ht="30" x14ac:dyDescent="0.25">
      <c r="A89" s="75"/>
      <c r="B89" s="77"/>
      <c r="C89" s="76"/>
      <c r="D89" s="78">
        <v>25401</v>
      </c>
      <c r="E89" s="79" t="s">
        <v>341</v>
      </c>
      <c r="F89" s="182">
        <v>346000</v>
      </c>
      <c r="G89" s="182">
        <v>0</v>
      </c>
      <c r="H89" s="182">
        <f>F89+G89</f>
        <v>346000</v>
      </c>
      <c r="I89" s="182">
        <v>6024.06</v>
      </c>
      <c r="J89" s="182">
        <v>6024.06</v>
      </c>
      <c r="K89" s="267">
        <f t="shared" si="85"/>
        <v>339975.94</v>
      </c>
    </row>
    <row r="90" spans="1:11" s="66" customFormat="1" x14ac:dyDescent="0.25">
      <c r="A90" s="75"/>
      <c r="B90" s="76"/>
      <c r="C90" s="103">
        <v>25500</v>
      </c>
      <c r="D90" s="175" t="s">
        <v>342</v>
      </c>
      <c r="E90" s="176"/>
      <c r="F90" s="139">
        <f t="shared" ref="F90" si="109">SUM(F91)</f>
        <v>20000</v>
      </c>
      <c r="G90" s="139">
        <f t="shared" ref="G90" si="110">SUM(G91)</f>
        <v>0</v>
      </c>
      <c r="H90" s="139">
        <f t="shared" ref="H90:K90" si="111">SUM(H91)</f>
        <v>20000</v>
      </c>
      <c r="I90" s="139">
        <f t="shared" si="111"/>
        <v>1998</v>
      </c>
      <c r="J90" s="139">
        <f t="shared" si="111"/>
        <v>1998</v>
      </c>
      <c r="K90" s="269">
        <f t="shared" si="111"/>
        <v>18002</v>
      </c>
    </row>
    <row r="91" spans="1:11" s="66" customFormat="1" ht="30" x14ac:dyDescent="0.25">
      <c r="A91" s="75"/>
      <c r="B91" s="77"/>
      <c r="C91" s="76"/>
      <c r="D91" s="78">
        <v>25501</v>
      </c>
      <c r="E91" s="79" t="s">
        <v>342</v>
      </c>
      <c r="F91" s="182">
        <v>20000</v>
      </c>
      <c r="G91" s="182">
        <v>0</v>
      </c>
      <c r="H91" s="182">
        <f>F91+G91</f>
        <v>20000</v>
      </c>
      <c r="I91" s="182">
        <v>1998</v>
      </c>
      <c r="J91" s="182">
        <v>1998</v>
      </c>
      <c r="K91" s="267">
        <f t="shared" si="85"/>
        <v>18002</v>
      </c>
    </row>
    <row r="92" spans="1:11" s="66" customFormat="1" x14ac:dyDescent="0.25">
      <c r="A92" s="75"/>
      <c r="B92" s="177">
        <v>26000</v>
      </c>
      <c r="C92" s="178" t="s">
        <v>343</v>
      </c>
      <c r="D92" s="179"/>
      <c r="E92" s="180"/>
      <c r="F92" s="138">
        <f t="shared" ref="F92" si="112">SUM(F93)</f>
        <v>3915000</v>
      </c>
      <c r="G92" s="138">
        <f t="shared" ref="G92" si="113">SUM(G93)</f>
        <v>0</v>
      </c>
      <c r="H92" s="138">
        <f t="shared" ref="H92:K92" si="114">SUM(H93)</f>
        <v>3915000</v>
      </c>
      <c r="I92" s="138">
        <f t="shared" si="114"/>
        <v>1115044.8899999999</v>
      </c>
      <c r="J92" s="138">
        <f t="shared" si="114"/>
        <v>1115044.8899999999</v>
      </c>
      <c r="K92" s="268">
        <f t="shared" si="114"/>
        <v>2799955.11</v>
      </c>
    </row>
    <row r="93" spans="1:11" s="66" customFormat="1" x14ac:dyDescent="0.25">
      <c r="A93" s="75"/>
      <c r="B93" s="76"/>
      <c r="C93" s="103">
        <v>26100</v>
      </c>
      <c r="D93" s="175" t="s">
        <v>343</v>
      </c>
      <c r="E93" s="176"/>
      <c r="F93" s="139">
        <f t="shared" ref="F93" si="115">SUM(F94:F95)</f>
        <v>3915000</v>
      </c>
      <c r="G93" s="139">
        <f t="shared" ref="G93" si="116">SUM(G94:G95)</f>
        <v>0</v>
      </c>
      <c r="H93" s="139">
        <f t="shared" ref="H93:K93" si="117">SUM(H94:H95)</f>
        <v>3915000</v>
      </c>
      <c r="I93" s="139">
        <f t="shared" ref="I93" si="118">SUM(I94:I95)</f>
        <v>1115044.8899999999</v>
      </c>
      <c r="J93" s="139">
        <f t="shared" ref="J93" si="119">SUM(J94:J95)</f>
        <v>1115044.8899999999</v>
      </c>
      <c r="K93" s="269">
        <f t="shared" si="117"/>
        <v>2799955.11</v>
      </c>
    </row>
    <row r="94" spans="1:11" s="66" customFormat="1" x14ac:dyDescent="0.25">
      <c r="A94" s="75"/>
      <c r="B94" s="77"/>
      <c r="C94" s="76"/>
      <c r="D94" s="78">
        <v>26101</v>
      </c>
      <c r="E94" s="79" t="s">
        <v>344</v>
      </c>
      <c r="F94" s="182">
        <v>3900000</v>
      </c>
      <c r="G94" s="182">
        <v>0</v>
      </c>
      <c r="H94" s="182">
        <f t="shared" ref="H94:H95" si="120">F94+G94</f>
        <v>3900000</v>
      </c>
      <c r="I94" s="182">
        <v>1114920.96</v>
      </c>
      <c r="J94" s="182">
        <v>1114920.96</v>
      </c>
      <c r="K94" s="267">
        <f t="shared" si="85"/>
        <v>2785079.04</v>
      </c>
    </row>
    <row r="95" spans="1:11" s="66" customFormat="1" x14ac:dyDescent="0.25">
      <c r="A95" s="75"/>
      <c r="B95" s="77"/>
      <c r="C95" s="76"/>
      <c r="D95" s="78">
        <v>26102</v>
      </c>
      <c r="E95" s="79" t="s">
        <v>345</v>
      </c>
      <c r="F95" s="182">
        <v>15000</v>
      </c>
      <c r="G95" s="182">
        <v>0</v>
      </c>
      <c r="H95" s="182">
        <f t="shared" si="120"/>
        <v>15000</v>
      </c>
      <c r="I95" s="182">
        <v>123.93</v>
      </c>
      <c r="J95" s="182">
        <v>123.93</v>
      </c>
      <c r="K95" s="267">
        <f t="shared" si="85"/>
        <v>14876.07</v>
      </c>
    </row>
    <row r="96" spans="1:11" s="66" customFormat="1" x14ac:dyDescent="0.25">
      <c r="A96" s="75"/>
      <c r="B96" s="177">
        <v>27000</v>
      </c>
      <c r="C96" s="178" t="s">
        <v>346</v>
      </c>
      <c r="D96" s="179"/>
      <c r="E96" s="180"/>
      <c r="F96" s="138">
        <f>SUM(F97)</f>
        <v>40000</v>
      </c>
      <c r="G96" s="138">
        <f t="shared" ref="G96:K96" si="121">SUM(G97)</f>
        <v>0</v>
      </c>
      <c r="H96" s="138">
        <f t="shared" si="121"/>
        <v>40000</v>
      </c>
      <c r="I96" s="138">
        <f t="shared" si="121"/>
        <v>0</v>
      </c>
      <c r="J96" s="138">
        <f t="shared" si="121"/>
        <v>0</v>
      </c>
      <c r="K96" s="138">
        <f t="shared" si="121"/>
        <v>40000</v>
      </c>
    </row>
    <row r="97" spans="1:11" s="66" customFormat="1" x14ac:dyDescent="0.25">
      <c r="A97" s="75"/>
      <c r="B97" s="77"/>
      <c r="C97" s="103">
        <v>27200</v>
      </c>
      <c r="D97" s="175" t="s">
        <v>527</v>
      </c>
      <c r="E97" s="176"/>
      <c r="F97" s="139">
        <f>SUM(F98)</f>
        <v>40000</v>
      </c>
      <c r="G97" s="139">
        <f t="shared" ref="G97:K97" si="122">SUM(G98)</f>
        <v>0</v>
      </c>
      <c r="H97" s="139">
        <f t="shared" si="122"/>
        <v>40000</v>
      </c>
      <c r="I97" s="139">
        <f t="shared" si="122"/>
        <v>0</v>
      </c>
      <c r="J97" s="139">
        <f t="shared" si="122"/>
        <v>0</v>
      </c>
      <c r="K97" s="139">
        <f t="shared" si="122"/>
        <v>40000</v>
      </c>
    </row>
    <row r="98" spans="1:11" s="66" customFormat="1" x14ac:dyDescent="0.25">
      <c r="A98" s="75"/>
      <c r="B98" s="77"/>
      <c r="C98" s="80"/>
      <c r="D98" s="83">
        <v>27201</v>
      </c>
      <c r="E98" s="84" t="s">
        <v>528</v>
      </c>
      <c r="F98" s="182">
        <v>40000</v>
      </c>
      <c r="G98" s="182">
        <v>0</v>
      </c>
      <c r="H98" s="182">
        <f t="shared" ref="H98" si="123">F98+G98</f>
        <v>40000</v>
      </c>
      <c r="I98" s="182">
        <v>0</v>
      </c>
      <c r="J98" s="182">
        <v>0</v>
      </c>
      <c r="K98" s="267">
        <f t="shared" ref="K98" si="124">H98-I98</f>
        <v>40000</v>
      </c>
    </row>
    <row r="99" spans="1:11" s="66" customFormat="1" x14ac:dyDescent="0.25">
      <c r="A99" s="75"/>
      <c r="B99" s="177">
        <v>29000</v>
      </c>
      <c r="C99" s="178" t="s">
        <v>347</v>
      </c>
      <c r="D99" s="179"/>
      <c r="E99" s="180"/>
      <c r="F99" s="138">
        <f>SUM(F100,F102,F104,F106,F108,F110)</f>
        <v>1293689.19</v>
      </c>
      <c r="G99" s="138">
        <f>SUM(G100,G102,G104,G106,G108,G110)</f>
        <v>0</v>
      </c>
      <c r="H99" s="138">
        <f>SUM(H100,H102,H104,H106,H108,H110)</f>
        <v>1293689.19</v>
      </c>
      <c r="I99" s="138">
        <f>SUM(I100,I102,I104,I106,I108,I110)</f>
        <v>131358.6</v>
      </c>
      <c r="J99" s="138">
        <f>SUM(J100,J102,J104,J106,J108,J110)</f>
        <v>131358.6</v>
      </c>
      <c r="K99" s="268">
        <f>SUM(K100,K102,K104,K106,K108,K110)</f>
        <v>1162330.5900000001</v>
      </c>
    </row>
    <row r="100" spans="1:11" s="66" customFormat="1" x14ac:dyDescent="0.25">
      <c r="A100" s="75"/>
      <c r="B100" s="76"/>
      <c r="C100" s="103">
        <v>29100</v>
      </c>
      <c r="D100" s="175" t="s">
        <v>348</v>
      </c>
      <c r="E100" s="176"/>
      <c r="F100" s="139">
        <f t="shared" ref="F100" si="125">SUM(F101)</f>
        <v>30000</v>
      </c>
      <c r="G100" s="139">
        <f t="shared" ref="G100" si="126">SUM(G101)</f>
        <v>0</v>
      </c>
      <c r="H100" s="139">
        <f t="shared" ref="H100:K100" si="127">SUM(H101)</f>
        <v>30000</v>
      </c>
      <c r="I100" s="139">
        <f t="shared" si="127"/>
        <v>3996.66</v>
      </c>
      <c r="J100" s="139">
        <f t="shared" si="127"/>
        <v>3996.66</v>
      </c>
      <c r="K100" s="269">
        <f t="shared" si="127"/>
        <v>26003.34</v>
      </c>
    </row>
    <row r="101" spans="1:11" s="66" customFormat="1" x14ac:dyDescent="0.25">
      <c r="A101" s="75"/>
      <c r="B101" s="77"/>
      <c r="C101" s="76"/>
      <c r="D101" s="78">
        <v>29101</v>
      </c>
      <c r="E101" s="79" t="s">
        <v>349</v>
      </c>
      <c r="F101" s="182">
        <v>30000</v>
      </c>
      <c r="G101" s="182">
        <v>0</v>
      </c>
      <c r="H101" s="182">
        <f>F101+G101</f>
        <v>30000</v>
      </c>
      <c r="I101" s="182">
        <v>3996.66</v>
      </c>
      <c r="J101" s="182">
        <v>3996.66</v>
      </c>
      <c r="K101" s="267">
        <f t="shared" si="85"/>
        <v>26003.34</v>
      </c>
    </row>
    <row r="102" spans="1:11" s="66" customFormat="1" x14ac:dyDescent="0.25">
      <c r="A102" s="75"/>
      <c r="B102" s="76"/>
      <c r="C102" s="103">
        <v>29200</v>
      </c>
      <c r="D102" s="175" t="s">
        <v>350</v>
      </c>
      <c r="E102" s="176"/>
      <c r="F102" s="139">
        <f t="shared" ref="F102" si="128">SUM(F103)</f>
        <v>55000</v>
      </c>
      <c r="G102" s="139">
        <f t="shared" ref="G102" si="129">SUM(G103)</f>
        <v>0</v>
      </c>
      <c r="H102" s="139">
        <f t="shared" ref="H102:K102" si="130">SUM(H103)</f>
        <v>55000</v>
      </c>
      <c r="I102" s="139">
        <f t="shared" si="130"/>
        <v>6740.8</v>
      </c>
      <c r="J102" s="139">
        <f t="shared" si="130"/>
        <v>6740.8</v>
      </c>
      <c r="K102" s="269">
        <f t="shared" si="130"/>
        <v>48259.199999999997</v>
      </c>
    </row>
    <row r="103" spans="1:11" s="66" customFormat="1" ht="30" x14ac:dyDescent="0.25">
      <c r="A103" s="75"/>
      <c r="B103" s="77"/>
      <c r="C103" s="76"/>
      <c r="D103" s="78">
        <v>29201</v>
      </c>
      <c r="E103" s="79" t="s">
        <v>350</v>
      </c>
      <c r="F103" s="182">
        <v>55000</v>
      </c>
      <c r="G103" s="182">
        <v>0</v>
      </c>
      <c r="H103" s="182">
        <f>F103+G103</f>
        <v>55000</v>
      </c>
      <c r="I103" s="182">
        <v>6740.8</v>
      </c>
      <c r="J103" s="182">
        <v>6740.8</v>
      </c>
      <c r="K103" s="267">
        <f t="shared" si="85"/>
        <v>48259.199999999997</v>
      </c>
    </row>
    <row r="104" spans="1:11" s="66" customFormat="1" x14ac:dyDescent="0.25">
      <c r="A104" s="75"/>
      <c r="B104" s="76"/>
      <c r="C104" s="103">
        <v>29300</v>
      </c>
      <c r="D104" s="175" t="s">
        <v>351</v>
      </c>
      <c r="E104" s="176"/>
      <c r="F104" s="139">
        <f>SUM(F105:F105)</f>
        <v>15000</v>
      </c>
      <c r="G104" s="139">
        <f>SUM(G105:G105)</f>
        <v>0</v>
      </c>
      <c r="H104" s="139">
        <f>SUM(H105:H105)</f>
        <v>15000</v>
      </c>
      <c r="I104" s="139">
        <f>SUM(I105:I105)</f>
        <v>648</v>
      </c>
      <c r="J104" s="139">
        <f>SUM(J105:J105)</f>
        <v>648</v>
      </c>
      <c r="K104" s="269">
        <f>SUM(K105:K105)</f>
        <v>14352</v>
      </c>
    </row>
    <row r="105" spans="1:11" s="66" customFormat="1" ht="30" x14ac:dyDescent="0.25">
      <c r="A105" s="75"/>
      <c r="B105" s="77"/>
      <c r="C105" s="76"/>
      <c r="D105" s="78">
        <v>29301</v>
      </c>
      <c r="E105" s="79" t="s">
        <v>352</v>
      </c>
      <c r="F105" s="182">
        <v>15000</v>
      </c>
      <c r="G105" s="182">
        <v>0</v>
      </c>
      <c r="H105" s="182">
        <f t="shared" ref="H105" si="131">F105+G105</f>
        <v>15000</v>
      </c>
      <c r="I105" s="182">
        <v>648</v>
      </c>
      <c r="J105" s="182">
        <v>648</v>
      </c>
      <c r="K105" s="267">
        <f t="shared" si="85"/>
        <v>14352</v>
      </c>
    </row>
    <row r="106" spans="1:11" s="66" customFormat="1" x14ac:dyDescent="0.25">
      <c r="A106" s="75"/>
      <c r="B106" s="76"/>
      <c r="C106" s="103">
        <v>29400</v>
      </c>
      <c r="D106" s="175" t="s">
        <v>353</v>
      </c>
      <c r="E106" s="176"/>
      <c r="F106" s="139">
        <f t="shared" ref="F106" si="132">SUM(F107)</f>
        <v>686518.87</v>
      </c>
      <c r="G106" s="139">
        <f t="shared" ref="G106" si="133">SUM(G107)</f>
        <v>0</v>
      </c>
      <c r="H106" s="139">
        <f t="shared" ref="H106:K106" si="134">SUM(H107)</f>
        <v>686518.87</v>
      </c>
      <c r="I106" s="139">
        <f t="shared" si="134"/>
        <v>49490.83</v>
      </c>
      <c r="J106" s="139">
        <f t="shared" si="134"/>
        <v>49490.83</v>
      </c>
      <c r="K106" s="269">
        <f t="shared" si="134"/>
        <v>637028.04</v>
      </c>
    </row>
    <row r="107" spans="1:11" s="66" customFormat="1" ht="45" x14ac:dyDescent="0.25">
      <c r="A107" s="75"/>
      <c r="B107" s="77"/>
      <c r="C107" s="76"/>
      <c r="D107" s="78">
        <v>29401</v>
      </c>
      <c r="E107" s="79" t="s">
        <v>353</v>
      </c>
      <c r="F107" s="182">
        <v>686518.87</v>
      </c>
      <c r="G107" s="182">
        <v>0</v>
      </c>
      <c r="H107" s="182">
        <f>F107+G107</f>
        <v>686518.87</v>
      </c>
      <c r="I107" s="182">
        <v>49490.83</v>
      </c>
      <c r="J107" s="182">
        <v>49490.83</v>
      </c>
      <c r="K107" s="267">
        <f t="shared" si="85"/>
        <v>637028.04</v>
      </c>
    </row>
    <row r="108" spans="1:11" s="66" customFormat="1" x14ac:dyDescent="0.25">
      <c r="A108" s="75"/>
      <c r="B108" s="76"/>
      <c r="C108" s="103">
        <v>29600</v>
      </c>
      <c r="D108" s="175" t="s">
        <v>354</v>
      </c>
      <c r="E108" s="176"/>
      <c r="F108" s="139">
        <f t="shared" ref="F108" si="135">SUM(F109)</f>
        <v>250000</v>
      </c>
      <c r="G108" s="139">
        <f t="shared" ref="G108" si="136">SUM(G109)</f>
        <v>0</v>
      </c>
      <c r="H108" s="139">
        <f t="shared" ref="H108:K108" si="137">SUM(H109)</f>
        <v>250000</v>
      </c>
      <c r="I108" s="139">
        <f t="shared" si="137"/>
        <v>53413.27</v>
      </c>
      <c r="J108" s="139">
        <f t="shared" si="137"/>
        <v>53413.27</v>
      </c>
      <c r="K108" s="269">
        <f t="shared" si="137"/>
        <v>196586.73</v>
      </c>
    </row>
    <row r="109" spans="1:11" s="66" customFormat="1" ht="30" x14ac:dyDescent="0.25">
      <c r="A109" s="75"/>
      <c r="B109" s="77"/>
      <c r="C109" s="76"/>
      <c r="D109" s="78">
        <v>29601</v>
      </c>
      <c r="E109" s="79" t="s">
        <v>354</v>
      </c>
      <c r="F109" s="182">
        <v>250000</v>
      </c>
      <c r="G109" s="182">
        <v>0</v>
      </c>
      <c r="H109" s="182">
        <f>F109+G109</f>
        <v>250000</v>
      </c>
      <c r="I109" s="182">
        <v>53413.27</v>
      </c>
      <c r="J109" s="182">
        <v>53413.27</v>
      </c>
      <c r="K109" s="267">
        <f t="shared" si="85"/>
        <v>196586.73</v>
      </c>
    </row>
    <row r="110" spans="1:11" s="66" customFormat="1" x14ac:dyDescent="0.25">
      <c r="A110" s="75"/>
      <c r="B110" s="76"/>
      <c r="C110" s="103">
        <v>29800</v>
      </c>
      <c r="D110" s="175" t="s">
        <v>355</v>
      </c>
      <c r="E110" s="176"/>
      <c r="F110" s="139">
        <f t="shared" ref="F110" si="138">SUM(F111:F112)</f>
        <v>257170.32</v>
      </c>
      <c r="G110" s="139">
        <f t="shared" ref="G110" si="139">SUM(G111:G112)</f>
        <v>0</v>
      </c>
      <c r="H110" s="139">
        <f t="shared" ref="H110:K110" si="140">SUM(H111:H112)</f>
        <v>257170.32</v>
      </c>
      <c r="I110" s="139">
        <f t="shared" si="140"/>
        <v>17069.04</v>
      </c>
      <c r="J110" s="139">
        <f t="shared" ref="J110" si="141">SUM(J111:J112)</f>
        <v>17069.04</v>
      </c>
      <c r="K110" s="269">
        <f t="shared" si="140"/>
        <v>240101.28</v>
      </c>
    </row>
    <row r="111" spans="1:11" s="66" customFormat="1" ht="45" x14ac:dyDescent="0.25">
      <c r="A111" s="75"/>
      <c r="B111" s="77"/>
      <c r="C111" s="76"/>
      <c r="D111" s="78">
        <v>29804</v>
      </c>
      <c r="E111" s="79" t="s">
        <v>356</v>
      </c>
      <c r="F111" s="182">
        <v>200000</v>
      </c>
      <c r="G111" s="182">
        <v>0</v>
      </c>
      <c r="H111" s="182">
        <f t="shared" ref="H111:H112" si="142">F111+G111</f>
        <v>200000</v>
      </c>
      <c r="I111" s="182">
        <v>576</v>
      </c>
      <c r="J111" s="182">
        <v>576</v>
      </c>
      <c r="K111" s="267">
        <f t="shared" si="85"/>
        <v>199424</v>
      </c>
    </row>
    <row r="112" spans="1:11" s="66" customFormat="1" ht="45" x14ac:dyDescent="0.25">
      <c r="A112" s="75"/>
      <c r="B112" s="77"/>
      <c r="C112" s="76"/>
      <c r="D112" s="78">
        <v>29805</v>
      </c>
      <c r="E112" s="79" t="s">
        <v>518</v>
      </c>
      <c r="F112" s="182">
        <v>57170.32</v>
      </c>
      <c r="G112" s="182">
        <v>0</v>
      </c>
      <c r="H112" s="182">
        <f t="shared" si="142"/>
        <v>57170.32</v>
      </c>
      <c r="I112" s="182">
        <v>16493.04</v>
      </c>
      <c r="J112" s="182">
        <v>16493.04</v>
      </c>
      <c r="K112" s="267">
        <f t="shared" si="85"/>
        <v>40677.279999999999</v>
      </c>
    </row>
    <row r="113" spans="1:11" s="66" customFormat="1" x14ac:dyDescent="0.25">
      <c r="A113" s="75"/>
      <c r="B113" s="77"/>
      <c r="C113" s="76"/>
      <c r="D113" s="78"/>
      <c r="E113" s="79"/>
      <c r="F113" s="182"/>
      <c r="G113" s="182"/>
      <c r="H113" s="182"/>
      <c r="I113" s="182"/>
      <c r="J113" s="182"/>
      <c r="K113" s="267"/>
    </row>
    <row r="114" spans="1:11" s="66" customFormat="1" x14ac:dyDescent="0.25">
      <c r="A114" s="67">
        <v>30000</v>
      </c>
      <c r="B114" s="68" t="s">
        <v>357</v>
      </c>
      <c r="C114" s="69"/>
      <c r="D114" s="69"/>
      <c r="E114" s="70"/>
      <c r="F114" s="137">
        <f>SUM(F115,F128,F137,F147,F150,F172,F180)</f>
        <v>23768444.140000001</v>
      </c>
      <c r="G114" s="137">
        <f t="shared" ref="G114:K114" si="143">SUM(G115,G128,G137,G147,G150,G172,G180)</f>
        <v>0</v>
      </c>
      <c r="H114" s="137">
        <f t="shared" si="143"/>
        <v>23768444.140000001</v>
      </c>
      <c r="I114" s="137">
        <f t="shared" si="143"/>
        <v>4628205.7600000007</v>
      </c>
      <c r="J114" s="137">
        <f t="shared" si="143"/>
        <v>4452745.05</v>
      </c>
      <c r="K114" s="137">
        <f t="shared" si="143"/>
        <v>19140238.380000003</v>
      </c>
    </row>
    <row r="115" spans="1:11" s="66" customFormat="1" x14ac:dyDescent="0.25">
      <c r="A115" s="75"/>
      <c r="B115" s="177">
        <v>31000</v>
      </c>
      <c r="C115" s="178" t="s">
        <v>358</v>
      </c>
      <c r="D115" s="179"/>
      <c r="E115" s="180"/>
      <c r="F115" s="138">
        <f>SUM(F116,F118,F120,F122,F124,F126)</f>
        <v>6732027.6299999999</v>
      </c>
      <c r="G115" s="138">
        <f t="shared" ref="G115:K115" si="144">SUM(G116,G118,G120,G122,G124,G126)</f>
        <v>0</v>
      </c>
      <c r="H115" s="138">
        <f t="shared" si="144"/>
        <v>6732027.6299999999</v>
      </c>
      <c r="I115" s="138">
        <f t="shared" si="144"/>
        <v>1679424.4200000002</v>
      </c>
      <c r="J115" s="138">
        <f t="shared" si="144"/>
        <v>1532329.39</v>
      </c>
      <c r="K115" s="138">
        <f t="shared" si="144"/>
        <v>5052603.2100000009</v>
      </c>
    </row>
    <row r="116" spans="1:11" s="66" customFormat="1" x14ac:dyDescent="0.25">
      <c r="A116" s="75"/>
      <c r="B116" s="76"/>
      <c r="C116" s="103">
        <v>31100</v>
      </c>
      <c r="D116" s="175" t="s">
        <v>359</v>
      </c>
      <c r="E116" s="176"/>
      <c r="F116" s="139">
        <f t="shared" ref="F116" si="145">SUM(F117)</f>
        <v>3156424.7</v>
      </c>
      <c r="G116" s="139">
        <f t="shared" ref="G116" si="146">SUM(G117)</f>
        <v>0</v>
      </c>
      <c r="H116" s="139">
        <f t="shared" ref="H116:K116" si="147">SUM(H117)</f>
        <v>3156424.7</v>
      </c>
      <c r="I116" s="139">
        <f t="shared" si="147"/>
        <v>1000223</v>
      </c>
      <c r="J116" s="139">
        <f t="shared" si="147"/>
        <v>1000223</v>
      </c>
      <c r="K116" s="269">
        <f t="shared" si="147"/>
        <v>2156201.7000000002</v>
      </c>
    </row>
    <row r="117" spans="1:11" s="66" customFormat="1" x14ac:dyDescent="0.25">
      <c r="A117" s="75"/>
      <c r="B117" s="77"/>
      <c r="C117" s="76"/>
      <c r="D117" s="78">
        <v>31101</v>
      </c>
      <c r="E117" s="79" t="s">
        <v>360</v>
      </c>
      <c r="F117" s="182">
        <v>3156424.7</v>
      </c>
      <c r="G117" s="278">
        <v>0</v>
      </c>
      <c r="H117" s="182">
        <f>F117+G117</f>
        <v>3156424.7</v>
      </c>
      <c r="I117" s="182">
        <v>1000223</v>
      </c>
      <c r="J117" s="182">
        <v>1000223</v>
      </c>
      <c r="K117" s="267">
        <f t="shared" si="85"/>
        <v>2156201.7000000002</v>
      </c>
    </row>
    <row r="118" spans="1:11" s="66" customFormat="1" x14ac:dyDescent="0.25">
      <c r="A118" s="75"/>
      <c r="B118" s="76"/>
      <c r="C118" s="103">
        <v>31300</v>
      </c>
      <c r="D118" s="175" t="s">
        <v>361</v>
      </c>
      <c r="E118" s="176"/>
      <c r="F118" s="139">
        <f t="shared" ref="F118" si="148">SUM(F119)</f>
        <v>1007625.15</v>
      </c>
      <c r="G118" s="139">
        <f t="shared" ref="G118" si="149">SUM(G119)</f>
        <v>0</v>
      </c>
      <c r="H118" s="139">
        <f t="shared" ref="H118:K118" si="150">SUM(H119)</f>
        <v>1007625.15</v>
      </c>
      <c r="I118" s="139">
        <f t="shared" si="150"/>
        <v>199717.03</v>
      </c>
      <c r="J118" s="139">
        <f t="shared" si="150"/>
        <v>52622</v>
      </c>
      <c r="K118" s="269">
        <f t="shared" si="150"/>
        <v>807908.12</v>
      </c>
    </row>
    <row r="119" spans="1:11" s="66" customFormat="1" x14ac:dyDescent="0.25">
      <c r="A119" s="75"/>
      <c r="B119" s="77"/>
      <c r="C119" s="76"/>
      <c r="D119" s="78">
        <v>31301</v>
      </c>
      <c r="E119" s="79" t="s">
        <v>362</v>
      </c>
      <c r="F119" s="182">
        <v>1007625.15</v>
      </c>
      <c r="G119" s="182">
        <v>0</v>
      </c>
      <c r="H119" s="182">
        <f>F119+G119</f>
        <v>1007625.15</v>
      </c>
      <c r="I119" s="182">
        <v>199717.03</v>
      </c>
      <c r="J119" s="182">
        <v>52622</v>
      </c>
      <c r="K119" s="267">
        <f t="shared" si="85"/>
        <v>807908.12</v>
      </c>
    </row>
    <row r="120" spans="1:11" s="66" customFormat="1" x14ac:dyDescent="0.25">
      <c r="A120" s="75"/>
      <c r="B120" s="76"/>
      <c r="C120" s="103">
        <v>31400</v>
      </c>
      <c r="D120" s="175" t="s">
        <v>363</v>
      </c>
      <c r="E120" s="176"/>
      <c r="F120" s="139">
        <f t="shared" ref="F120" si="151">SUM(F121)</f>
        <v>424870</v>
      </c>
      <c r="G120" s="139">
        <f t="shared" ref="G120" si="152">SUM(G121)</f>
        <v>0</v>
      </c>
      <c r="H120" s="139">
        <f t="shared" ref="H120:K120" si="153">SUM(H121)</f>
        <v>424870</v>
      </c>
      <c r="I120" s="139">
        <f t="shared" si="153"/>
        <v>132457.93</v>
      </c>
      <c r="J120" s="139">
        <f t="shared" si="153"/>
        <v>132457.93</v>
      </c>
      <c r="K120" s="269">
        <f t="shared" si="153"/>
        <v>292412.07</v>
      </c>
    </row>
    <row r="121" spans="1:11" s="66" customFormat="1" x14ac:dyDescent="0.25">
      <c r="A121" s="75"/>
      <c r="B121" s="77"/>
      <c r="C121" s="76"/>
      <c r="D121" s="78">
        <v>31401</v>
      </c>
      <c r="E121" s="79" t="s">
        <v>364</v>
      </c>
      <c r="F121" s="182">
        <v>424870</v>
      </c>
      <c r="G121" s="278">
        <v>0</v>
      </c>
      <c r="H121" s="182">
        <f>F121+G121</f>
        <v>424870</v>
      </c>
      <c r="I121" s="182">
        <v>132457.93</v>
      </c>
      <c r="J121" s="182">
        <v>132457.93</v>
      </c>
      <c r="K121" s="267">
        <f t="shared" ref="K121:K171" si="154">H121-I121</f>
        <v>292412.07</v>
      </c>
    </row>
    <row r="122" spans="1:11" s="66" customFormat="1" x14ac:dyDescent="0.25">
      <c r="A122" s="75"/>
      <c r="B122" s="76"/>
      <c r="C122" s="103">
        <v>31500</v>
      </c>
      <c r="D122" s="175" t="s">
        <v>365</v>
      </c>
      <c r="E122" s="176"/>
      <c r="F122" s="139">
        <f t="shared" ref="F122" si="155">SUM(F123)</f>
        <v>150000</v>
      </c>
      <c r="G122" s="139">
        <f t="shared" ref="G122" si="156">SUM(G123)</f>
        <v>0</v>
      </c>
      <c r="H122" s="139">
        <f t="shared" ref="H122:K122" si="157">SUM(H123)</f>
        <v>150000</v>
      </c>
      <c r="I122" s="139">
        <f t="shared" si="157"/>
        <v>42769.56</v>
      </c>
      <c r="J122" s="139">
        <f t="shared" si="157"/>
        <v>42769.56</v>
      </c>
      <c r="K122" s="269">
        <f t="shared" si="157"/>
        <v>107230.44</v>
      </c>
    </row>
    <row r="123" spans="1:11" s="66" customFormat="1" x14ac:dyDescent="0.25">
      <c r="A123" s="75"/>
      <c r="B123" s="77"/>
      <c r="C123" s="76"/>
      <c r="D123" s="78">
        <v>31501</v>
      </c>
      <c r="E123" s="79" t="s">
        <v>492</v>
      </c>
      <c r="F123" s="182">
        <v>150000</v>
      </c>
      <c r="G123" s="182">
        <v>0</v>
      </c>
      <c r="H123" s="182">
        <f>F123+G123</f>
        <v>150000</v>
      </c>
      <c r="I123" s="182">
        <v>42769.56</v>
      </c>
      <c r="J123" s="182">
        <v>42769.56</v>
      </c>
      <c r="K123" s="267">
        <f t="shared" si="154"/>
        <v>107230.44</v>
      </c>
    </row>
    <row r="124" spans="1:11" s="66" customFormat="1" x14ac:dyDescent="0.25">
      <c r="A124" s="75"/>
      <c r="B124" s="76"/>
      <c r="C124" s="103">
        <v>31700</v>
      </c>
      <c r="D124" s="175" t="s">
        <v>366</v>
      </c>
      <c r="E124" s="176"/>
      <c r="F124" s="139">
        <f t="shared" ref="F124" si="158">SUM(F125)</f>
        <v>1333107.78</v>
      </c>
      <c r="G124" s="139">
        <f t="shared" ref="G124" si="159">SUM(G125)</f>
        <v>0</v>
      </c>
      <c r="H124" s="139">
        <f t="shared" ref="H124:K124" si="160">SUM(H125)</f>
        <v>1333107.78</v>
      </c>
      <c r="I124" s="139">
        <f t="shared" si="160"/>
        <v>267775.14</v>
      </c>
      <c r="J124" s="139">
        <f t="shared" si="160"/>
        <v>267775.14</v>
      </c>
      <c r="K124" s="269">
        <f t="shared" si="160"/>
        <v>1065332.6400000001</v>
      </c>
    </row>
    <row r="125" spans="1:11" s="66" customFormat="1" ht="30" x14ac:dyDescent="0.25">
      <c r="A125" s="75"/>
      <c r="B125" s="77"/>
      <c r="C125" s="76"/>
      <c r="D125" s="78">
        <v>31701</v>
      </c>
      <c r="E125" s="79" t="s">
        <v>366</v>
      </c>
      <c r="F125" s="182">
        <v>1333107.78</v>
      </c>
      <c r="G125" s="182">
        <v>0</v>
      </c>
      <c r="H125" s="182">
        <f>F125+G125</f>
        <v>1333107.78</v>
      </c>
      <c r="I125" s="182">
        <v>267775.14</v>
      </c>
      <c r="J125" s="182">
        <v>267775.14</v>
      </c>
      <c r="K125" s="267">
        <f t="shared" si="154"/>
        <v>1065332.6400000001</v>
      </c>
    </row>
    <row r="126" spans="1:11" s="66" customFormat="1" x14ac:dyDescent="0.25">
      <c r="A126" s="75"/>
      <c r="B126" s="76"/>
      <c r="C126" s="103">
        <v>31800</v>
      </c>
      <c r="D126" s="175" t="s">
        <v>367</v>
      </c>
      <c r="E126" s="176"/>
      <c r="F126" s="139">
        <f t="shared" ref="F126" si="161">SUM(F127)</f>
        <v>660000</v>
      </c>
      <c r="G126" s="139">
        <f t="shared" ref="G126" si="162">SUM(G127)</f>
        <v>0</v>
      </c>
      <c r="H126" s="139">
        <f t="shared" ref="H126:K126" si="163">SUM(H127)</f>
        <v>660000</v>
      </c>
      <c r="I126" s="139">
        <f t="shared" si="163"/>
        <v>36481.760000000002</v>
      </c>
      <c r="J126" s="139">
        <f t="shared" si="163"/>
        <v>36481.760000000002</v>
      </c>
      <c r="K126" s="269">
        <f t="shared" si="163"/>
        <v>623518.24</v>
      </c>
    </row>
    <row r="127" spans="1:11" s="66" customFormat="1" x14ac:dyDescent="0.25">
      <c r="A127" s="75"/>
      <c r="B127" s="77"/>
      <c r="C127" s="76"/>
      <c r="D127" s="78">
        <v>31801</v>
      </c>
      <c r="E127" s="79" t="s">
        <v>493</v>
      </c>
      <c r="F127" s="182">
        <v>660000</v>
      </c>
      <c r="G127" s="182">
        <v>0</v>
      </c>
      <c r="H127" s="182">
        <f>F127+G127</f>
        <v>660000</v>
      </c>
      <c r="I127" s="182">
        <v>36481.760000000002</v>
      </c>
      <c r="J127" s="182">
        <v>36481.760000000002</v>
      </c>
      <c r="K127" s="267">
        <f t="shared" si="154"/>
        <v>623518.24</v>
      </c>
    </row>
    <row r="128" spans="1:11" s="66" customFormat="1" x14ac:dyDescent="0.25">
      <c r="A128" s="75"/>
      <c r="B128" s="177">
        <v>32000</v>
      </c>
      <c r="C128" s="178" t="s">
        <v>368</v>
      </c>
      <c r="D128" s="179"/>
      <c r="E128" s="180"/>
      <c r="F128" s="138">
        <f t="shared" ref="F128" si="164">SUM(F129,F131,F133,F135)</f>
        <v>5636485.3200000003</v>
      </c>
      <c r="G128" s="138">
        <f t="shared" ref="G128" si="165">SUM(G129,G131,G133,G135)</f>
        <v>0</v>
      </c>
      <c r="H128" s="138">
        <f t="shared" ref="H128:K128" si="166">SUM(H129,H131,H133,H135)</f>
        <v>5636485.3200000003</v>
      </c>
      <c r="I128" s="138">
        <f t="shared" ref="I128" si="167">SUM(I129,I131,I133,I135)</f>
        <v>1400355.65</v>
      </c>
      <c r="J128" s="138">
        <f t="shared" ref="J128" si="168">SUM(J129,J131,J133,J135)</f>
        <v>1398650.45</v>
      </c>
      <c r="K128" s="268">
        <f t="shared" si="166"/>
        <v>4236129.67</v>
      </c>
    </row>
    <row r="129" spans="1:11" s="66" customFormat="1" x14ac:dyDescent="0.25">
      <c r="A129" s="75"/>
      <c r="B129" s="76"/>
      <c r="C129" s="103">
        <v>32200</v>
      </c>
      <c r="D129" s="175" t="s">
        <v>369</v>
      </c>
      <c r="E129" s="176"/>
      <c r="F129" s="139">
        <f t="shared" ref="F129" si="169">SUM(F130)</f>
        <v>1746489.42</v>
      </c>
      <c r="G129" s="139">
        <f t="shared" ref="G129" si="170">SUM(G130)</f>
        <v>0</v>
      </c>
      <c r="H129" s="139">
        <f t="shared" ref="H129:K129" si="171">SUM(H130)</f>
        <v>1746489.42</v>
      </c>
      <c r="I129" s="139">
        <f t="shared" si="171"/>
        <v>790913.07</v>
      </c>
      <c r="J129" s="139">
        <f t="shared" si="171"/>
        <v>790913.07</v>
      </c>
      <c r="K129" s="269">
        <f t="shared" si="171"/>
        <v>955576.35</v>
      </c>
    </row>
    <row r="130" spans="1:11" s="66" customFormat="1" x14ac:dyDescent="0.25">
      <c r="A130" s="75"/>
      <c r="B130" s="77"/>
      <c r="C130" s="76"/>
      <c r="D130" s="78">
        <v>32201</v>
      </c>
      <c r="E130" s="79" t="s">
        <v>370</v>
      </c>
      <c r="F130" s="182">
        <v>1746489.42</v>
      </c>
      <c r="G130" s="182">
        <v>0</v>
      </c>
      <c r="H130" s="182">
        <f>F130+G130</f>
        <v>1746489.42</v>
      </c>
      <c r="I130" s="182">
        <v>790913.07</v>
      </c>
      <c r="J130" s="182">
        <v>790913.07</v>
      </c>
      <c r="K130" s="267">
        <f t="shared" si="154"/>
        <v>955576.35</v>
      </c>
    </row>
    <row r="131" spans="1:11" s="66" customFormat="1" x14ac:dyDescent="0.25">
      <c r="A131" s="75"/>
      <c r="B131" s="76"/>
      <c r="C131" s="103">
        <v>32300</v>
      </c>
      <c r="D131" s="175" t="s">
        <v>371</v>
      </c>
      <c r="E131" s="176"/>
      <c r="F131" s="139">
        <f t="shared" ref="F131" si="172">SUM(F132)</f>
        <v>1305600</v>
      </c>
      <c r="G131" s="139">
        <f t="shared" ref="G131" si="173">SUM(G132)</f>
        <v>0</v>
      </c>
      <c r="H131" s="139">
        <f t="shared" ref="H131:K131" si="174">SUM(H132)</f>
        <v>1305600</v>
      </c>
      <c r="I131" s="139">
        <f t="shared" si="174"/>
        <v>314615.34999999998</v>
      </c>
      <c r="J131" s="139">
        <f t="shared" si="174"/>
        <v>312910.15000000002</v>
      </c>
      <c r="K131" s="269">
        <f t="shared" si="174"/>
        <v>990984.65</v>
      </c>
    </row>
    <row r="132" spans="1:11" s="66" customFormat="1" ht="45" x14ac:dyDescent="0.25">
      <c r="A132" s="75"/>
      <c r="B132" s="77"/>
      <c r="C132" s="76"/>
      <c r="D132" s="78">
        <v>32301</v>
      </c>
      <c r="E132" s="79" t="s">
        <v>372</v>
      </c>
      <c r="F132" s="182">
        <v>1305600</v>
      </c>
      <c r="G132" s="182">
        <v>0</v>
      </c>
      <c r="H132" s="182">
        <f>F132+G132</f>
        <v>1305600</v>
      </c>
      <c r="I132" s="182">
        <v>314615.34999999998</v>
      </c>
      <c r="J132" s="182">
        <v>312910.15000000002</v>
      </c>
      <c r="K132" s="267">
        <f t="shared" si="154"/>
        <v>990984.65</v>
      </c>
    </row>
    <row r="133" spans="1:11" s="66" customFormat="1" x14ac:dyDescent="0.25">
      <c r="A133" s="75"/>
      <c r="B133" s="76"/>
      <c r="C133" s="103">
        <v>32700</v>
      </c>
      <c r="D133" s="175" t="s">
        <v>373</v>
      </c>
      <c r="E133" s="176"/>
      <c r="F133" s="139">
        <f t="shared" ref="F133" si="175">SUM(F134)</f>
        <v>2539155.9</v>
      </c>
      <c r="G133" s="139">
        <f t="shared" ref="G133" si="176">SUM(G134)</f>
        <v>0</v>
      </c>
      <c r="H133" s="139">
        <f t="shared" ref="H133:K133" si="177">SUM(H134)</f>
        <v>2539155.9</v>
      </c>
      <c r="I133" s="139">
        <f t="shared" si="177"/>
        <v>287287.23</v>
      </c>
      <c r="J133" s="139">
        <f t="shared" si="177"/>
        <v>287287.23</v>
      </c>
      <c r="K133" s="269">
        <f t="shared" si="177"/>
        <v>2251868.67</v>
      </c>
    </row>
    <row r="134" spans="1:11" s="66" customFormat="1" x14ac:dyDescent="0.25">
      <c r="A134" s="75"/>
      <c r="B134" s="77"/>
      <c r="C134" s="76"/>
      <c r="D134" s="78">
        <v>32701</v>
      </c>
      <c r="E134" s="79" t="s">
        <v>373</v>
      </c>
      <c r="F134" s="182">
        <v>2539155.9</v>
      </c>
      <c r="G134" s="182">
        <v>0</v>
      </c>
      <c r="H134" s="182">
        <f>F134+G134</f>
        <v>2539155.9</v>
      </c>
      <c r="I134" s="182">
        <v>287287.23</v>
      </c>
      <c r="J134" s="182">
        <v>287287.23</v>
      </c>
      <c r="K134" s="267">
        <f t="shared" si="154"/>
        <v>2251868.67</v>
      </c>
    </row>
    <row r="135" spans="1:11" s="66" customFormat="1" x14ac:dyDescent="0.25">
      <c r="A135" s="75"/>
      <c r="B135" s="76"/>
      <c r="C135" s="103">
        <v>32900</v>
      </c>
      <c r="D135" s="175" t="s">
        <v>374</v>
      </c>
      <c r="E135" s="176"/>
      <c r="F135" s="139">
        <f t="shared" ref="F135" si="178">SUM(F136)</f>
        <v>45240</v>
      </c>
      <c r="G135" s="139">
        <f t="shared" ref="G135" si="179">SUM(G136)</f>
        <v>0</v>
      </c>
      <c r="H135" s="139">
        <f t="shared" ref="H135:K135" si="180">SUM(H136)</f>
        <v>45240</v>
      </c>
      <c r="I135" s="139">
        <f t="shared" si="180"/>
        <v>7540</v>
      </c>
      <c r="J135" s="139">
        <f t="shared" si="180"/>
        <v>7540</v>
      </c>
      <c r="K135" s="269">
        <f t="shared" si="180"/>
        <v>37700</v>
      </c>
    </row>
    <row r="136" spans="1:11" s="66" customFormat="1" x14ac:dyDescent="0.25">
      <c r="A136" s="75"/>
      <c r="B136" s="77"/>
      <c r="C136" s="76"/>
      <c r="D136" s="78">
        <v>32901</v>
      </c>
      <c r="E136" s="79" t="s">
        <v>374</v>
      </c>
      <c r="F136" s="182">
        <v>45240</v>
      </c>
      <c r="G136" s="182">
        <v>0</v>
      </c>
      <c r="H136" s="182">
        <f>F136+G136</f>
        <v>45240</v>
      </c>
      <c r="I136" s="182">
        <v>7540</v>
      </c>
      <c r="J136" s="182">
        <v>7540</v>
      </c>
      <c r="K136" s="267">
        <f t="shared" si="154"/>
        <v>37700</v>
      </c>
    </row>
    <row r="137" spans="1:11" s="66" customFormat="1" x14ac:dyDescent="0.25">
      <c r="A137" s="75"/>
      <c r="B137" s="177">
        <v>33000</v>
      </c>
      <c r="C137" s="178" t="s">
        <v>375</v>
      </c>
      <c r="D137" s="179"/>
      <c r="E137" s="180"/>
      <c r="F137" s="138">
        <f>SUM(F138,F140,F142,F145)</f>
        <v>3829645.65</v>
      </c>
      <c r="G137" s="138">
        <f t="shared" ref="G137:K137" si="181">SUM(G138,G140,G142,G145)</f>
        <v>0</v>
      </c>
      <c r="H137" s="138">
        <f t="shared" si="181"/>
        <v>3829645.65</v>
      </c>
      <c r="I137" s="138">
        <f t="shared" si="181"/>
        <v>284811.12</v>
      </c>
      <c r="J137" s="138">
        <f t="shared" si="181"/>
        <v>282047.92000000004</v>
      </c>
      <c r="K137" s="138">
        <f t="shared" si="181"/>
        <v>3544834.53</v>
      </c>
    </row>
    <row r="138" spans="1:11" s="66" customFormat="1" x14ac:dyDescent="0.25">
      <c r="A138" s="75"/>
      <c r="B138" s="76"/>
      <c r="C138" s="103">
        <v>33100</v>
      </c>
      <c r="D138" s="175" t="s">
        <v>376</v>
      </c>
      <c r="E138" s="176"/>
      <c r="F138" s="139">
        <f t="shared" ref="F138" si="182">SUM(F139)</f>
        <v>500000</v>
      </c>
      <c r="G138" s="139">
        <f t="shared" ref="G138" si="183">SUM(G139)</f>
        <v>0</v>
      </c>
      <c r="H138" s="139">
        <f t="shared" ref="H138:K138" si="184">SUM(H139)</f>
        <v>500000</v>
      </c>
      <c r="I138" s="139">
        <f t="shared" si="184"/>
        <v>0</v>
      </c>
      <c r="J138" s="139">
        <f t="shared" si="184"/>
        <v>0</v>
      </c>
      <c r="K138" s="269">
        <f t="shared" si="184"/>
        <v>500000</v>
      </c>
    </row>
    <row r="139" spans="1:11" s="66" customFormat="1" ht="30" x14ac:dyDescent="0.25">
      <c r="A139" s="75"/>
      <c r="B139" s="77"/>
      <c r="C139" s="76"/>
      <c r="D139" s="78">
        <v>33101</v>
      </c>
      <c r="E139" s="79" t="s">
        <v>377</v>
      </c>
      <c r="F139" s="182">
        <v>500000</v>
      </c>
      <c r="G139" s="182">
        <v>0</v>
      </c>
      <c r="H139" s="182">
        <f>F139+G139</f>
        <v>500000</v>
      </c>
      <c r="I139" s="182">
        <v>0</v>
      </c>
      <c r="J139" s="182">
        <v>0</v>
      </c>
      <c r="K139" s="267">
        <f t="shared" si="154"/>
        <v>500000</v>
      </c>
    </row>
    <row r="140" spans="1:11" s="66" customFormat="1" x14ac:dyDescent="0.25">
      <c r="A140" s="75"/>
      <c r="B140" s="76"/>
      <c r="C140" s="103">
        <v>33200</v>
      </c>
      <c r="D140" s="175" t="s">
        <v>519</v>
      </c>
      <c r="E140" s="176"/>
      <c r="F140" s="139">
        <f>SUM(F141)</f>
        <v>15000</v>
      </c>
      <c r="G140" s="139">
        <f t="shared" ref="G140:K140" si="185">SUM(G141)</f>
        <v>0</v>
      </c>
      <c r="H140" s="139">
        <f t="shared" si="185"/>
        <v>15000</v>
      </c>
      <c r="I140" s="139">
        <f t="shared" si="185"/>
        <v>0</v>
      </c>
      <c r="J140" s="139">
        <f t="shared" si="185"/>
        <v>0</v>
      </c>
      <c r="K140" s="269">
        <f t="shared" si="185"/>
        <v>15000</v>
      </c>
    </row>
    <row r="141" spans="1:11" s="66" customFormat="1" ht="30" x14ac:dyDescent="0.25">
      <c r="A141" s="75"/>
      <c r="B141" s="77"/>
      <c r="C141" s="76"/>
      <c r="D141" s="78">
        <v>33201</v>
      </c>
      <c r="E141" s="79" t="s">
        <v>520</v>
      </c>
      <c r="F141" s="182">
        <v>15000</v>
      </c>
      <c r="G141" s="182">
        <v>0</v>
      </c>
      <c r="H141" s="182">
        <f>F141+G141</f>
        <v>15000</v>
      </c>
      <c r="I141" s="182">
        <v>0</v>
      </c>
      <c r="J141" s="182">
        <v>0</v>
      </c>
      <c r="K141" s="267">
        <f t="shared" si="154"/>
        <v>15000</v>
      </c>
    </row>
    <row r="142" spans="1:11" s="66" customFormat="1" x14ac:dyDescent="0.25">
      <c r="A142" s="75"/>
      <c r="B142" s="76"/>
      <c r="C142" s="103">
        <v>33600</v>
      </c>
      <c r="D142" s="175" t="s">
        <v>378</v>
      </c>
      <c r="E142" s="176"/>
      <c r="F142" s="139">
        <f>SUM(F143:F144)</f>
        <v>441500</v>
      </c>
      <c r="G142" s="139">
        <f>SUM(G143:G144)</f>
        <v>0</v>
      </c>
      <c r="H142" s="139">
        <f>SUM(H143:H144)</f>
        <v>441500</v>
      </c>
      <c r="I142" s="139">
        <f>SUM(I143:I144)</f>
        <v>284811.12</v>
      </c>
      <c r="J142" s="139">
        <f>SUM(J143:J144)</f>
        <v>282047.92000000004</v>
      </c>
      <c r="K142" s="269">
        <f>SUM(K143:K144)</f>
        <v>156688.87999999998</v>
      </c>
    </row>
    <row r="143" spans="1:11" s="66" customFormat="1" x14ac:dyDescent="0.25">
      <c r="A143" s="75"/>
      <c r="B143" s="77"/>
      <c r="C143" s="76"/>
      <c r="D143" s="78">
        <v>33602</v>
      </c>
      <c r="E143" s="79" t="s">
        <v>379</v>
      </c>
      <c r="F143" s="182">
        <v>38500</v>
      </c>
      <c r="G143" s="182">
        <v>0</v>
      </c>
      <c r="H143" s="182">
        <f>F143+G143</f>
        <v>38500</v>
      </c>
      <c r="I143" s="182">
        <v>15177.6</v>
      </c>
      <c r="J143" s="182">
        <v>12414.4</v>
      </c>
      <c r="K143" s="267">
        <f t="shared" si="154"/>
        <v>23322.400000000001</v>
      </c>
    </row>
    <row r="144" spans="1:11" s="66" customFormat="1" x14ac:dyDescent="0.25">
      <c r="A144" s="75"/>
      <c r="B144" s="77"/>
      <c r="C144" s="76"/>
      <c r="D144" s="78">
        <v>33604</v>
      </c>
      <c r="E144" s="79" t="s">
        <v>380</v>
      </c>
      <c r="F144" s="182">
        <v>403000</v>
      </c>
      <c r="G144" s="182">
        <v>0</v>
      </c>
      <c r="H144" s="182">
        <f>F144+G144</f>
        <v>403000</v>
      </c>
      <c r="I144" s="182">
        <v>269633.52</v>
      </c>
      <c r="J144" s="182">
        <v>269633.52</v>
      </c>
      <c r="K144" s="267">
        <f t="shared" si="154"/>
        <v>133366.47999999998</v>
      </c>
    </row>
    <row r="145" spans="1:11" s="66" customFormat="1" x14ac:dyDescent="0.25">
      <c r="A145" s="75"/>
      <c r="B145" s="76"/>
      <c r="C145" s="103">
        <v>33800</v>
      </c>
      <c r="D145" s="175" t="s">
        <v>381</v>
      </c>
      <c r="E145" s="176"/>
      <c r="F145" s="139">
        <f t="shared" ref="F145" si="186">SUM(F146)</f>
        <v>2873145.65</v>
      </c>
      <c r="G145" s="139">
        <f t="shared" ref="G145" si="187">SUM(G146)</f>
        <v>0</v>
      </c>
      <c r="H145" s="139">
        <f t="shared" ref="H145:K145" si="188">SUM(H146)</f>
        <v>2873145.65</v>
      </c>
      <c r="I145" s="139">
        <f t="shared" si="188"/>
        <v>0</v>
      </c>
      <c r="J145" s="139">
        <f t="shared" si="188"/>
        <v>0</v>
      </c>
      <c r="K145" s="269">
        <f t="shared" si="188"/>
        <v>2873145.65</v>
      </c>
    </row>
    <row r="146" spans="1:11" s="66" customFormat="1" x14ac:dyDescent="0.25">
      <c r="A146" s="75"/>
      <c r="B146" s="77"/>
      <c r="C146" s="76"/>
      <c r="D146" s="78">
        <v>33801</v>
      </c>
      <c r="E146" s="79" t="s">
        <v>382</v>
      </c>
      <c r="F146" s="182">
        <v>2873145.65</v>
      </c>
      <c r="G146" s="182">
        <v>0</v>
      </c>
      <c r="H146" s="182">
        <f>F146+G146</f>
        <v>2873145.65</v>
      </c>
      <c r="I146" s="182">
        <v>0</v>
      </c>
      <c r="J146" s="182">
        <v>0</v>
      </c>
      <c r="K146" s="267">
        <f t="shared" si="154"/>
        <v>2873145.65</v>
      </c>
    </row>
    <row r="147" spans="1:11" s="66" customFormat="1" x14ac:dyDescent="0.25">
      <c r="A147" s="75"/>
      <c r="B147" s="177">
        <v>34000</v>
      </c>
      <c r="C147" s="178" t="s">
        <v>383</v>
      </c>
      <c r="D147" s="179"/>
      <c r="E147" s="180"/>
      <c r="F147" s="138">
        <f>SUM(F148)</f>
        <v>360000</v>
      </c>
      <c r="G147" s="138">
        <f t="shared" ref="G147:K147" si="189">SUM(G148)</f>
        <v>0</v>
      </c>
      <c r="H147" s="138">
        <f t="shared" si="189"/>
        <v>360000</v>
      </c>
      <c r="I147" s="138">
        <f t="shared" si="189"/>
        <v>330681.61</v>
      </c>
      <c r="J147" s="138">
        <f t="shared" si="189"/>
        <v>330681.61</v>
      </c>
      <c r="K147" s="138">
        <f t="shared" si="189"/>
        <v>29318.390000000014</v>
      </c>
    </row>
    <row r="148" spans="1:11" s="66" customFormat="1" x14ac:dyDescent="0.25">
      <c r="A148" s="75"/>
      <c r="B148" s="76"/>
      <c r="C148" s="103">
        <v>34500</v>
      </c>
      <c r="D148" s="175" t="s">
        <v>384</v>
      </c>
      <c r="E148" s="176"/>
      <c r="F148" s="139">
        <f t="shared" ref="F148" si="190">SUM(F149)</f>
        <v>360000</v>
      </c>
      <c r="G148" s="139">
        <f t="shared" ref="G148" si="191">SUM(G149)</f>
        <v>0</v>
      </c>
      <c r="H148" s="139">
        <f t="shared" ref="H148:K148" si="192">SUM(H149)</f>
        <v>360000</v>
      </c>
      <c r="I148" s="139">
        <f t="shared" si="192"/>
        <v>330681.61</v>
      </c>
      <c r="J148" s="139">
        <f t="shared" si="192"/>
        <v>330681.61</v>
      </c>
      <c r="K148" s="269">
        <f t="shared" si="192"/>
        <v>29318.390000000014</v>
      </c>
    </row>
    <row r="149" spans="1:11" s="66" customFormat="1" x14ac:dyDescent="0.25">
      <c r="A149" s="75"/>
      <c r="B149" s="77"/>
      <c r="C149" s="76"/>
      <c r="D149" s="78">
        <v>34501</v>
      </c>
      <c r="E149" s="79" t="s">
        <v>385</v>
      </c>
      <c r="F149" s="182">
        <v>360000</v>
      </c>
      <c r="G149" s="182">
        <v>0</v>
      </c>
      <c r="H149" s="182">
        <f>F149+G149</f>
        <v>360000</v>
      </c>
      <c r="I149" s="182">
        <v>330681.61</v>
      </c>
      <c r="J149" s="182">
        <v>330681.61</v>
      </c>
      <c r="K149" s="267">
        <f t="shared" si="154"/>
        <v>29318.390000000014</v>
      </c>
    </row>
    <row r="150" spans="1:11" s="66" customFormat="1" x14ac:dyDescent="0.25">
      <c r="A150" s="75"/>
      <c r="B150" s="177">
        <v>35000</v>
      </c>
      <c r="C150" s="178" t="s">
        <v>386</v>
      </c>
      <c r="D150" s="179"/>
      <c r="E150" s="180"/>
      <c r="F150" s="138">
        <f>SUM(F151,F153,F155,F157,F159,F161,F166,F169)</f>
        <v>6645285.54</v>
      </c>
      <c r="G150" s="138">
        <f>SUM(G151,G153,G155,G157,G159,G161,G166,G169)</f>
        <v>0</v>
      </c>
      <c r="H150" s="138">
        <f>SUM(H151,H153,H155,H157,H159,H161,H166,H169)</f>
        <v>6645285.54</v>
      </c>
      <c r="I150" s="138">
        <f>SUM(I151,I153,I155,I157,I159,I161,I166,I169)</f>
        <v>663661.84000000008</v>
      </c>
      <c r="J150" s="138">
        <f>SUM(J151,J153,J155,J157,J159,J161,J166,J169)</f>
        <v>639764.56000000006</v>
      </c>
      <c r="K150" s="268">
        <f>SUM(K151,K153,K155,K157,K159,K161,K166,K169)</f>
        <v>5981623.6999999993</v>
      </c>
    </row>
    <row r="151" spans="1:11" s="66" customFormat="1" x14ac:dyDescent="0.25">
      <c r="A151" s="75"/>
      <c r="B151" s="76"/>
      <c r="C151" s="103">
        <v>35100</v>
      </c>
      <c r="D151" s="175" t="s">
        <v>387</v>
      </c>
      <c r="E151" s="176"/>
      <c r="F151" s="139">
        <f t="shared" ref="F151" si="193">SUM(F152)</f>
        <v>459512.24</v>
      </c>
      <c r="G151" s="139">
        <f t="shared" ref="G151" si="194">SUM(G152)</f>
        <v>0</v>
      </c>
      <c r="H151" s="139">
        <f t="shared" ref="H151:K151" si="195">SUM(H152)</f>
        <v>459512.24</v>
      </c>
      <c r="I151" s="139">
        <f t="shared" si="195"/>
        <v>246421.17</v>
      </c>
      <c r="J151" s="139">
        <f t="shared" si="195"/>
        <v>234794.57</v>
      </c>
      <c r="K151" s="269">
        <f t="shared" si="195"/>
        <v>213091.06999999998</v>
      </c>
    </row>
    <row r="152" spans="1:11" s="66" customFormat="1" ht="30" x14ac:dyDescent="0.25">
      <c r="A152" s="75"/>
      <c r="B152" s="77"/>
      <c r="C152" s="76"/>
      <c r="D152" s="78">
        <v>35101</v>
      </c>
      <c r="E152" s="79" t="s">
        <v>494</v>
      </c>
      <c r="F152" s="182">
        <v>459512.24</v>
      </c>
      <c r="G152" s="182">
        <v>0</v>
      </c>
      <c r="H152" s="182">
        <f>F152+G152</f>
        <v>459512.24</v>
      </c>
      <c r="I152" s="182">
        <v>246421.17</v>
      </c>
      <c r="J152" s="182">
        <v>234794.57</v>
      </c>
      <c r="K152" s="267">
        <f t="shared" si="154"/>
        <v>213091.06999999998</v>
      </c>
    </row>
    <row r="153" spans="1:11" s="66" customFormat="1" x14ac:dyDescent="0.25">
      <c r="A153" s="75"/>
      <c r="B153" s="76"/>
      <c r="C153" s="103">
        <v>35200</v>
      </c>
      <c r="D153" s="175" t="s">
        <v>388</v>
      </c>
      <c r="E153" s="176"/>
      <c r="F153" s="139">
        <f t="shared" ref="F153" si="196">SUM(F154)</f>
        <v>131500</v>
      </c>
      <c r="G153" s="139">
        <f t="shared" ref="G153" si="197">SUM(G154)</f>
        <v>0</v>
      </c>
      <c r="H153" s="139">
        <f t="shared" ref="H153:K153" si="198">SUM(H154)</f>
        <v>131500</v>
      </c>
      <c r="I153" s="139">
        <f t="shared" si="198"/>
        <v>18878.400000000001</v>
      </c>
      <c r="J153" s="139">
        <f t="shared" si="198"/>
        <v>18878.400000000001</v>
      </c>
      <c r="K153" s="269">
        <f t="shared" si="198"/>
        <v>112621.6</v>
      </c>
    </row>
    <row r="154" spans="1:11" s="66" customFormat="1" ht="45" x14ac:dyDescent="0.25">
      <c r="A154" s="75"/>
      <c r="B154" s="77"/>
      <c r="C154" s="76"/>
      <c r="D154" s="78">
        <v>35201</v>
      </c>
      <c r="E154" s="79" t="s">
        <v>389</v>
      </c>
      <c r="F154" s="182">
        <v>131500</v>
      </c>
      <c r="G154" s="182">
        <v>0</v>
      </c>
      <c r="H154" s="182">
        <f>F154+G154</f>
        <v>131500</v>
      </c>
      <c r="I154" s="182">
        <v>18878.400000000001</v>
      </c>
      <c r="J154" s="182">
        <v>18878.400000000001</v>
      </c>
      <c r="K154" s="267">
        <f t="shared" si="154"/>
        <v>112621.6</v>
      </c>
    </row>
    <row r="155" spans="1:11" s="66" customFormat="1" x14ac:dyDescent="0.25">
      <c r="A155" s="75"/>
      <c r="B155" s="76"/>
      <c r="C155" s="103">
        <v>35300</v>
      </c>
      <c r="D155" s="175" t="s">
        <v>390</v>
      </c>
      <c r="E155" s="176"/>
      <c r="F155" s="139">
        <f t="shared" ref="F155" si="199">SUM(F156)</f>
        <v>729960</v>
      </c>
      <c r="G155" s="139">
        <f t="shared" ref="G155" si="200">SUM(G156)</f>
        <v>0</v>
      </c>
      <c r="H155" s="139">
        <f t="shared" ref="H155:K155" si="201">SUM(H156)</f>
        <v>729960</v>
      </c>
      <c r="I155" s="139">
        <f t="shared" si="201"/>
        <v>0</v>
      </c>
      <c r="J155" s="139">
        <f t="shared" si="201"/>
        <v>0</v>
      </c>
      <c r="K155" s="269">
        <f t="shared" si="201"/>
        <v>729960</v>
      </c>
    </row>
    <row r="156" spans="1:11" s="66" customFormat="1" ht="45" x14ac:dyDescent="0.25">
      <c r="A156" s="75"/>
      <c r="B156" s="77"/>
      <c r="C156" s="76"/>
      <c r="D156" s="78">
        <v>35301</v>
      </c>
      <c r="E156" s="79" t="s">
        <v>390</v>
      </c>
      <c r="F156" s="182">
        <v>729960</v>
      </c>
      <c r="G156" s="182">
        <v>0</v>
      </c>
      <c r="H156" s="182">
        <f>F156+G156</f>
        <v>729960</v>
      </c>
      <c r="I156" s="182">
        <v>0</v>
      </c>
      <c r="J156" s="182">
        <v>0</v>
      </c>
      <c r="K156" s="267">
        <f t="shared" si="154"/>
        <v>729960</v>
      </c>
    </row>
    <row r="157" spans="1:11" s="66" customFormat="1" x14ac:dyDescent="0.25">
      <c r="A157" s="75"/>
      <c r="B157" s="76"/>
      <c r="C157" s="103">
        <v>35400</v>
      </c>
      <c r="D157" s="175" t="s">
        <v>391</v>
      </c>
      <c r="E157" s="176"/>
      <c r="F157" s="139">
        <f t="shared" ref="F157" si="202">SUM(F158)</f>
        <v>5000</v>
      </c>
      <c r="G157" s="139">
        <f t="shared" ref="G157" si="203">SUM(G158)</f>
        <v>0</v>
      </c>
      <c r="H157" s="139">
        <f t="shared" ref="H157:K157" si="204">SUM(H158)</f>
        <v>5000</v>
      </c>
      <c r="I157" s="139">
        <f t="shared" si="204"/>
        <v>0</v>
      </c>
      <c r="J157" s="139">
        <f t="shared" si="204"/>
        <v>0</v>
      </c>
      <c r="K157" s="269">
        <f t="shared" si="204"/>
        <v>5000</v>
      </c>
    </row>
    <row r="158" spans="1:11" s="66" customFormat="1" ht="45" x14ac:dyDescent="0.25">
      <c r="A158" s="75"/>
      <c r="B158" s="77"/>
      <c r="C158" s="76"/>
      <c r="D158" s="78">
        <v>35401</v>
      </c>
      <c r="E158" s="79" t="s">
        <v>391</v>
      </c>
      <c r="F158" s="182">
        <v>5000</v>
      </c>
      <c r="G158" s="182">
        <v>0</v>
      </c>
      <c r="H158" s="182">
        <f>F158+G158</f>
        <v>5000</v>
      </c>
      <c r="I158" s="182">
        <v>0</v>
      </c>
      <c r="J158" s="182">
        <v>0</v>
      </c>
      <c r="K158" s="267">
        <f t="shared" si="154"/>
        <v>5000</v>
      </c>
    </row>
    <row r="159" spans="1:11" s="66" customFormat="1" x14ac:dyDescent="0.25">
      <c r="A159" s="75"/>
      <c r="B159" s="76"/>
      <c r="C159" s="103">
        <v>35500</v>
      </c>
      <c r="D159" s="175" t="s">
        <v>392</v>
      </c>
      <c r="E159" s="176"/>
      <c r="F159" s="139">
        <f t="shared" ref="F159" si="205">SUM(F160)</f>
        <v>250000</v>
      </c>
      <c r="G159" s="139">
        <f t="shared" ref="G159" si="206">SUM(G160)</f>
        <v>0</v>
      </c>
      <c r="H159" s="139">
        <f t="shared" ref="H159:K159" si="207">SUM(H160)</f>
        <v>250000</v>
      </c>
      <c r="I159" s="139">
        <f t="shared" si="207"/>
        <v>25955.279999999999</v>
      </c>
      <c r="J159" s="139">
        <f t="shared" si="207"/>
        <v>22384.6</v>
      </c>
      <c r="K159" s="269">
        <f t="shared" si="207"/>
        <v>224044.72</v>
      </c>
    </row>
    <row r="160" spans="1:11" s="66" customFormat="1" ht="30" x14ac:dyDescent="0.25">
      <c r="A160" s="75"/>
      <c r="B160" s="77"/>
      <c r="C160" s="76"/>
      <c r="D160" s="78">
        <v>35501</v>
      </c>
      <c r="E160" s="79" t="s">
        <v>392</v>
      </c>
      <c r="F160" s="182">
        <v>250000</v>
      </c>
      <c r="G160" s="182"/>
      <c r="H160" s="182">
        <f>F160+G160</f>
        <v>250000</v>
      </c>
      <c r="I160" s="182">
        <v>25955.279999999999</v>
      </c>
      <c r="J160" s="182">
        <v>22384.6</v>
      </c>
      <c r="K160" s="267">
        <f t="shared" si="154"/>
        <v>224044.72</v>
      </c>
    </row>
    <row r="161" spans="1:11" s="66" customFormat="1" x14ac:dyDescent="0.25">
      <c r="A161" s="75"/>
      <c r="B161" s="76"/>
      <c r="C161" s="103">
        <v>35700</v>
      </c>
      <c r="D161" s="175" t="s">
        <v>393</v>
      </c>
      <c r="E161" s="176"/>
      <c r="F161" s="139">
        <f t="shared" ref="F161" si="208">SUM(F162:F165)</f>
        <v>3661177.3</v>
      </c>
      <c r="G161" s="139">
        <f t="shared" ref="G161" si="209">SUM(G162:G165)</f>
        <v>0</v>
      </c>
      <c r="H161" s="139">
        <f t="shared" ref="H161:K161" si="210">SUM(H162:H165)</f>
        <v>3661177.3</v>
      </c>
      <c r="I161" s="139">
        <f t="shared" si="210"/>
        <v>24750.04</v>
      </c>
      <c r="J161" s="139">
        <f t="shared" ref="J161" si="211">SUM(J162:J165)</f>
        <v>24750.04</v>
      </c>
      <c r="K161" s="269">
        <f t="shared" si="210"/>
        <v>3636427.26</v>
      </c>
    </row>
    <row r="162" spans="1:11" s="66" customFormat="1" ht="45" x14ac:dyDescent="0.25">
      <c r="A162" s="75"/>
      <c r="B162" s="77"/>
      <c r="C162" s="76"/>
      <c r="D162" s="78">
        <v>35704</v>
      </c>
      <c r="E162" s="79" t="s">
        <v>495</v>
      </c>
      <c r="F162" s="182">
        <v>435600</v>
      </c>
      <c r="G162" s="182">
        <v>0</v>
      </c>
      <c r="H162" s="182">
        <f>F162+G162</f>
        <v>435600</v>
      </c>
      <c r="I162" s="182">
        <v>0</v>
      </c>
      <c r="J162" s="182">
        <v>0</v>
      </c>
      <c r="K162" s="267">
        <f t="shared" si="154"/>
        <v>435600</v>
      </c>
    </row>
    <row r="163" spans="1:11" s="66" customFormat="1" ht="45" x14ac:dyDescent="0.25">
      <c r="A163" s="75"/>
      <c r="B163" s="77"/>
      <c r="C163" s="76"/>
      <c r="D163" s="78">
        <v>35705</v>
      </c>
      <c r="E163" s="79" t="s">
        <v>394</v>
      </c>
      <c r="F163" s="182">
        <v>2652017.2999999998</v>
      </c>
      <c r="G163" s="182">
        <v>0</v>
      </c>
      <c r="H163" s="182">
        <f>F163+G163</f>
        <v>2652017.2999999998</v>
      </c>
      <c r="I163" s="182">
        <v>0</v>
      </c>
      <c r="J163" s="182">
        <v>0</v>
      </c>
      <c r="K163" s="267">
        <f t="shared" si="154"/>
        <v>2652017.2999999998</v>
      </c>
    </row>
    <row r="164" spans="1:11" s="66" customFormat="1" ht="45" x14ac:dyDescent="0.25">
      <c r="A164" s="75"/>
      <c r="B164" s="77"/>
      <c r="C164" s="76"/>
      <c r="D164" s="78">
        <v>35706</v>
      </c>
      <c r="E164" s="79" t="s">
        <v>395</v>
      </c>
      <c r="F164" s="182">
        <v>405000</v>
      </c>
      <c r="G164" s="182">
        <v>0</v>
      </c>
      <c r="H164" s="182">
        <f t="shared" ref="H164:H165" si="212">F164+G164</f>
        <v>405000</v>
      </c>
      <c r="I164" s="182">
        <v>24750.04</v>
      </c>
      <c r="J164" s="182">
        <v>24750.04</v>
      </c>
      <c r="K164" s="267">
        <f t="shared" si="154"/>
        <v>380249.96</v>
      </c>
    </row>
    <row r="165" spans="1:11" s="66" customFormat="1" ht="30" x14ac:dyDescent="0.25">
      <c r="A165" s="75"/>
      <c r="B165" s="77"/>
      <c r="C165" s="76"/>
      <c r="D165" s="78">
        <v>35708</v>
      </c>
      <c r="E165" s="79" t="s">
        <v>396</v>
      </c>
      <c r="F165" s="182">
        <v>168560</v>
      </c>
      <c r="G165" s="182">
        <v>0</v>
      </c>
      <c r="H165" s="182">
        <f t="shared" si="212"/>
        <v>168560</v>
      </c>
      <c r="I165" s="182">
        <v>0</v>
      </c>
      <c r="J165" s="182">
        <v>0</v>
      </c>
      <c r="K165" s="267">
        <f t="shared" si="154"/>
        <v>168560</v>
      </c>
    </row>
    <row r="166" spans="1:11" s="66" customFormat="1" x14ac:dyDescent="0.25">
      <c r="A166" s="75"/>
      <c r="B166" s="76"/>
      <c r="C166" s="103">
        <v>35800</v>
      </c>
      <c r="D166" s="175" t="s">
        <v>397</v>
      </c>
      <c r="E166" s="176"/>
      <c r="F166" s="139">
        <f>SUM(F167:F168)</f>
        <v>1178136</v>
      </c>
      <c r="G166" s="139">
        <f>SUM(G167:G168)</f>
        <v>0</v>
      </c>
      <c r="H166" s="139">
        <f>SUM(H167:H168)</f>
        <v>1178136</v>
      </c>
      <c r="I166" s="139">
        <f>SUM(I167:I168)</f>
        <v>320856.15000000002</v>
      </c>
      <c r="J166" s="139">
        <f>SUM(J167:J168)</f>
        <v>320856.15000000002</v>
      </c>
      <c r="K166" s="269">
        <f>SUM(K167:K168)</f>
        <v>857279.85</v>
      </c>
    </row>
    <row r="167" spans="1:11" s="66" customFormat="1" x14ac:dyDescent="0.25">
      <c r="A167" s="75"/>
      <c r="B167" s="77"/>
      <c r="C167" s="76"/>
      <c r="D167" s="78">
        <v>35801</v>
      </c>
      <c r="E167" s="79" t="s">
        <v>398</v>
      </c>
      <c r="F167" s="182">
        <v>320160</v>
      </c>
      <c r="G167" s="182">
        <v>0</v>
      </c>
      <c r="H167" s="182">
        <f t="shared" ref="H167:H168" si="213">F167+G167</f>
        <v>320160</v>
      </c>
      <c r="I167" s="182">
        <v>0</v>
      </c>
      <c r="J167" s="182">
        <v>0</v>
      </c>
      <c r="K167" s="267">
        <f t="shared" si="154"/>
        <v>320160</v>
      </c>
    </row>
    <row r="168" spans="1:11" s="66" customFormat="1" ht="30" x14ac:dyDescent="0.25">
      <c r="A168" s="75"/>
      <c r="B168" s="77"/>
      <c r="C168" s="76"/>
      <c r="D168" s="78">
        <v>35804</v>
      </c>
      <c r="E168" s="79" t="s">
        <v>399</v>
      </c>
      <c r="F168" s="182">
        <v>857976</v>
      </c>
      <c r="G168" s="182">
        <v>0</v>
      </c>
      <c r="H168" s="182">
        <f t="shared" si="213"/>
        <v>857976</v>
      </c>
      <c r="I168" s="182">
        <v>320856.15000000002</v>
      </c>
      <c r="J168" s="182">
        <v>320856.15000000002</v>
      </c>
      <c r="K168" s="267">
        <f t="shared" si="154"/>
        <v>537119.85</v>
      </c>
    </row>
    <row r="169" spans="1:11" s="66" customFormat="1" x14ac:dyDescent="0.25">
      <c r="A169" s="75"/>
      <c r="B169" s="76"/>
      <c r="C169" s="103">
        <v>35900</v>
      </c>
      <c r="D169" s="175" t="s">
        <v>400</v>
      </c>
      <c r="E169" s="176"/>
      <c r="F169" s="139">
        <f t="shared" ref="F169" si="214">SUM(F170:F171)</f>
        <v>230000</v>
      </c>
      <c r="G169" s="139">
        <f t="shared" ref="G169" si="215">SUM(G170:G171)</f>
        <v>0</v>
      </c>
      <c r="H169" s="139">
        <f t="shared" ref="H169:K169" si="216">SUM(H170:H171)</f>
        <v>230000</v>
      </c>
      <c r="I169" s="139">
        <f t="shared" si="216"/>
        <v>26800.799999999999</v>
      </c>
      <c r="J169" s="139">
        <f t="shared" ref="J169" si="217">SUM(J170:J171)</f>
        <v>18100.8</v>
      </c>
      <c r="K169" s="269">
        <f t="shared" si="216"/>
        <v>203199.2</v>
      </c>
    </row>
    <row r="170" spans="1:11" s="66" customFormat="1" x14ac:dyDescent="0.25">
      <c r="A170" s="75"/>
      <c r="B170" s="77"/>
      <c r="C170" s="76"/>
      <c r="D170" s="78">
        <v>35901</v>
      </c>
      <c r="E170" s="79" t="s">
        <v>401</v>
      </c>
      <c r="F170" s="182">
        <v>50000</v>
      </c>
      <c r="G170" s="182">
        <v>0</v>
      </c>
      <c r="H170" s="182">
        <f t="shared" ref="H170:H171" si="218">F170+G170</f>
        <v>50000</v>
      </c>
      <c r="I170" s="182">
        <v>3780</v>
      </c>
      <c r="J170" s="182">
        <v>3780</v>
      </c>
      <c r="K170" s="267">
        <f t="shared" si="154"/>
        <v>46220</v>
      </c>
    </row>
    <row r="171" spans="1:11" s="66" customFormat="1" x14ac:dyDescent="0.25">
      <c r="A171" s="75"/>
      <c r="B171" s="77"/>
      <c r="C171" s="76"/>
      <c r="D171" s="78">
        <v>35902</v>
      </c>
      <c r="E171" s="79" t="s">
        <v>402</v>
      </c>
      <c r="F171" s="182">
        <v>180000</v>
      </c>
      <c r="G171" s="182">
        <v>0</v>
      </c>
      <c r="H171" s="182">
        <f t="shared" si="218"/>
        <v>180000</v>
      </c>
      <c r="I171" s="182">
        <v>23020.799999999999</v>
      </c>
      <c r="J171" s="284">
        <v>14320.8</v>
      </c>
      <c r="K171" s="267">
        <f t="shared" si="154"/>
        <v>156979.20000000001</v>
      </c>
    </row>
    <row r="172" spans="1:11" s="66" customFormat="1" x14ac:dyDescent="0.25">
      <c r="A172" s="75"/>
      <c r="B172" s="177">
        <v>37000</v>
      </c>
      <c r="C172" s="178" t="s">
        <v>403</v>
      </c>
      <c r="D172" s="179"/>
      <c r="E172" s="180"/>
      <c r="F172" s="138">
        <f>SUM(F173,F175,F178)</f>
        <v>365000</v>
      </c>
      <c r="G172" s="138">
        <f t="shared" ref="G172:K172" si="219">SUM(G173,G175,G178)</f>
        <v>0</v>
      </c>
      <c r="H172" s="138">
        <f t="shared" si="219"/>
        <v>365000</v>
      </c>
      <c r="I172" s="138">
        <f t="shared" si="219"/>
        <v>205134.78999999998</v>
      </c>
      <c r="J172" s="138">
        <f t="shared" si="219"/>
        <v>205134.78999999998</v>
      </c>
      <c r="K172" s="138">
        <f t="shared" si="219"/>
        <v>159865.21000000002</v>
      </c>
    </row>
    <row r="173" spans="1:11" s="66" customFormat="1" x14ac:dyDescent="0.25">
      <c r="A173" s="75"/>
      <c r="B173" s="76"/>
      <c r="C173" s="103">
        <v>37100</v>
      </c>
      <c r="D173" s="175" t="s">
        <v>404</v>
      </c>
      <c r="E173" s="176"/>
      <c r="F173" s="139">
        <f t="shared" ref="F173" si="220">SUM(F174)</f>
        <v>35000</v>
      </c>
      <c r="G173" s="139">
        <f t="shared" ref="G173" si="221">SUM(G174)</f>
        <v>0</v>
      </c>
      <c r="H173" s="139">
        <f t="shared" ref="H173:K173" si="222">SUM(H174)</f>
        <v>35000</v>
      </c>
      <c r="I173" s="139">
        <f t="shared" si="222"/>
        <v>5388</v>
      </c>
      <c r="J173" s="139">
        <f t="shared" si="222"/>
        <v>5388</v>
      </c>
      <c r="K173" s="269">
        <f t="shared" si="222"/>
        <v>29612</v>
      </c>
    </row>
    <row r="174" spans="1:11" s="66" customFormat="1" x14ac:dyDescent="0.25">
      <c r="A174" s="75"/>
      <c r="B174" s="77"/>
      <c r="C174" s="76"/>
      <c r="D174" s="78">
        <v>37101</v>
      </c>
      <c r="E174" s="79" t="s">
        <v>404</v>
      </c>
      <c r="F174" s="182">
        <v>35000</v>
      </c>
      <c r="G174" s="182">
        <v>0</v>
      </c>
      <c r="H174" s="182">
        <f>F174+G174</f>
        <v>35000</v>
      </c>
      <c r="I174" s="182">
        <v>5388</v>
      </c>
      <c r="J174" s="182">
        <v>5388</v>
      </c>
      <c r="K174" s="267">
        <f>H174-I174</f>
        <v>29612</v>
      </c>
    </row>
    <row r="175" spans="1:11" s="66" customFormat="1" x14ac:dyDescent="0.25">
      <c r="A175" s="75"/>
      <c r="B175" s="76"/>
      <c r="C175" s="103">
        <v>37500</v>
      </c>
      <c r="D175" s="175" t="s">
        <v>405</v>
      </c>
      <c r="E175" s="176"/>
      <c r="F175" s="139">
        <f t="shared" ref="F175" si="223">SUM(F176:F177)</f>
        <v>290000</v>
      </c>
      <c r="G175" s="139">
        <f t="shared" ref="G175" si="224">SUM(G176:G177)</f>
        <v>0</v>
      </c>
      <c r="H175" s="139">
        <f t="shared" ref="H175:K175" si="225">SUM(H176:H177)</f>
        <v>290000</v>
      </c>
      <c r="I175" s="139">
        <f t="shared" si="225"/>
        <v>159994.78999999998</v>
      </c>
      <c r="J175" s="139">
        <f t="shared" ref="J175" si="226">SUM(J176:J177)</f>
        <v>159994.78999999998</v>
      </c>
      <c r="K175" s="269">
        <f t="shared" si="225"/>
        <v>130005.21</v>
      </c>
    </row>
    <row r="176" spans="1:11" s="66" customFormat="1" x14ac:dyDescent="0.25">
      <c r="A176" s="75"/>
      <c r="B176" s="77"/>
      <c r="C176" s="76"/>
      <c r="D176" s="78">
        <v>37501</v>
      </c>
      <c r="E176" s="79" t="s">
        <v>405</v>
      </c>
      <c r="F176" s="182">
        <v>250000</v>
      </c>
      <c r="G176" s="182">
        <v>0</v>
      </c>
      <c r="H176" s="182">
        <f t="shared" ref="H176:H177" si="227">F176+G176</f>
        <v>250000</v>
      </c>
      <c r="I176" s="182">
        <v>122847.01</v>
      </c>
      <c r="J176" s="182">
        <v>122847.01</v>
      </c>
      <c r="K176" s="267">
        <f>H176-I176</f>
        <v>127152.99</v>
      </c>
    </row>
    <row r="177" spans="1:11" s="66" customFormat="1" x14ac:dyDescent="0.25">
      <c r="A177" s="75"/>
      <c r="B177" s="77"/>
      <c r="C177" s="76"/>
      <c r="D177" s="78">
        <v>37502</v>
      </c>
      <c r="E177" s="79" t="s">
        <v>406</v>
      </c>
      <c r="F177" s="182">
        <v>40000</v>
      </c>
      <c r="G177" s="182">
        <v>0</v>
      </c>
      <c r="H177" s="182">
        <f t="shared" si="227"/>
        <v>40000</v>
      </c>
      <c r="I177" s="182">
        <v>37147.78</v>
      </c>
      <c r="J177" s="182">
        <v>37147.78</v>
      </c>
      <c r="K177" s="267">
        <f>H177-I177</f>
        <v>2852.2200000000012</v>
      </c>
    </row>
    <row r="178" spans="1:11" s="66" customFormat="1" x14ac:dyDescent="0.25">
      <c r="A178" s="75"/>
      <c r="B178" s="76"/>
      <c r="C178" s="103">
        <v>37900</v>
      </c>
      <c r="D178" s="175" t="s">
        <v>407</v>
      </c>
      <c r="E178" s="176"/>
      <c r="F178" s="139">
        <f>SUM(F179:F179)</f>
        <v>40000</v>
      </c>
      <c r="G178" s="139">
        <f>SUM(G179:G179)</f>
        <v>0</v>
      </c>
      <c r="H178" s="139">
        <f>SUM(H179:H179)</f>
        <v>40000</v>
      </c>
      <c r="I178" s="139">
        <f>SUM(I179:I179)</f>
        <v>39752</v>
      </c>
      <c r="J178" s="139">
        <f>SUM(J179:J179)</f>
        <v>39752</v>
      </c>
      <c r="K178" s="269">
        <f>SUM(K179:K179)</f>
        <v>248</v>
      </c>
    </row>
    <row r="179" spans="1:11" s="66" customFormat="1" x14ac:dyDescent="0.25">
      <c r="A179" s="75"/>
      <c r="B179" s="77"/>
      <c r="C179" s="76"/>
      <c r="D179" s="78">
        <v>37902</v>
      </c>
      <c r="E179" s="79" t="s">
        <v>408</v>
      </c>
      <c r="F179" s="182">
        <v>40000</v>
      </c>
      <c r="G179" s="182">
        <v>0</v>
      </c>
      <c r="H179" s="182">
        <f>F179+G179</f>
        <v>40000</v>
      </c>
      <c r="I179" s="182">
        <v>39752</v>
      </c>
      <c r="J179" s="182">
        <v>39752</v>
      </c>
      <c r="K179" s="267">
        <f>H179-I179</f>
        <v>248</v>
      </c>
    </row>
    <row r="180" spans="1:11" s="66" customFormat="1" x14ac:dyDescent="0.25">
      <c r="A180" s="75"/>
      <c r="B180" s="177">
        <v>38000</v>
      </c>
      <c r="C180" s="178" t="s">
        <v>409</v>
      </c>
      <c r="D180" s="179"/>
      <c r="E180" s="180"/>
      <c r="F180" s="138">
        <f t="shared" ref="F180" si="228">SUM(F181)</f>
        <v>200000</v>
      </c>
      <c r="G180" s="138">
        <f t="shared" ref="G180" si="229">SUM(G181)</f>
        <v>0</v>
      </c>
      <c r="H180" s="138">
        <f t="shared" ref="H180:K180" si="230">SUM(H181)</f>
        <v>200000</v>
      </c>
      <c r="I180" s="138">
        <f t="shared" si="230"/>
        <v>64136.33</v>
      </c>
      <c r="J180" s="138">
        <f t="shared" si="230"/>
        <v>64136.33</v>
      </c>
      <c r="K180" s="268">
        <f t="shared" si="230"/>
        <v>135863.66999999998</v>
      </c>
    </row>
    <row r="181" spans="1:11" s="66" customFormat="1" x14ac:dyDescent="0.25">
      <c r="A181" s="75"/>
      <c r="B181" s="76"/>
      <c r="C181" s="103">
        <v>38500</v>
      </c>
      <c r="D181" s="175" t="s">
        <v>410</v>
      </c>
      <c r="E181" s="176"/>
      <c r="F181" s="139">
        <f>SUM(F182:F182)</f>
        <v>200000</v>
      </c>
      <c r="G181" s="139">
        <f>SUM(G182:G182)</f>
        <v>0</v>
      </c>
      <c r="H181" s="139">
        <f>SUM(H182:H182)</f>
        <v>200000</v>
      </c>
      <c r="I181" s="139">
        <f>SUM(I182:I182)</f>
        <v>64136.33</v>
      </c>
      <c r="J181" s="139">
        <f>SUM(J182:J182)</f>
        <v>64136.33</v>
      </c>
      <c r="K181" s="269">
        <f>SUM(K182:K182)</f>
        <v>135863.66999999998</v>
      </c>
    </row>
    <row r="182" spans="1:11" s="66" customFormat="1" x14ac:dyDescent="0.25">
      <c r="A182" s="75"/>
      <c r="B182" s="77"/>
      <c r="C182" s="76"/>
      <c r="D182" s="78">
        <v>38501</v>
      </c>
      <c r="E182" s="79" t="s">
        <v>411</v>
      </c>
      <c r="F182" s="182">
        <v>200000</v>
      </c>
      <c r="G182" s="182">
        <v>0</v>
      </c>
      <c r="H182" s="182">
        <f>F182+G182</f>
        <v>200000</v>
      </c>
      <c r="I182" s="182">
        <v>64136.33</v>
      </c>
      <c r="J182" s="284">
        <v>64136.33</v>
      </c>
      <c r="K182" s="267">
        <f>H182-I182</f>
        <v>135863.66999999998</v>
      </c>
    </row>
    <row r="183" spans="1:11" s="66" customFormat="1" x14ac:dyDescent="0.25">
      <c r="A183" s="75"/>
      <c r="B183" s="77"/>
      <c r="C183" s="76"/>
      <c r="D183" s="78"/>
      <c r="E183" s="79"/>
      <c r="F183" s="137"/>
      <c r="G183" s="137"/>
      <c r="H183" s="137"/>
      <c r="I183" s="137"/>
      <c r="J183" s="137"/>
      <c r="K183" s="267"/>
    </row>
    <row r="184" spans="1:11" s="66" customFormat="1" x14ac:dyDescent="0.25">
      <c r="A184" s="67">
        <v>40000</v>
      </c>
      <c r="B184" s="68" t="s">
        <v>412</v>
      </c>
      <c r="C184" s="69"/>
      <c r="D184" s="69"/>
      <c r="E184" s="70"/>
      <c r="F184" s="137">
        <f>SUM(F185)</f>
        <v>55000</v>
      </c>
      <c r="G184" s="137">
        <f t="shared" ref="G184:K184" si="231">SUM(G185)</f>
        <v>0</v>
      </c>
      <c r="H184" s="137">
        <f t="shared" si="231"/>
        <v>55000</v>
      </c>
      <c r="I184" s="137">
        <f t="shared" si="231"/>
        <v>0</v>
      </c>
      <c r="J184" s="137">
        <f t="shared" si="231"/>
        <v>0</v>
      </c>
      <c r="K184" s="137">
        <f t="shared" si="231"/>
        <v>55000</v>
      </c>
    </row>
    <row r="185" spans="1:11" s="66" customFormat="1" x14ac:dyDescent="0.25">
      <c r="A185" s="75"/>
      <c r="B185" s="177">
        <v>44000</v>
      </c>
      <c r="C185" s="178" t="s">
        <v>413</v>
      </c>
      <c r="D185" s="179"/>
      <c r="E185" s="180"/>
      <c r="F185" s="138">
        <f t="shared" ref="F185:F186" si="232">SUM(F186)</f>
        <v>55000</v>
      </c>
      <c r="G185" s="138">
        <f t="shared" ref="G185:G186" si="233">SUM(G186)</f>
        <v>0</v>
      </c>
      <c r="H185" s="138">
        <f t="shared" ref="H185:K186" si="234">SUM(H186)</f>
        <v>55000</v>
      </c>
      <c r="I185" s="138">
        <f t="shared" si="234"/>
        <v>0</v>
      </c>
      <c r="J185" s="138">
        <f t="shared" si="234"/>
        <v>0</v>
      </c>
      <c r="K185" s="268">
        <f t="shared" si="234"/>
        <v>55000</v>
      </c>
    </row>
    <row r="186" spans="1:11" s="66" customFormat="1" x14ac:dyDescent="0.25">
      <c r="A186" s="75"/>
      <c r="B186" s="76"/>
      <c r="C186" s="103">
        <v>44500</v>
      </c>
      <c r="D186" s="175" t="s">
        <v>414</v>
      </c>
      <c r="E186" s="176"/>
      <c r="F186" s="139">
        <f t="shared" si="232"/>
        <v>55000</v>
      </c>
      <c r="G186" s="139">
        <f t="shared" si="233"/>
        <v>0</v>
      </c>
      <c r="H186" s="139">
        <f t="shared" si="234"/>
        <v>55000</v>
      </c>
      <c r="I186" s="139">
        <f t="shared" si="234"/>
        <v>0</v>
      </c>
      <c r="J186" s="139">
        <f t="shared" si="234"/>
        <v>0</v>
      </c>
      <c r="K186" s="269">
        <f t="shared" si="234"/>
        <v>55000</v>
      </c>
    </row>
    <row r="187" spans="1:11" s="66" customFormat="1" x14ac:dyDescent="0.25">
      <c r="A187" s="75"/>
      <c r="B187" s="77"/>
      <c r="C187" s="76"/>
      <c r="D187" s="78">
        <v>44502</v>
      </c>
      <c r="E187" s="79" t="s">
        <v>415</v>
      </c>
      <c r="F187" s="182">
        <v>55000</v>
      </c>
      <c r="G187" s="182">
        <v>0</v>
      </c>
      <c r="H187" s="182">
        <f>F187+G187</f>
        <v>55000</v>
      </c>
      <c r="I187" s="182">
        <v>0</v>
      </c>
      <c r="J187" s="182">
        <v>0</v>
      </c>
      <c r="K187" s="267">
        <f>H187-I187</f>
        <v>55000</v>
      </c>
    </row>
    <row r="188" spans="1:11" s="66" customFormat="1" x14ac:dyDescent="0.25">
      <c r="A188" s="75"/>
      <c r="B188" s="77"/>
      <c r="C188" s="76"/>
      <c r="D188" s="78"/>
      <c r="E188" s="79"/>
      <c r="F188" s="182"/>
      <c r="G188" s="182"/>
      <c r="H188" s="182"/>
      <c r="I188" s="182"/>
      <c r="J188" s="182"/>
      <c r="K188" s="267"/>
    </row>
    <row r="189" spans="1:11" s="66" customFormat="1" x14ac:dyDescent="0.25">
      <c r="A189" s="67">
        <v>50000</v>
      </c>
      <c r="B189" s="68" t="s">
        <v>416</v>
      </c>
      <c r="C189" s="69"/>
      <c r="D189" s="69"/>
      <c r="E189" s="70"/>
      <c r="F189" s="137">
        <f>SUM(F190,F199,F202,F205)</f>
        <v>21025223.014999997</v>
      </c>
      <c r="G189" s="137">
        <f t="shared" ref="G189:K189" si="235">SUM(G190,G199,G202,G205)</f>
        <v>0</v>
      </c>
      <c r="H189" s="137">
        <f t="shared" si="235"/>
        <v>21025223.014999997</v>
      </c>
      <c r="I189" s="137">
        <f t="shared" si="235"/>
        <v>0</v>
      </c>
      <c r="J189" s="137">
        <f t="shared" si="235"/>
        <v>0</v>
      </c>
      <c r="K189" s="137">
        <f t="shared" si="235"/>
        <v>21025223.014999997</v>
      </c>
    </row>
    <row r="190" spans="1:11" s="66" customFormat="1" x14ac:dyDescent="0.25">
      <c r="A190" s="75"/>
      <c r="B190" s="177">
        <v>51000</v>
      </c>
      <c r="C190" s="178" t="s">
        <v>417</v>
      </c>
      <c r="D190" s="179"/>
      <c r="E190" s="180"/>
      <c r="F190" s="138">
        <f>SUM(F191,F193,F197)</f>
        <v>19639957.399999999</v>
      </c>
      <c r="G190" s="138">
        <f t="shared" ref="G190" si="236">SUM(G191,G193,G197)</f>
        <v>0</v>
      </c>
      <c r="H190" s="138">
        <f t="shared" ref="H190:K190" si="237">SUM(H191,H193,H197)</f>
        <v>19639957.399999999</v>
      </c>
      <c r="I190" s="138">
        <f t="shared" ref="I190:J190" si="238">SUM(I191,I193,I197)</f>
        <v>0</v>
      </c>
      <c r="J190" s="138">
        <f t="shared" si="238"/>
        <v>0</v>
      </c>
      <c r="K190" s="268">
        <f t="shared" si="237"/>
        <v>19639957.399999999</v>
      </c>
    </row>
    <row r="191" spans="1:11" s="66" customFormat="1" x14ac:dyDescent="0.25">
      <c r="A191" s="75"/>
      <c r="B191" s="76"/>
      <c r="C191" s="103">
        <v>51100</v>
      </c>
      <c r="D191" s="175" t="s">
        <v>418</v>
      </c>
      <c r="E191" s="176"/>
      <c r="F191" s="139">
        <f t="shared" ref="F191" si="239">SUM(F192)</f>
        <v>611790.96</v>
      </c>
      <c r="G191" s="139">
        <f t="shared" ref="G191" si="240">SUM(G192)</f>
        <v>0</v>
      </c>
      <c r="H191" s="139">
        <f t="shared" ref="H191:K191" si="241">SUM(H192)</f>
        <v>611790.96</v>
      </c>
      <c r="I191" s="139">
        <f t="shared" si="241"/>
        <v>0</v>
      </c>
      <c r="J191" s="139">
        <f t="shared" si="241"/>
        <v>0</v>
      </c>
      <c r="K191" s="269">
        <f t="shared" si="241"/>
        <v>611790.96</v>
      </c>
    </row>
    <row r="192" spans="1:11" s="66" customFormat="1" x14ac:dyDescent="0.25">
      <c r="A192" s="75"/>
      <c r="B192" s="77"/>
      <c r="C192" s="76"/>
      <c r="D192" s="78">
        <v>51101</v>
      </c>
      <c r="E192" s="79" t="s">
        <v>418</v>
      </c>
      <c r="F192" s="182">
        <v>611790.96</v>
      </c>
      <c r="G192" s="182">
        <v>0</v>
      </c>
      <c r="H192" s="182">
        <f>F192+G192</f>
        <v>611790.96</v>
      </c>
      <c r="I192" s="182">
        <v>0</v>
      </c>
      <c r="J192" s="182">
        <v>0</v>
      </c>
      <c r="K192" s="267">
        <f>H192-I192</f>
        <v>611790.96</v>
      </c>
    </row>
    <row r="193" spans="1:11" s="66" customFormat="1" x14ac:dyDescent="0.25">
      <c r="A193" s="75"/>
      <c r="B193" s="76"/>
      <c r="C193" s="103">
        <v>51500</v>
      </c>
      <c r="D193" s="175" t="s">
        <v>419</v>
      </c>
      <c r="E193" s="176"/>
      <c r="F193" s="139">
        <f>SUM(F194:F196)</f>
        <v>18555162.439999998</v>
      </c>
      <c r="G193" s="139">
        <f t="shared" ref="G193" si="242">SUM(G194:G196)</f>
        <v>0</v>
      </c>
      <c r="H193" s="139">
        <f t="shared" ref="H193:K193" si="243">SUM(H194:H196)</f>
        <v>18555162.439999998</v>
      </c>
      <c r="I193" s="139">
        <f t="shared" si="243"/>
        <v>0</v>
      </c>
      <c r="J193" s="139">
        <f t="shared" ref="J193" si="244">SUM(J194:J196)</f>
        <v>0</v>
      </c>
      <c r="K193" s="269">
        <f t="shared" si="243"/>
        <v>18555162.439999998</v>
      </c>
    </row>
    <row r="194" spans="1:11" s="66" customFormat="1" ht="30" x14ac:dyDescent="0.25">
      <c r="A194" s="75"/>
      <c r="B194" s="77"/>
      <c r="C194" s="76"/>
      <c r="D194" s="78">
        <v>51501</v>
      </c>
      <c r="E194" s="79" t="s">
        <v>496</v>
      </c>
      <c r="F194" s="182">
        <v>18148283.239999998</v>
      </c>
      <c r="G194" s="182">
        <v>0</v>
      </c>
      <c r="H194" s="182">
        <f>F194+G194</f>
        <v>18148283.239999998</v>
      </c>
      <c r="I194" s="182">
        <v>0</v>
      </c>
      <c r="J194" s="182">
        <v>0</v>
      </c>
      <c r="K194" s="267">
        <f>H194-I194</f>
        <v>18148283.239999998</v>
      </c>
    </row>
    <row r="195" spans="1:11" s="66" customFormat="1" x14ac:dyDescent="0.25">
      <c r="A195" s="75"/>
      <c r="B195" s="77"/>
      <c r="C195" s="76"/>
      <c r="D195" s="78">
        <v>51502</v>
      </c>
      <c r="E195" s="79" t="s">
        <v>420</v>
      </c>
      <c r="F195" s="182">
        <v>210859.2</v>
      </c>
      <c r="G195" s="182">
        <v>0</v>
      </c>
      <c r="H195" s="182">
        <f>F195+G195</f>
        <v>210859.2</v>
      </c>
      <c r="I195" s="182">
        <v>0</v>
      </c>
      <c r="J195" s="182">
        <v>0</v>
      </c>
      <c r="K195" s="267">
        <f>H195-I195</f>
        <v>210859.2</v>
      </c>
    </row>
    <row r="196" spans="1:11" s="66" customFormat="1" x14ac:dyDescent="0.25">
      <c r="A196" s="75"/>
      <c r="B196" s="77"/>
      <c r="C196" s="76"/>
      <c r="D196" s="78">
        <v>51503</v>
      </c>
      <c r="E196" s="79" t="s">
        <v>421</v>
      </c>
      <c r="F196" s="182">
        <v>196020</v>
      </c>
      <c r="G196" s="182">
        <v>0</v>
      </c>
      <c r="H196" s="182">
        <f>F196+G196</f>
        <v>196020</v>
      </c>
      <c r="I196" s="182">
        <v>0</v>
      </c>
      <c r="J196" s="182">
        <v>0</v>
      </c>
      <c r="K196" s="267">
        <f>H196-I196</f>
        <v>196020</v>
      </c>
    </row>
    <row r="197" spans="1:11" s="66" customFormat="1" x14ac:dyDescent="0.25">
      <c r="A197" s="75"/>
      <c r="B197" s="76"/>
      <c r="C197" s="103">
        <v>51900</v>
      </c>
      <c r="D197" s="175" t="s">
        <v>521</v>
      </c>
      <c r="E197" s="176"/>
      <c r="F197" s="139">
        <f t="shared" ref="F197" si="245">SUM(F198)</f>
        <v>473004</v>
      </c>
      <c r="G197" s="139">
        <f t="shared" ref="G197" si="246">SUM(G198)</f>
        <v>0</v>
      </c>
      <c r="H197" s="139">
        <f t="shared" ref="H197:K197" si="247">SUM(H198)</f>
        <v>473004</v>
      </c>
      <c r="I197" s="139">
        <f t="shared" si="247"/>
        <v>0</v>
      </c>
      <c r="J197" s="139">
        <f t="shared" si="247"/>
        <v>0</v>
      </c>
      <c r="K197" s="269">
        <f t="shared" si="247"/>
        <v>473004</v>
      </c>
    </row>
    <row r="198" spans="1:11" s="66" customFormat="1" ht="15" customHeight="1" x14ac:dyDescent="0.25">
      <c r="A198" s="75"/>
      <c r="B198" s="77"/>
      <c r="C198" s="80"/>
      <c r="D198" s="83">
        <v>51901</v>
      </c>
      <c r="E198" s="84" t="s">
        <v>521</v>
      </c>
      <c r="F198" s="182">
        <v>473004</v>
      </c>
      <c r="G198" s="182">
        <v>0</v>
      </c>
      <c r="H198" s="182">
        <f>F198+G198</f>
        <v>473004</v>
      </c>
      <c r="I198" s="182">
        <v>0</v>
      </c>
      <c r="J198" s="182">
        <v>0</v>
      </c>
      <c r="K198" s="267">
        <f>H198-I198</f>
        <v>473004</v>
      </c>
    </row>
    <row r="199" spans="1:11" s="66" customFormat="1" x14ac:dyDescent="0.25">
      <c r="A199" s="75"/>
      <c r="B199" s="177">
        <v>52000</v>
      </c>
      <c r="C199" s="178" t="s">
        <v>422</v>
      </c>
      <c r="D199" s="179"/>
      <c r="E199" s="180"/>
      <c r="F199" s="138">
        <f>SUM(F200)</f>
        <v>63500</v>
      </c>
      <c r="G199" s="138">
        <f t="shared" ref="G199:K199" si="248">SUM(G200)</f>
        <v>0</v>
      </c>
      <c r="H199" s="138">
        <f t="shared" si="248"/>
        <v>63500</v>
      </c>
      <c r="I199" s="138">
        <f t="shared" si="248"/>
        <v>0</v>
      </c>
      <c r="J199" s="138">
        <f t="shared" si="248"/>
        <v>0</v>
      </c>
      <c r="K199" s="138">
        <f t="shared" si="248"/>
        <v>63500</v>
      </c>
    </row>
    <row r="200" spans="1:11" s="66" customFormat="1" x14ac:dyDescent="0.25">
      <c r="A200" s="75"/>
      <c r="B200" s="76"/>
      <c r="C200" s="103">
        <v>52100</v>
      </c>
      <c r="D200" s="175" t="s">
        <v>423</v>
      </c>
      <c r="E200" s="176"/>
      <c r="F200" s="139">
        <f t="shared" ref="F200" si="249">SUM(F201)</f>
        <v>63500</v>
      </c>
      <c r="G200" s="139">
        <f t="shared" ref="G200" si="250">SUM(G201)</f>
        <v>0</v>
      </c>
      <c r="H200" s="139">
        <f t="shared" ref="H200:K200" si="251">SUM(H201)</f>
        <v>63500</v>
      </c>
      <c r="I200" s="139">
        <f t="shared" si="251"/>
        <v>0</v>
      </c>
      <c r="J200" s="139">
        <f t="shared" si="251"/>
        <v>0</v>
      </c>
      <c r="K200" s="269">
        <f t="shared" si="251"/>
        <v>63500</v>
      </c>
    </row>
    <row r="201" spans="1:11" s="66" customFormat="1" x14ac:dyDescent="0.25">
      <c r="A201" s="75"/>
      <c r="B201" s="77"/>
      <c r="C201" s="80"/>
      <c r="D201" s="83">
        <v>52101</v>
      </c>
      <c r="E201" s="84" t="s">
        <v>423</v>
      </c>
      <c r="F201" s="182">
        <v>63500</v>
      </c>
      <c r="G201" s="182">
        <v>0</v>
      </c>
      <c r="H201" s="182">
        <f>F201+G201</f>
        <v>63500</v>
      </c>
      <c r="I201" s="182">
        <v>0</v>
      </c>
      <c r="J201" s="182">
        <v>0</v>
      </c>
      <c r="K201" s="267">
        <f>H201-I201</f>
        <v>63500</v>
      </c>
    </row>
    <row r="202" spans="1:11" s="66" customFormat="1" x14ac:dyDescent="0.25">
      <c r="A202" s="75"/>
      <c r="B202" s="177">
        <v>53000</v>
      </c>
      <c r="C202" s="178" t="s">
        <v>424</v>
      </c>
      <c r="D202" s="179"/>
      <c r="E202" s="180"/>
      <c r="F202" s="138">
        <f t="shared" ref="F202" si="252">SUM(F203)</f>
        <v>115884</v>
      </c>
      <c r="G202" s="138">
        <f t="shared" ref="G202" si="253">SUM(G203)</f>
        <v>0</v>
      </c>
      <c r="H202" s="138">
        <f t="shared" ref="H202:K202" si="254">SUM(H203)</f>
        <v>115884</v>
      </c>
      <c r="I202" s="138">
        <f t="shared" si="254"/>
        <v>0</v>
      </c>
      <c r="J202" s="138">
        <f t="shared" si="254"/>
        <v>0</v>
      </c>
      <c r="K202" s="268">
        <f t="shared" si="254"/>
        <v>115884</v>
      </c>
    </row>
    <row r="203" spans="1:11" s="66" customFormat="1" x14ac:dyDescent="0.25">
      <c r="A203" s="75"/>
      <c r="B203" s="76"/>
      <c r="C203" s="103">
        <v>53200</v>
      </c>
      <c r="D203" s="175" t="s">
        <v>497</v>
      </c>
      <c r="E203" s="176"/>
      <c r="F203" s="139">
        <f>SUM(F204:F204)</f>
        <v>115884</v>
      </c>
      <c r="G203" s="139">
        <f>SUM(G204:G204)</f>
        <v>0</v>
      </c>
      <c r="H203" s="139">
        <f>SUM(H204:H204)</f>
        <v>115884</v>
      </c>
      <c r="I203" s="139">
        <f>SUM(I204:I204)</f>
        <v>0</v>
      </c>
      <c r="J203" s="139">
        <f>SUM(J204:J204)</f>
        <v>0</v>
      </c>
      <c r="K203" s="269">
        <f>SUM(K204:K204)</f>
        <v>115884</v>
      </c>
    </row>
    <row r="204" spans="1:11" s="66" customFormat="1" x14ac:dyDescent="0.25">
      <c r="A204" s="75"/>
      <c r="B204" s="77"/>
      <c r="C204" s="80"/>
      <c r="D204" s="83">
        <v>53101</v>
      </c>
      <c r="E204" s="85" t="s">
        <v>501</v>
      </c>
      <c r="F204" s="182">
        <v>115884</v>
      </c>
      <c r="G204" s="182">
        <v>0</v>
      </c>
      <c r="H204" s="182">
        <f>F204+G204</f>
        <v>115884</v>
      </c>
      <c r="I204" s="182">
        <v>0</v>
      </c>
      <c r="J204" s="182">
        <v>0</v>
      </c>
      <c r="K204" s="267">
        <f>H204-I204</f>
        <v>115884</v>
      </c>
    </row>
    <row r="205" spans="1:11" s="66" customFormat="1" x14ac:dyDescent="0.25">
      <c r="A205" s="75"/>
      <c r="B205" s="177">
        <v>56000</v>
      </c>
      <c r="C205" s="178" t="s">
        <v>425</v>
      </c>
      <c r="D205" s="179"/>
      <c r="E205" s="180"/>
      <c r="F205" s="138">
        <f t="shared" ref="F205:G205" si="255">SUM(F206)</f>
        <v>1205881.615</v>
      </c>
      <c r="G205" s="138">
        <f t="shared" si="255"/>
        <v>0</v>
      </c>
      <c r="H205" s="138">
        <f>SUM(H206)</f>
        <v>1205881.615</v>
      </c>
      <c r="I205" s="138">
        <f t="shared" ref="I205:K205" si="256">SUM(I206)</f>
        <v>0</v>
      </c>
      <c r="J205" s="138">
        <f t="shared" si="256"/>
        <v>0</v>
      </c>
      <c r="K205" s="138">
        <f t="shared" si="256"/>
        <v>1205881.615</v>
      </c>
    </row>
    <row r="206" spans="1:11" s="66" customFormat="1" x14ac:dyDescent="0.25">
      <c r="A206" s="75"/>
      <c r="B206" s="76"/>
      <c r="C206" s="103">
        <v>56500</v>
      </c>
      <c r="D206" s="175" t="s">
        <v>426</v>
      </c>
      <c r="E206" s="176"/>
      <c r="F206" s="139">
        <f t="shared" ref="F206" si="257">SUM(F207)</f>
        <v>1205881.615</v>
      </c>
      <c r="G206" s="139">
        <f t="shared" ref="G206" si="258">SUM(G207)</f>
        <v>0</v>
      </c>
      <c r="H206" s="139">
        <f t="shared" ref="H206:K206" si="259">SUM(H207)</f>
        <v>1205881.615</v>
      </c>
      <c r="I206" s="139">
        <f t="shared" si="259"/>
        <v>0</v>
      </c>
      <c r="J206" s="139">
        <f t="shared" si="259"/>
        <v>0</v>
      </c>
      <c r="K206" s="269">
        <f t="shared" si="259"/>
        <v>1205881.615</v>
      </c>
    </row>
    <row r="207" spans="1:11" s="66" customFormat="1" ht="30" x14ac:dyDescent="0.25">
      <c r="A207" s="75"/>
      <c r="B207" s="77"/>
      <c r="C207" s="76"/>
      <c r="D207" s="78">
        <v>56501</v>
      </c>
      <c r="E207" s="79" t="s">
        <v>426</v>
      </c>
      <c r="F207" s="182">
        <v>1205881.615</v>
      </c>
      <c r="G207" s="182">
        <v>0</v>
      </c>
      <c r="H207" s="182">
        <f>F207+G207</f>
        <v>1205881.615</v>
      </c>
      <c r="I207" s="182">
        <v>0</v>
      </c>
      <c r="J207" s="182">
        <v>0</v>
      </c>
      <c r="K207" s="267">
        <f>H207-I207</f>
        <v>1205881.615</v>
      </c>
    </row>
    <row r="208" spans="1:11" s="66" customFormat="1" x14ac:dyDescent="0.25">
      <c r="A208" s="75"/>
      <c r="B208" s="235"/>
      <c r="C208" s="234"/>
      <c r="D208" s="83"/>
      <c r="E208" s="84"/>
      <c r="F208" s="182"/>
      <c r="G208" s="182"/>
      <c r="H208" s="182"/>
      <c r="I208" s="182"/>
      <c r="J208" s="182"/>
      <c r="K208" s="267"/>
    </row>
    <row r="209" spans="1:11" s="66" customFormat="1" x14ac:dyDescent="0.25">
      <c r="A209" s="67">
        <v>60000</v>
      </c>
      <c r="B209" s="68" t="s">
        <v>498</v>
      </c>
      <c r="C209" s="69"/>
      <c r="D209" s="69"/>
      <c r="E209" s="70"/>
      <c r="F209" s="137">
        <f t="shared" ref="F209:F211" si="260">SUM(F210)</f>
        <v>565148.67500000005</v>
      </c>
      <c r="G209" s="137">
        <f t="shared" ref="G209:G211" si="261">SUM(G210)</f>
        <v>0</v>
      </c>
      <c r="H209" s="137">
        <f t="shared" ref="H209:K211" si="262">SUM(H210)</f>
        <v>565148.67500000005</v>
      </c>
      <c r="I209" s="137">
        <f t="shared" si="262"/>
        <v>0</v>
      </c>
      <c r="J209" s="137">
        <f t="shared" si="262"/>
        <v>0</v>
      </c>
      <c r="K209" s="267">
        <f t="shared" si="262"/>
        <v>565148.67500000005</v>
      </c>
    </row>
    <row r="210" spans="1:11" s="66" customFormat="1" x14ac:dyDescent="0.25">
      <c r="A210" s="75"/>
      <c r="B210" s="177">
        <v>62000</v>
      </c>
      <c r="C210" s="178" t="s">
        <v>438</v>
      </c>
      <c r="D210" s="179"/>
      <c r="E210" s="180"/>
      <c r="F210" s="138">
        <f t="shared" si="260"/>
        <v>565148.67500000005</v>
      </c>
      <c r="G210" s="138">
        <f t="shared" si="261"/>
        <v>0</v>
      </c>
      <c r="H210" s="138">
        <f t="shared" si="262"/>
        <v>565148.67500000005</v>
      </c>
      <c r="I210" s="138">
        <f t="shared" si="262"/>
        <v>0</v>
      </c>
      <c r="J210" s="138">
        <f t="shared" si="262"/>
        <v>0</v>
      </c>
      <c r="K210" s="268">
        <f t="shared" si="262"/>
        <v>565148.67500000005</v>
      </c>
    </row>
    <row r="211" spans="1:11" s="66" customFormat="1" x14ac:dyDescent="0.25">
      <c r="A211" s="75"/>
      <c r="B211" s="76"/>
      <c r="C211" s="103">
        <v>62900</v>
      </c>
      <c r="D211" s="175" t="s">
        <v>470</v>
      </c>
      <c r="E211" s="176"/>
      <c r="F211" s="139">
        <f t="shared" si="260"/>
        <v>565148.67500000005</v>
      </c>
      <c r="G211" s="139">
        <f t="shared" si="261"/>
        <v>0</v>
      </c>
      <c r="H211" s="139">
        <f t="shared" si="262"/>
        <v>565148.67500000005</v>
      </c>
      <c r="I211" s="139">
        <f t="shared" si="262"/>
        <v>0</v>
      </c>
      <c r="J211" s="139">
        <f t="shared" si="262"/>
        <v>0</v>
      </c>
      <c r="K211" s="269">
        <f t="shared" si="262"/>
        <v>565148.67500000005</v>
      </c>
    </row>
    <row r="212" spans="1:11" s="66" customFormat="1" ht="30" x14ac:dyDescent="0.25">
      <c r="A212" s="129"/>
      <c r="B212" s="130"/>
      <c r="C212" s="131"/>
      <c r="D212" s="132">
        <v>62901</v>
      </c>
      <c r="E212" s="133" t="s">
        <v>499</v>
      </c>
      <c r="F212" s="182">
        <v>565148.67500000005</v>
      </c>
      <c r="G212" s="182">
        <v>0</v>
      </c>
      <c r="H212" s="182">
        <f>F212+G212</f>
        <v>565148.67500000005</v>
      </c>
      <c r="I212" s="182">
        <v>0</v>
      </c>
      <c r="J212" s="182">
        <v>0</v>
      </c>
      <c r="K212" s="267">
        <f t="shared" ref="K212" si="263">H212-I212</f>
        <v>565148.67500000005</v>
      </c>
    </row>
    <row r="213" spans="1:11" s="66" customFormat="1" x14ac:dyDescent="0.25">
      <c r="A213" s="129"/>
      <c r="B213" s="130"/>
      <c r="C213" s="131"/>
      <c r="D213" s="132"/>
      <c r="E213" s="133"/>
      <c r="F213" s="186"/>
      <c r="G213" s="186"/>
      <c r="H213" s="186"/>
      <c r="I213" s="186"/>
      <c r="J213" s="186"/>
      <c r="K213" s="270"/>
    </row>
    <row r="214" spans="1:11" s="66" customFormat="1" x14ac:dyDescent="0.25">
      <c r="A214" s="67">
        <v>70000</v>
      </c>
      <c r="B214" s="68" t="s">
        <v>503</v>
      </c>
      <c r="C214" s="69"/>
      <c r="D214" s="69"/>
      <c r="E214" s="70"/>
      <c r="F214" s="137">
        <f>F215</f>
        <v>5000000</v>
      </c>
      <c r="G214" s="137">
        <f t="shared" ref="G214:G216" si="264">G215</f>
        <v>0</v>
      </c>
      <c r="H214" s="137">
        <f t="shared" ref="H214:J216" si="265">H215</f>
        <v>5000000</v>
      </c>
      <c r="I214" s="137">
        <f t="shared" si="265"/>
        <v>0</v>
      </c>
      <c r="J214" s="137">
        <f t="shared" si="265"/>
        <v>0</v>
      </c>
      <c r="K214" s="267">
        <f t="shared" ref="K214:K216" si="266">K215</f>
        <v>5000000</v>
      </c>
    </row>
    <row r="215" spans="1:11" s="66" customFormat="1" x14ac:dyDescent="0.25">
      <c r="A215" s="75"/>
      <c r="B215" s="177">
        <v>75000</v>
      </c>
      <c r="C215" s="178" t="s">
        <v>504</v>
      </c>
      <c r="D215" s="179"/>
      <c r="E215" s="180"/>
      <c r="F215" s="138">
        <f>F216</f>
        <v>5000000</v>
      </c>
      <c r="G215" s="138">
        <f t="shared" si="264"/>
        <v>0</v>
      </c>
      <c r="H215" s="138">
        <f t="shared" si="265"/>
        <v>5000000</v>
      </c>
      <c r="I215" s="138">
        <f t="shared" si="265"/>
        <v>0</v>
      </c>
      <c r="J215" s="138">
        <f t="shared" si="265"/>
        <v>0</v>
      </c>
      <c r="K215" s="268">
        <f t="shared" si="266"/>
        <v>5000000</v>
      </c>
    </row>
    <row r="216" spans="1:11" s="66" customFormat="1" x14ac:dyDescent="0.25">
      <c r="A216" s="75"/>
      <c r="B216" s="76"/>
      <c r="C216" s="103">
        <v>75300</v>
      </c>
      <c r="D216" s="175" t="s">
        <v>502</v>
      </c>
      <c r="E216" s="176"/>
      <c r="F216" s="139">
        <f>F217</f>
        <v>5000000</v>
      </c>
      <c r="G216" s="139">
        <f t="shared" si="264"/>
        <v>0</v>
      </c>
      <c r="H216" s="139">
        <f t="shared" si="265"/>
        <v>5000000</v>
      </c>
      <c r="I216" s="139">
        <f t="shared" si="265"/>
        <v>0</v>
      </c>
      <c r="J216" s="139">
        <f t="shared" si="265"/>
        <v>0</v>
      </c>
      <c r="K216" s="269">
        <f t="shared" si="266"/>
        <v>5000000</v>
      </c>
    </row>
    <row r="217" spans="1:11" s="66" customFormat="1" ht="30" x14ac:dyDescent="0.25">
      <c r="A217" s="129"/>
      <c r="B217" s="130"/>
      <c r="C217" s="131"/>
      <c r="D217" s="132">
        <v>75301</v>
      </c>
      <c r="E217" s="133" t="s">
        <v>505</v>
      </c>
      <c r="F217" s="182">
        <v>5000000</v>
      </c>
      <c r="G217" s="186">
        <v>0</v>
      </c>
      <c r="H217" s="182">
        <f>F217+G217</f>
        <v>5000000</v>
      </c>
      <c r="I217" s="186">
        <v>0</v>
      </c>
      <c r="J217" s="186">
        <v>0</v>
      </c>
      <c r="K217" s="267">
        <f t="shared" ref="K217" si="267">H217-I217</f>
        <v>5000000</v>
      </c>
    </row>
    <row r="218" spans="1:11" s="66" customFormat="1" ht="15.75" thickBot="1" x14ac:dyDescent="0.3">
      <c r="A218" s="271"/>
      <c r="B218" s="272"/>
      <c r="C218" s="273"/>
      <c r="D218" s="274"/>
      <c r="E218" s="275"/>
      <c r="F218" s="277"/>
      <c r="G218" s="285"/>
      <c r="H218" s="277"/>
      <c r="I218" s="277"/>
      <c r="J218" s="277"/>
      <c r="K218" s="276"/>
    </row>
    <row r="219" spans="1:11" x14ac:dyDescent="0.25">
      <c r="A219" s="262"/>
      <c r="B219" s="262"/>
      <c r="C219" s="262"/>
      <c r="D219" s="262"/>
      <c r="E219" s="263"/>
      <c r="F219" s="262"/>
      <c r="G219" s="264"/>
      <c r="H219" s="264"/>
      <c r="I219" s="264"/>
      <c r="J219" s="264"/>
      <c r="K219" s="262"/>
    </row>
    <row r="220" spans="1:11" x14ac:dyDescent="0.25">
      <c r="A220" s="262"/>
      <c r="B220" s="262"/>
      <c r="C220" s="262"/>
      <c r="D220" s="262"/>
      <c r="E220" s="263"/>
      <c r="F220" s="262"/>
      <c r="G220" s="261"/>
      <c r="H220" s="262"/>
    </row>
    <row r="221" spans="1:11" x14ac:dyDescent="0.25">
      <c r="A221" s="262"/>
      <c r="B221" s="262"/>
      <c r="C221" s="262"/>
      <c r="D221" s="262"/>
      <c r="E221" s="263"/>
      <c r="F221" s="262"/>
      <c r="G221" s="262"/>
      <c r="H221" s="262"/>
    </row>
  </sheetData>
  <mergeCells count="10">
    <mergeCell ref="A7:A8"/>
    <mergeCell ref="B7:B8"/>
    <mergeCell ref="C7:E7"/>
    <mergeCell ref="F7:J7"/>
    <mergeCell ref="K7:K8"/>
    <mergeCell ref="A1:K1"/>
    <mergeCell ref="A2:K2"/>
    <mergeCell ref="A3:K3"/>
    <mergeCell ref="A4:K4"/>
    <mergeCell ref="A5:K5"/>
  </mergeCells>
  <pageMargins left="0.51181102362204722" right="0.44" top="0.71" bottom="0.56000000000000005" header="0.23622047244094491" footer="0.32"/>
  <pageSetup scale="55" fitToHeight="0" orientation="portrait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D36"/>
  <sheetViews>
    <sheetView workbookViewId="0">
      <selection activeCell="C5" sqref="C5"/>
    </sheetView>
  </sheetViews>
  <sheetFormatPr baseColWidth="10" defaultRowHeight="15" x14ac:dyDescent="0.25"/>
  <cols>
    <col min="1" max="1" width="10" style="87" customWidth="1"/>
    <col min="2" max="2" width="90.140625" style="87" customWidth="1"/>
    <col min="3" max="3" width="19.42578125" style="87" customWidth="1"/>
    <col min="4" max="4" width="18.28515625" style="87" bestFit="1" customWidth="1"/>
    <col min="5" max="246" width="11.42578125" style="87"/>
    <col min="247" max="247" width="16.28515625" style="87" customWidth="1"/>
    <col min="248" max="248" width="46.5703125" style="87" customWidth="1"/>
    <col min="249" max="249" width="13.28515625" style="87" customWidth="1"/>
    <col min="250" max="250" width="13.5703125" style="87" customWidth="1"/>
    <col min="251" max="251" width="12.5703125" style="87" customWidth="1"/>
    <col min="252" max="252" width="13.5703125" style="87" customWidth="1"/>
    <col min="253" max="253" width="22.42578125" style="87" customWidth="1"/>
    <col min="254" max="502" width="11.42578125" style="87"/>
    <col min="503" max="503" width="16.28515625" style="87" customWidth="1"/>
    <col min="504" max="504" width="46.5703125" style="87" customWidth="1"/>
    <col min="505" max="505" width="13.28515625" style="87" customWidth="1"/>
    <col min="506" max="506" width="13.5703125" style="87" customWidth="1"/>
    <col min="507" max="507" width="12.5703125" style="87" customWidth="1"/>
    <col min="508" max="508" width="13.5703125" style="87" customWidth="1"/>
    <col min="509" max="509" width="22.42578125" style="87" customWidth="1"/>
    <col min="510" max="758" width="11.42578125" style="87"/>
    <col min="759" max="759" width="16.28515625" style="87" customWidth="1"/>
    <col min="760" max="760" width="46.5703125" style="87" customWidth="1"/>
    <col min="761" max="761" width="13.28515625" style="87" customWidth="1"/>
    <col min="762" max="762" width="13.5703125" style="87" customWidth="1"/>
    <col min="763" max="763" width="12.5703125" style="87" customWidth="1"/>
    <col min="764" max="764" width="13.5703125" style="87" customWidth="1"/>
    <col min="765" max="765" width="22.42578125" style="87" customWidth="1"/>
    <col min="766" max="1014" width="11.42578125" style="87"/>
    <col min="1015" max="1015" width="16.28515625" style="87" customWidth="1"/>
    <col min="1016" max="1016" width="46.5703125" style="87" customWidth="1"/>
    <col min="1017" max="1017" width="13.28515625" style="87" customWidth="1"/>
    <col min="1018" max="1018" width="13.5703125" style="87" customWidth="1"/>
    <col min="1019" max="1019" width="12.5703125" style="87" customWidth="1"/>
    <col min="1020" max="1020" width="13.5703125" style="87" customWidth="1"/>
    <col min="1021" max="1021" width="22.42578125" style="87" customWidth="1"/>
    <col min="1022" max="1270" width="11.42578125" style="87"/>
    <col min="1271" max="1271" width="16.28515625" style="87" customWidth="1"/>
    <col min="1272" max="1272" width="46.5703125" style="87" customWidth="1"/>
    <col min="1273" max="1273" width="13.28515625" style="87" customWidth="1"/>
    <col min="1274" max="1274" width="13.5703125" style="87" customWidth="1"/>
    <col min="1275" max="1275" width="12.5703125" style="87" customWidth="1"/>
    <col min="1276" max="1276" width="13.5703125" style="87" customWidth="1"/>
    <col min="1277" max="1277" width="22.42578125" style="87" customWidth="1"/>
    <col min="1278" max="1526" width="11.42578125" style="87"/>
    <col min="1527" max="1527" width="16.28515625" style="87" customWidth="1"/>
    <col min="1528" max="1528" width="46.5703125" style="87" customWidth="1"/>
    <col min="1529" max="1529" width="13.28515625" style="87" customWidth="1"/>
    <col min="1530" max="1530" width="13.5703125" style="87" customWidth="1"/>
    <col min="1531" max="1531" width="12.5703125" style="87" customWidth="1"/>
    <col min="1532" max="1532" width="13.5703125" style="87" customWidth="1"/>
    <col min="1533" max="1533" width="22.42578125" style="87" customWidth="1"/>
    <col min="1534" max="1782" width="11.42578125" style="87"/>
    <col min="1783" max="1783" width="16.28515625" style="87" customWidth="1"/>
    <col min="1784" max="1784" width="46.5703125" style="87" customWidth="1"/>
    <col min="1785" max="1785" width="13.28515625" style="87" customWidth="1"/>
    <col min="1786" max="1786" width="13.5703125" style="87" customWidth="1"/>
    <col min="1787" max="1787" width="12.5703125" style="87" customWidth="1"/>
    <col min="1788" max="1788" width="13.5703125" style="87" customWidth="1"/>
    <col min="1789" max="1789" width="22.42578125" style="87" customWidth="1"/>
    <col min="1790" max="2038" width="11.42578125" style="87"/>
    <col min="2039" max="2039" width="16.28515625" style="87" customWidth="1"/>
    <col min="2040" max="2040" width="46.5703125" style="87" customWidth="1"/>
    <col min="2041" max="2041" width="13.28515625" style="87" customWidth="1"/>
    <col min="2042" max="2042" width="13.5703125" style="87" customWidth="1"/>
    <col min="2043" max="2043" width="12.5703125" style="87" customWidth="1"/>
    <col min="2044" max="2044" width="13.5703125" style="87" customWidth="1"/>
    <col min="2045" max="2045" width="22.42578125" style="87" customWidth="1"/>
    <col min="2046" max="2294" width="11.42578125" style="87"/>
    <col min="2295" max="2295" width="16.28515625" style="87" customWidth="1"/>
    <col min="2296" max="2296" width="46.5703125" style="87" customWidth="1"/>
    <col min="2297" max="2297" width="13.28515625" style="87" customWidth="1"/>
    <col min="2298" max="2298" width="13.5703125" style="87" customWidth="1"/>
    <col min="2299" max="2299" width="12.5703125" style="87" customWidth="1"/>
    <col min="2300" max="2300" width="13.5703125" style="87" customWidth="1"/>
    <col min="2301" max="2301" width="22.42578125" style="87" customWidth="1"/>
    <col min="2302" max="2550" width="11.42578125" style="87"/>
    <col min="2551" max="2551" width="16.28515625" style="87" customWidth="1"/>
    <col min="2552" max="2552" width="46.5703125" style="87" customWidth="1"/>
    <col min="2553" max="2553" width="13.28515625" style="87" customWidth="1"/>
    <col min="2554" max="2554" width="13.5703125" style="87" customWidth="1"/>
    <col min="2555" max="2555" width="12.5703125" style="87" customWidth="1"/>
    <col min="2556" max="2556" width="13.5703125" style="87" customWidth="1"/>
    <col min="2557" max="2557" width="22.42578125" style="87" customWidth="1"/>
    <col min="2558" max="2806" width="11.42578125" style="87"/>
    <col min="2807" max="2807" width="16.28515625" style="87" customWidth="1"/>
    <col min="2808" max="2808" width="46.5703125" style="87" customWidth="1"/>
    <col min="2809" max="2809" width="13.28515625" style="87" customWidth="1"/>
    <col min="2810" max="2810" width="13.5703125" style="87" customWidth="1"/>
    <col min="2811" max="2811" width="12.5703125" style="87" customWidth="1"/>
    <col min="2812" max="2812" width="13.5703125" style="87" customWidth="1"/>
    <col min="2813" max="2813" width="22.42578125" style="87" customWidth="1"/>
    <col min="2814" max="3062" width="11.42578125" style="87"/>
    <col min="3063" max="3063" width="16.28515625" style="87" customWidth="1"/>
    <col min="3064" max="3064" width="46.5703125" style="87" customWidth="1"/>
    <col min="3065" max="3065" width="13.28515625" style="87" customWidth="1"/>
    <col min="3066" max="3066" width="13.5703125" style="87" customWidth="1"/>
    <col min="3067" max="3067" width="12.5703125" style="87" customWidth="1"/>
    <col min="3068" max="3068" width="13.5703125" style="87" customWidth="1"/>
    <col min="3069" max="3069" width="22.42578125" style="87" customWidth="1"/>
    <col min="3070" max="3318" width="11.42578125" style="87"/>
    <col min="3319" max="3319" width="16.28515625" style="87" customWidth="1"/>
    <col min="3320" max="3320" width="46.5703125" style="87" customWidth="1"/>
    <col min="3321" max="3321" width="13.28515625" style="87" customWidth="1"/>
    <col min="3322" max="3322" width="13.5703125" style="87" customWidth="1"/>
    <col min="3323" max="3323" width="12.5703125" style="87" customWidth="1"/>
    <col min="3324" max="3324" width="13.5703125" style="87" customWidth="1"/>
    <col min="3325" max="3325" width="22.42578125" style="87" customWidth="1"/>
    <col min="3326" max="3574" width="11.42578125" style="87"/>
    <col min="3575" max="3575" width="16.28515625" style="87" customWidth="1"/>
    <col min="3576" max="3576" width="46.5703125" style="87" customWidth="1"/>
    <col min="3577" max="3577" width="13.28515625" style="87" customWidth="1"/>
    <col min="3578" max="3578" width="13.5703125" style="87" customWidth="1"/>
    <col min="3579" max="3579" width="12.5703125" style="87" customWidth="1"/>
    <col min="3580" max="3580" width="13.5703125" style="87" customWidth="1"/>
    <col min="3581" max="3581" width="22.42578125" style="87" customWidth="1"/>
    <col min="3582" max="3830" width="11.42578125" style="87"/>
    <col min="3831" max="3831" width="16.28515625" style="87" customWidth="1"/>
    <col min="3832" max="3832" width="46.5703125" style="87" customWidth="1"/>
    <col min="3833" max="3833" width="13.28515625" style="87" customWidth="1"/>
    <col min="3834" max="3834" width="13.5703125" style="87" customWidth="1"/>
    <col min="3835" max="3835" width="12.5703125" style="87" customWidth="1"/>
    <col min="3836" max="3836" width="13.5703125" style="87" customWidth="1"/>
    <col min="3837" max="3837" width="22.42578125" style="87" customWidth="1"/>
    <col min="3838" max="4086" width="11.42578125" style="87"/>
    <col min="4087" max="4087" width="16.28515625" style="87" customWidth="1"/>
    <col min="4088" max="4088" width="46.5703125" style="87" customWidth="1"/>
    <col min="4089" max="4089" width="13.28515625" style="87" customWidth="1"/>
    <col min="4090" max="4090" width="13.5703125" style="87" customWidth="1"/>
    <col min="4091" max="4091" width="12.5703125" style="87" customWidth="1"/>
    <col min="4092" max="4092" width="13.5703125" style="87" customWidth="1"/>
    <col min="4093" max="4093" width="22.42578125" style="87" customWidth="1"/>
    <col min="4094" max="4342" width="11.42578125" style="87"/>
    <col min="4343" max="4343" width="16.28515625" style="87" customWidth="1"/>
    <col min="4344" max="4344" width="46.5703125" style="87" customWidth="1"/>
    <col min="4345" max="4345" width="13.28515625" style="87" customWidth="1"/>
    <col min="4346" max="4346" width="13.5703125" style="87" customWidth="1"/>
    <col min="4347" max="4347" width="12.5703125" style="87" customWidth="1"/>
    <col min="4348" max="4348" width="13.5703125" style="87" customWidth="1"/>
    <col min="4349" max="4349" width="22.42578125" style="87" customWidth="1"/>
    <col min="4350" max="4598" width="11.42578125" style="87"/>
    <col min="4599" max="4599" width="16.28515625" style="87" customWidth="1"/>
    <col min="4600" max="4600" width="46.5703125" style="87" customWidth="1"/>
    <col min="4601" max="4601" width="13.28515625" style="87" customWidth="1"/>
    <col min="4602" max="4602" width="13.5703125" style="87" customWidth="1"/>
    <col min="4603" max="4603" width="12.5703125" style="87" customWidth="1"/>
    <col min="4604" max="4604" width="13.5703125" style="87" customWidth="1"/>
    <col min="4605" max="4605" width="22.42578125" style="87" customWidth="1"/>
    <col min="4606" max="4854" width="11.42578125" style="87"/>
    <col min="4855" max="4855" width="16.28515625" style="87" customWidth="1"/>
    <col min="4856" max="4856" width="46.5703125" style="87" customWidth="1"/>
    <col min="4857" max="4857" width="13.28515625" style="87" customWidth="1"/>
    <col min="4858" max="4858" width="13.5703125" style="87" customWidth="1"/>
    <col min="4859" max="4859" width="12.5703125" style="87" customWidth="1"/>
    <col min="4860" max="4860" width="13.5703125" style="87" customWidth="1"/>
    <col min="4861" max="4861" width="22.42578125" style="87" customWidth="1"/>
    <col min="4862" max="5110" width="11.42578125" style="87"/>
    <col min="5111" max="5111" width="16.28515625" style="87" customWidth="1"/>
    <col min="5112" max="5112" width="46.5703125" style="87" customWidth="1"/>
    <col min="5113" max="5113" width="13.28515625" style="87" customWidth="1"/>
    <col min="5114" max="5114" width="13.5703125" style="87" customWidth="1"/>
    <col min="5115" max="5115" width="12.5703125" style="87" customWidth="1"/>
    <col min="5116" max="5116" width="13.5703125" style="87" customWidth="1"/>
    <col min="5117" max="5117" width="22.42578125" style="87" customWidth="1"/>
    <col min="5118" max="5366" width="11.42578125" style="87"/>
    <col min="5367" max="5367" width="16.28515625" style="87" customWidth="1"/>
    <col min="5368" max="5368" width="46.5703125" style="87" customWidth="1"/>
    <col min="5369" max="5369" width="13.28515625" style="87" customWidth="1"/>
    <col min="5370" max="5370" width="13.5703125" style="87" customWidth="1"/>
    <col min="5371" max="5371" width="12.5703125" style="87" customWidth="1"/>
    <col min="5372" max="5372" width="13.5703125" style="87" customWidth="1"/>
    <col min="5373" max="5373" width="22.42578125" style="87" customWidth="1"/>
    <col min="5374" max="5622" width="11.42578125" style="87"/>
    <col min="5623" max="5623" width="16.28515625" style="87" customWidth="1"/>
    <col min="5624" max="5624" width="46.5703125" style="87" customWidth="1"/>
    <col min="5625" max="5625" width="13.28515625" style="87" customWidth="1"/>
    <col min="5626" max="5626" width="13.5703125" style="87" customWidth="1"/>
    <col min="5627" max="5627" width="12.5703125" style="87" customWidth="1"/>
    <col min="5628" max="5628" width="13.5703125" style="87" customWidth="1"/>
    <col min="5629" max="5629" width="22.42578125" style="87" customWidth="1"/>
    <col min="5630" max="5878" width="11.42578125" style="87"/>
    <col min="5879" max="5879" width="16.28515625" style="87" customWidth="1"/>
    <col min="5880" max="5880" width="46.5703125" style="87" customWidth="1"/>
    <col min="5881" max="5881" width="13.28515625" style="87" customWidth="1"/>
    <col min="5882" max="5882" width="13.5703125" style="87" customWidth="1"/>
    <col min="5883" max="5883" width="12.5703125" style="87" customWidth="1"/>
    <col min="5884" max="5884" width="13.5703125" style="87" customWidth="1"/>
    <col min="5885" max="5885" width="22.42578125" style="87" customWidth="1"/>
    <col min="5886" max="6134" width="11.42578125" style="87"/>
    <col min="6135" max="6135" width="16.28515625" style="87" customWidth="1"/>
    <col min="6136" max="6136" width="46.5703125" style="87" customWidth="1"/>
    <col min="6137" max="6137" width="13.28515625" style="87" customWidth="1"/>
    <col min="6138" max="6138" width="13.5703125" style="87" customWidth="1"/>
    <col min="6139" max="6139" width="12.5703125" style="87" customWidth="1"/>
    <col min="6140" max="6140" width="13.5703125" style="87" customWidth="1"/>
    <col min="6141" max="6141" width="22.42578125" style="87" customWidth="1"/>
    <col min="6142" max="6390" width="11.42578125" style="87"/>
    <col min="6391" max="6391" width="16.28515625" style="87" customWidth="1"/>
    <col min="6392" max="6392" width="46.5703125" style="87" customWidth="1"/>
    <col min="6393" max="6393" width="13.28515625" style="87" customWidth="1"/>
    <col min="6394" max="6394" width="13.5703125" style="87" customWidth="1"/>
    <col min="6395" max="6395" width="12.5703125" style="87" customWidth="1"/>
    <col min="6396" max="6396" width="13.5703125" style="87" customWidth="1"/>
    <col min="6397" max="6397" width="22.42578125" style="87" customWidth="1"/>
    <col min="6398" max="6646" width="11.42578125" style="87"/>
    <col min="6647" max="6647" width="16.28515625" style="87" customWidth="1"/>
    <col min="6648" max="6648" width="46.5703125" style="87" customWidth="1"/>
    <col min="6649" max="6649" width="13.28515625" style="87" customWidth="1"/>
    <col min="6650" max="6650" width="13.5703125" style="87" customWidth="1"/>
    <col min="6651" max="6651" width="12.5703125" style="87" customWidth="1"/>
    <col min="6652" max="6652" width="13.5703125" style="87" customWidth="1"/>
    <col min="6653" max="6653" width="22.42578125" style="87" customWidth="1"/>
    <col min="6654" max="6902" width="11.42578125" style="87"/>
    <col min="6903" max="6903" width="16.28515625" style="87" customWidth="1"/>
    <col min="6904" max="6904" width="46.5703125" style="87" customWidth="1"/>
    <col min="6905" max="6905" width="13.28515625" style="87" customWidth="1"/>
    <col min="6906" max="6906" width="13.5703125" style="87" customWidth="1"/>
    <col min="6907" max="6907" width="12.5703125" style="87" customWidth="1"/>
    <col min="6908" max="6908" width="13.5703125" style="87" customWidth="1"/>
    <col min="6909" max="6909" width="22.42578125" style="87" customWidth="1"/>
    <col min="6910" max="7158" width="11.42578125" style="87"/>
    <col min="7159" max="7159" width="16.28515625" style="87" customWidth="1"/>
    <col min="7160" max="7160" width="46.5703125" style="87" customWidth="1"/>
    <col min="7161" max="7161" width="13.28515625" style="87" customWidth="1"/>
    <col min="7162" max="7162" width="13.5703125" style="87" customWidth="1"/>
    <col min="7163" max="7163" width="12.5703125" style="87" customWidth="1"/>
    <col min="7164" max="7164" width="13.5703125" style="87" customWidth="1"/>
    <col min="7165" max="7165" width="22.42578125" style="87" customWidth="1"/>
    <col min="7166" max="7414" width="11.42578125" style="87"/>
    <col min="7415" max="7415" width="16.28515625" style="87" customWidth="1"/>
    <col min="7416" max="7416" width="46.5703125" style="87" customWidth="1"/>
    <col min="7417" max="7417" width="13.28515625" style="87" customWidth="1"/>
    <col min="7418" max="7418" width="13.5703125" style="87" customWidth="1"/>
    <col min="7419" max="7419" width="12.5703125" style="87" customWidth="1"/>
    <col min="7420" max="7420" width="13.5703125" style="87" customWidth="1"/>
    <col min="7421" max="7421" width="22.42578125" style="87" customWidth="1"/>
    <col min="7422" max="7670" width="11.42578125" style="87"/>
    <col min="7671" max="7671" width="16.28515625" style="87" customWidth="1"/>
    <col min="7672" max="7672" width="46.5703125" style="87" customWidth="1"/>
    <col min="7673" max="7673" width="13.28515625" style="87" customWidth="1"/>
    <col min="7674" max="7674" width="13.5703125" style="87" customWidth="1"/>
    <col min="7675" max="7675" width="12.5703125" style="87" customWidth="1"/>
    <col min="7676" max="7676" width="13.5703125" style="87" customWidth="1"/>
    <col min="7677" max="7677" width="22.42578125" style="87" customWidth="1"/>
    <col min="7678" max="7926" width="11.42578125" style="87"/>
    <col min="7927" max="7927" width="16.28515625" style="87" customWidth="1"/>
    <col min="7928" max="7928" width="46.5703125" style="87" customWidth="1"/>
    <col min="7929" max="7929" width="13.28515625" style="87" customWidth="1"/>
    <col min="7930" max="7930" width="13.5703125" style="87" customWidth="1"/>
    <col min="7931" max="7931" width="12.5703125" style="87" customWidth="1"/>
    <col min="7932" max="7932" width="13.5703125" style="87" customWidth="1"/>
    <col min="7933" max="7933" width="22.42578125" style="87" customWidth="1"/>
    <col min="7934" max="8182" width="11.42578125" style="87"/>
    <col min="8183" max="8183" width="16.28515625" style="87" customWidth="1"/>
    <col min="8184" max="8184" width="46.5703125" style="87" customWidth="1"/>
    <col min="8185" max="8185" width="13.28515625" style="87" customWidth="1"/>
    <col min="8186" max="8186" width="13.5703125" style="87" customWidth="1"/>
    <col min="8187" max="8187" width="12.5703125" style="87" customWidth="1"/>
    <col min="8188" max="8188" width="13.5703125" style="87" customWidth="1"/>
    <col min="8189" max="8189" width="22.42578125" style="87" customWidth="1"/>
    <col min="8190" max="8438" width="11.42578125" style="87"/>
    <col min="8439" max="8439" width="16.28515625" style="87" customWidth="1"/>
    <col min="8440" max="8440" width="46.5703125" style="87" customWidth="1"/>
    <col min="8441" max="8441" width="13.28515625" style="87" customWidth="1"/>
    <col min="8442" max="8442" width="13.5703125" style="87" customWidth="1"/>
    <col min="8443" max="8443" width="12.5703125" style="87" customWidth="1"/>
    <col min="8444" max="8444" width="13.5703125" style="87" customWidth="1"/>
    <col min="8445" max="8445" width="22.42578125" style="87" customWidth="1"/>
    <col min="8446" max="8694" width="11.42578125" style="87"/>
    <col min="8695" max="8695" width="16.28515625" style="87" customWidth="1"/>
    <col min="8696" max="8696" width="46.5703125" style="87" customWidth="1"/>
    <col min="8697" max="8697" width="13.28515625" style="87" customWidth="1"/>
    <col min="8698" max="8698" width="13.5703125" style="87" customWidth="1"/>
    <col min="8699" max="8699" width="12.5703125" style="87" customWidth="1"/>
    <col min="8700" max="8700" width="13.5703125" style="87" customWidth="1"/>
    <col min="8701" max="8701" width="22.42578125" style="87" customWidth="1"/>
    <col min="8702" max="8950" width="11.42578125" style="87"/>
    <col min="8951" max="8951" width="16.28515625" style="87" customWidth="1"/>
    <col min="8952" max="8952" width="46.5703125" style="87" customWidth="1"/>
    <col min="8953" max="8953" width="13.28515625" style="87" customWidth="1"/>
    <col min="8954" max="8954" width="13.5703125" style="87" customWidth="1"/>
    <col min="8955" max="8955" width="12.5703125" style="87" customWidth="1"/>
    <col min="8956" max="8956" width="13.5703125" style="87" customWidth="1"/>
    <col min="8957" max="8957" width="22.42578125" style="87" customWidth="1"/>
    <col min="8958" max="9206" width="11.42578125" style="87"/>
    <col min="9207" max="9207" width="16.28515625" style="87" customWidth="1"/>
    <col min="9208" max="9208" width="46.5703125" style="87" customWidth="1"/>
    <col min="9209" max="9209" width="13.28515625" style="87" customWidth="1"/>
    <col min="9210" max="9210" width="13.5703125" style="87" customWidth="1"/>
    <col min="9211" max="9211" width="12.5703125" style="87" customWidth="1"/>
    <col min="9212" max="9212" width="13.5703125" style="87" customWidth="1"/>
    <col min="9213" max="9213" width="22.42578125" style="87" customWidth="1"/>
    <col min="9214" max="9462" width="11.42578125" style="87"/>
    <col min="9463" max="9463" width="16.28515625" style="87" customWidth="1"/>
    <col min="9464" max="9464" width="46.5703125" style="87" customWidth="1"/>
    <col min="9465" max="9465" width="13.28515625" style="87" customWidth="1"/>
    <col min="9466" max="9466" width="13.5703125" style="87" customWidth="1"/>
    <col min="9467" max="9467" width="12.5703125" style="87" customWidth="1"/>
    <col min="9468" max="9468" width="13.5703125" style="87" customWidth="1"/>
    <col min="9469" max="9469" width="22.42578125" style="87" customWidth="1"/>
    <col min="9470" max="9718" width="11.42578125" style="87"/>
    <col min="9719" max="9719" width="16.28515625" style="87" customWidth="1"/>
    <col min="9720" max="9720" width="46.5703125" style="87" customWidth="1"/>
    <col min="9721" max="9721" width="13.28515625" style="87" customWidth="1"/>
    <col min="9722" max="9722" width="13.5703125" style="87" customWidth="1"/>
    <col min="9723" max="9723" width="12.5703125" style="87" customWidth="1"/>
    <col min="9724" max="9724" width="13.5703125" style="87" customWidth="1"/>
    <col min="9725" max="9725" width="22.42578125" style="87" customWidth="1"/>
    <col min="9726" max="9974" width="11.42578125" style="87"/>
    <col min="9975" max="9975" width="16.28515625" style="87" customWidth="1"/>
    <col min="9976" max="9976" width="46.5703125" style="87" customWidth="1"/>
    <col min="9977" max="9977" width="13.28515625" style="87" customWidth="1"/>
    <col min="9978" max="9978" width="13.5703125" style="87" customWidth="1"/>
    <col min="9979" max="9979" width="12.5703125" style="87" customWidth="1"/>
    <col min="9980" max="9980" width="13.5703125" style="87" customWidth="1"/>
    <col min="9981" max="9981" width="22.42578125" style="87" customWidth="1"/>
    <col min="9982" max="10230" width="11.42578125" style="87"/>
    <col min="10231" max="10231" width="16.28515625" style="87" customWidth="1"/>
    <col min="10232" max="10232" width="46.5703125" style="87" customWidth="1"/>
    <col min="10233" max="10233" width="13.28515625" style="87" customWidth="1"/>
    <col min="10234" max="10234" width="13.5703125" style="87" customWidth="1"/>
    <col min="10235" max="10235" width="12.5703125" style="87" customWidth="1"/>
    <col min="10236" max="10236" width="13.5703125" style="87" customWidth="1"/>
    <col min="10237" max="10237" width="22.42578125" style="87" customWidth="1"/>
    <col min="10238" max="10486" width="11.42578125" style="87"/>
    <col min="10487" max="10487" width="16.28515625" style="87" customWidth="1"/>
    <col min="10488" max="10488" width="46.5703125" style="87" customWidth="1"/>
    <col min="10489" max="10489" width="13.28515625" style="87" customWidth="1"/>
    <col min="10490" max="10490" width="13.5703125" style="87" customWidth="1"/>
    <col min="10491" max="10491" width="12.5703125" style="87" customWidth="1"/>
    <col min="10492" max="10492" width="13.5703125" style="87" customWidth="1"/>
    <col min="10493" max="10493" width="22.42578125" style="87" customWidth="1"/>
    <col min="10494" max="10742" width="11.42578125" style="87"/>
    <col min="10743" max="10743" width="16.28515625" style="87" customWidth="1"/>
    <col min="10744" max="10744" width="46.5703125" style="87" customWidth="1"/>
    <col min="10745" max="10745" width="13.28515625" style="87" customWidth="1"/>
    <col min="10746" max="10746" width="13.5703125" style="87" customWidth="1"/>
    <col min="10747" max="10747" width="12.5703125" style="87" customWidth="1"/>
    <col min="10748" max="10748" width="13.5703125" style="87" customWidth="1"/>
    <col min="10749" max="10749" width="22.42578125" style="87" customWidth="1"/>
    <col min="10750" max="10998" width="11.42578125" style="87"/>
    <col min="10999" max="10999" width="16.28515625" style="87" customWidth="1"/>
    <col min="11000" max="11000" width="46.5703125" style="87" customWidth="1"/>
    <col min="11001" max="11001" width="13.28515625" style="87" customWidth="1"/>
    <col min="11002" max="11002" width="13.5703125" style="87" customWidth="1"/>
    <col min="11003" max="11003" width="12.5703125" style="87" customWidth="1"/>
    <col min="11004" max="11004" width="13.5703125" style="87" customWidth="1"/>
    <col min="11005" max="11005" width="22.42578125" style="87" customWidth="1"/>
    <col min="11006" max="11254" width="11.42578125" style="87"/>
    <col min="11255" max="11255" width="16.28515625" style="87" customWidth="1"/>
    <col min="11256" max="11256" width="46.5703125" style="87" customWidth="1"/>
    <col min="11257" max="11257" width="13.28515625" style="87" customWidth="1"/>
    <col min="11258" max="11258" width="13.5703125" style="87" customWidth="1"/>
    <col min="11259" max="11259" width="12.5703125" style="87" customWidth="1"/>
    <col min="11260" max="11260" width="13.5703125" style="87" customWidth="1"/>
    <col min="11261" max="11261" width="22.42578125" style="87" customWidth="1"/>
    <col min="11262" max="11510" width="11.42578125" style="87"/>
    <col min="11511" max="11511" width="16.28515625" style="87" customWidth="1"/>
    <col min="11512" max="11512" width="46.5703125" style="87" customWidth="1"/>
    <col min="11513" max="11513" width="13.28515625" style="87" customWidth="1"/>
    <col min="11514" max="11514" width="13.5703125" style="87" customWidth="1"/>
    <col min="11515" max="11515" width="12.5703125" style="87" customWidth="1"/>
    <col min="11516" max="11516" width="13.5703125" style="87" customWidth="1"/>
    <col min="11517" max="11517" width="22.42578125" style="87" customWidth="1"/>
    <col min="11518" max="11766" width="11.42578125" style="87"/>
    <col min="11767" max="11767" width="16.28515625" style="87" customWidth="1"/>
    <col min="11768" max="11768" width="46.5703125" style="87" customWidth="1"/>
    <col min="11769" max="11769" width="13.28515625" style="87" customWidth="1"/>
    <col min="11770" max="11770" width="13.5703125" style="87" customWidth="1"/>
    <col min="11771" max="11771" width="12.5703125" style="87" customWidth="1"/>
    <col min="11772" max="11772" width="13.5703125" style="87" customWidth="1"/>
    <col min="11773" max="11773" width="22.42578125" style="87" customWidth="1"/>
    <col min="11774" max="12022" width="11.42578125" style="87"/>
    <col min="12023" max="12023" width="16.28515625" style="87" customWidth="1"/>
    <col min="12024" max="12024" width="46.5703125" style="87" customWidth="1"/>
    <col min="12025" max="12025" width="13.28515625" style="87" customWidth="1"/>
    <col min="12026" max="12026" width="13.5703125" style="87" customWidth="1"/>
    <col min="12027" max="12027" width="12.5703125" style="87" customWidth="1"/>
    <col min="12028" max="12028" width="13.5703125" style="87" customWidth="1"/>
    <col min="12029" max="12029" width="22.42578125" style="87" customWidth="1"/>
    <col min="12030" max="12278" width="11.42578125" style="87"/>
    <col min="12279" max="12279" width="16.28515625" style="87" customWidth="1"/>
    <col min="12280" max="12280" width="46.5703125" style="87" customWidth="1"/>
    <col min="12281" max="12281" width="13.28515625" style="87" customWidth="1"/>
    <col min="12282" max="12282" width="13.5703125" style="87" customWidth="1"/>
    <col min="12283" max="12283" width="12.5703125" style="87" customWidth="1"/>
    <col min="12284" max="12284" width="13.5703125" style="87" customWidth="1"/>
    <col min="12285" max="12285" width="22.42578125" style="87" customWidth="1"/>
    <col min="12286" max="12534" width="11.42578125" style="87"/>
    <col min="12535" max="12535" width="16.28515625" style="87" customWidth="1"/>
    <col min="12536" max="12536" width="46.5703125" style="87" customWidth="1"/>
    <col min="12537" max="12537" width="13.28515625" style="87" customWidth="1"/>
    <col min="12538" max="12538" width="13.5703125" style="87" customWidth="1"/>
    <col min="12539" max="12539" width="12.5703125" style="87" customWidth="1"/>
    <col min="12540" max="12540" width="13.5703125" style="87" customWidth="1"/>
    <col min="12541" max="12541" width="22.42578125" style="87" customWidth="1"/>
    <col min="12542" max="12790" width="11.42578125" style="87"/>
    <col min="12791" max="12791" width="16.28515625" style="87" customWidth="1"/>
    <col min="12792" max="12792" width="46.5703125" style="87" customWidth="1"/>
    <col min="12793" max="12793" width="13.28515625" style="87" customWidth="1"/>
    <col min="12794" max="12794" width="13.5703125" style="87" customWidth="1"/>
    <col min="12795" max="12795" width="12.5703125" style="87" customWidth="1"/>
    <col min="12796" max="12796" width="13.5703125" style="87" customWidth="1"/>
    <col min="12797" max="12797" width="22.42578125" style="87" customWidth="1"/>
    <col min="12798" max="13046" width="11.42578125" style="87"/>
    <col min="13047" max="13047" width="16.28515625" style="87" customWidth="1"/>
    <col min="13048" max="13048" width="46.5703125" style="87" customWidth="1"/>
    <col min="13049" max="13049" width="13.28515625" style="87" customWidth="1"/>
    <col min="13050" max="13050" width="13.5703125" style="87" customWidth="1"/>
    <col min="13051" max="13051" width="12.5703125" style="87" customWidth="1"/>
    <col min="13052" max="13052" width="13.5703125" style="87" customWidth="1"/>
    <col min="13053" max="13053" width="22.42578125" style="87" customWidth="1"/>
    <col min="13054" max="13302" width="11.42578125" style="87"/>
    <col min="13303" max="13303" width="16.28515625" style="87" customWidth="1"/>
    <col min="13304" max="13304" width="46.5703125" style="87" customWidth="1"/>
    <col min="13305" max="13305" width="13.28515625" style="87" customWidth="1"/>
    <col min="13306" max="13306" width="13.5703125" style="87" customWidth="1"/>
    <col min="13307" max="13307" width="12.5703125" style="87" customWidth="1"/>
    <col min="13308" max="13308" width="13.5703125" style="87" customWidth="1"/>
    <col min="13309" max="13309" width="22.42578125" style="87" customWidth="1"/>
    <col min="13310" max="13558" width="11.42578125" style="87"/>
    <col min="13559" max="13559" width="16.28515625" style="87" customWidth="1"/>
    <col min="13560" max="13560" width="46.5703125" style="87" customWidth="1"/>
    <col min="13561" max="13561" width="13.28515625" style="87" customWidth="1"/>
    <col min="13562" max="13562" width="13.5703125" style="87" customWidth="1"/>
    <col min="13563" max="13563" width="12.5703125" style="87" customWidth="1"/>
    <col min="13564" max="13564" width="13.5703125" style="87" customWidth="1"/>
    <col min="13565" max="13565" width="22.42578125" style="87" customWidth="1"/>
    <col min="13566" max="13814" width="11.42578125" style="87"/>
    <col min="13815" max="13815" width="16.28515625" style="87" customWidth="1"/>
    <col min="13816" max="13816" width="46.5703125" style="87" customWidth="1"/>
    <col min="13817" max="13817" width="13.28515625" style="87" customWidth="1"/>
    <col min="13818" max="13818" width="13.5703125" style="87" customWidth="1"/>
    <col min="13819" max="13819" width="12.5703125" style="87" customWidth="1"/>
    <col min="13820" max="13820" width="13.5703125" style="87" customWidth="1"/>
    <col min="13821" max="13821" width="22.42578125" style="87" customWidth="1"/>
    <col min="13822" max="14070" width="11.42578125" style="87"/>
    <col min="14071" max="14071" width="16.28515625" style="87" customWidth="1"/>
    <col min="14072" max="14072" width="46.5703125" style="87" customWidth="1"/>
    <col min="14073" max="14073" width="13.28515625" style="87" customWidth="1"/>
    <col min="14074" max="14074" width="13.5703125" style="87" customWidth="1"/>
    <col min="14075" max="14075" width="12.5703125" style="87" customWidth="1"/>
    <col min="14076" max="14076" width="13.5703125" style="87" customWidth="1"/>
    <col min="14077" max="14077" width="22.42578125" style="87" customWidth="1"/>
    <col min="14078" max="14326" width="11.42578125" style="87"/>
    <col min="14327" max="14327" width="16.28515625" style="87" customWidth="1"/>
    <col min="14328" max="14328" width="46.5703125" style="87" customWidth="1"/>
    <col min="14329" max="14329" width="13.28515625" style="87" customWidth="1"/>
    <col min="14330" max="14330" width="13.5703125" style="87" customWidth="1"/>
    <col min="14331" max="14331" width="12.5703125" style="87" customWidth="1"/>
    <col min="14332" max="14332" width="13.5703125" style="87" customWidth="1"/>
    <col min="14333" max="14333" width="22.42578125" style="87" customWidth="1"/>
    <col min="14334" max="14582" width="11.42578125" style="87"/>
    <col min="14583" max="14583" width="16.28515625" style="87" customWidth="1"/>
    <col min="14584" max="14584" width="46.5703125" style="87" customWidth="1"/>
    <col min="14585" max="14585" width="13.28515625" style="87" customWidth="1"/>
    <col min="14586" max="14586" width="13.5703125" style="87" customWidth="1"/>
    <col min="14587" max="14587" width="12.5703125" style="87" customWidth="1"/>
    <col min="14588" max="14588" width="13.5703125" style="87" customWidth="1"/>
    <col min="14589" max="14589" width="22.42578125" style="87" customWidth="1"/>
    <col min="14590" max="14838" width="11.42578125" style="87"/>
    <col min="14839" max="14839" width="16.28515625" style="87" customWidth="1"/>
    <col min="14840" max="14840" width="46.5703125" style="87" customWidth="1"/>
    <col min="14841" max="14841" width="13.28515625" style="87" customWidth="1"/>
    <col min="14842" max="14842" width="13.5703125" style="87" customWidth="1"/>
    <col min="14843" max="14843" width="12.5703125" style="87" customWidth="1"/>
    <col min="14844" max="14844" width="13.5703125" style="87" customWidth="1"/>
    <col min="14845" max="14845" width="22.42578125" style="87" customWidth="1"/>
    <col min="14846" max="15094" width="11.42578125" style="87"/>
    <col min="15095" max="15095" width="16.28515625" style="87" customWidth="1"/>
    <col min="15096" max="15096" width="46.5703125" style="87" customWidth="1"/>
    <col min="15097" max="15097" width="13.28515625" style="87" customWidth="1"/>
    <col min="15098" max="15098" width="13.5703125" style="87" customWidth="1"/>
    <col min="15099" max="15099" width="12.5703125" style="87" customWidth="1"/>
    <col min="15100" max="15100" width="13.5703125" style="87" customWidth="1"/>
    <col min="15101" max="15101" width="22.42578125" style="87" customWidth="1"/>
    <col min="15102" max="15350" width="11.42578125" style="87"/>
    <col min="15351" max="15351" width="16.28515625" style="87" customWidth="1"/>
    <col min="15352" max="15352" width="46.5703125" style="87" customWidth="1"/>
    <col min="15353" max="15353" width="13.28515625" style="87" customWidth="1"/>
    <col min="15354" max="15354" width="13.5703125" style="87" customWidth="1"/>
    <col min="15355" max="15355" width="12.5703125" style="87" customWidth="1"/>
    <col min="15356" max="15356" width="13.5703125" style="87" customWidth="1"/>
    <col min="15357" max="15357" width="22.42578125" style="87" customWidth="1"/>
    <col min="15358" max="15606" width="11.42578125" style="87"/>
    <col min="15607" max="15607" width="16.28515625" style="87" customWidth="1"/>
    <col min="15608" max="15608" width="46.5703125" style="87" customWidth="1"/>
    <col min="15609" max="15609" width="13.28515625" style="87" customWidth="1"/>
    <col min="15610" max="15610" width="13.5703125" style="87" customWidth="1"/>
    <col min="15611" max="15611" width="12.5703125" style="87" customWidth="1"/>
    <col min="15612" max="15612" width="13.5703125" style="87" customWidth="1"/>
    <col min="15613" max="15613" width="22.42578125" style="87" customWidth="1"/>
    <col min="15614" max="15862" width="11.42578125" style="87"/>
    <col min="15863" max="15863" width="16.28515625" style="87" customWidth="1"/>
    <col min="15864" max="15864" width="46.5703125" style="87" customWidth="1"/>
    <col min="15865" max="15865" width="13.28515625" style="87" customWidth="1"/>
    <col min="15866" max="15866" width="13.5703125" style="87" customWidth="1"/>
    <col min="15867" max="15867" width="12.5703125" style="87" customWidth="1"/>
    <col min="15868" max="15868" width="13.5703125" style="87" customWidth="1"/>
    <col min="15869" max="15869" width="22.42578125" style="87" customWidth="1"/>
    <col min="15870" max="16118" width="11.42578125" style="87"/>
    <col min="16119" max="16119" width="16.28515625" style="87" customWidth="1"/>
    <col min="16120" max="16120" width="46.5703125" style="87" customWidth="1"/>
    <col min="16121" max="16121" width="13.28515625" style="87" customWidth="1"/>
    <col min="16122" max="16122" width="13.5703125" style="87" customWidth="1"/>
    <col min="16123" max="16123" width="12.5703125" style="87" customWidth="1"/>
    <col min="16124" max="16124" width="13.5703125" style="87" customWidth="1"/>
    <col min="16125" max="16125" width="22.42578125" style="87" customWidth="1"/>
    <col min="16126" max="16384" width="11.42578125" style="87"/>
  </cols>
  <sheetData>
    <row r="1" spans="1:4" ht="15" customHeight="1" x14ac:dyDescent="0.25">
      <c r="A1" s="300" t="s">
        <v>427</v>
      </c>
      <c r="B1" s="300"/>
      <c r="C1" s="300"/>
      <c r="D1"/>
    </row>
    <row r="2" spans="1:4" ht="15" customHeight="1" x14ac:dyDescent="0.25">
      <c r="A2" s="301" t="s">
        <v>455</v>
      </c>
      <c r="B2" s="301"/>
      <c r="C2" s="301"/>
      <c r="D2"/>
    </row>
    <row r="3" spans="1:4" ht="15" customHeight="1" x14ac:dyDescent="0.25">
      <c r="A3" s="302" t="s">
        <v>530</v>
      </c>
      <c r="B3" s="302"/>
      <c r="C3" s="302"/>
      <c r="D3"/>
    </row>
    <row r="4" spans="1:4" ht="15.75" thickBot="1" x14ac:dyDescent="0.3">
      <c r="A4" s="303" t="s">
        <v>429</v>
      </c>
      <c r="B4" s="303"/>
      <c r="C4" s="303"/>
      <c r="D4"/>
    </row>
    <row r="5" spans="1:4" ht="15.75" customHeight="1" thickBot="1" x14ac:dyDescent="0.3">
      <c r="A5" s="304" t="s">
        <v>456</v>
      </c>
      <c r="B5" s="305"/>
      <c r="C5" s="189">
        <v>294889352</v>
      </c>
      <c r="D5"/>
    </row>
    <row r="6" spans="1:4" ht="33.75" customHeight="1" thickBot="1" x14ac:dyDescent="0.3">
      <c r="A6" s="306"/>
      <c r="B6" s="306"/>
      <c r="C6" s="89"/>
      <c r="D6"/>
    </row>
    <row r="7" spans="1:4" ht="15.75" customHeight="1" thickBot="1" x14ac:dyDescent="0.3">
      <c r="A7" s="311" t="s">
        <v>457</v>
      </c>
      <c r="B7" s="312"/>
      <c r="C7" s="190">
        <f>SUM(C8:C13)</f>
        <v>1153952.49</v>
      </c>
      <c r="D7"/>
    </row>
    <row r="8" spans="1:4" ht="15.75" customHeight="1" x14ac:dyDescent="0.25">
      <c r="A8" s="252"/>
      <c r="B8" s="104" t="s">
        <v>513</v>
      </c>
      <c r="C8" s="255">
        <v>0</v>
      </c>
      <c r="D8"/>
    </row>
    <row r="9" spans="1:4" x14ac:dyDescent="0.25">
      <c r="A9" s="253"/>
      <c r="B9" s="254" t="s">
        <v>458</v>
      </c>
      <c r="C9" s="255">
        <v>0</v>
      </c>
      <c r="D9"/>
    </row>
    <row r="10" spans="1:4" x14ac:dyDescent="0.25">
      <c r="A10" s="105"/>
      <c r="B10" s="93" t="s">
        <v>459</v>
      </c>
      <c r="C10" s="187">
        <v>0</v>
      </c>
      <c r="D10"/>
    </row>
    <row r="11" spans="1:4" ht="15.75" customHeight="1" x14ac:dyDescent="0.25">
      <c r="A11" s="105"/>
      <c r="B11" s="93" t="s">
        <v>460</v>
      </c>
      <c r="C11" s="187">
        <v>0</v>
      </c>
      <c r="D11"/>
    </row>
    <row r="12" spans="1:4" ht="15.75" customHeight="1" x14ac:dyDescent="0.25">
      <c r="A12" s="105"/>
      <c r="B12" s="93" t="s">
        <v>461</v>
      </c>
      <c r="C12" s="187">
        <v>1153952.49</v>
      </c>
      <c r="D12"/>
    </row>
    <row r="13" spans="1:4" ht="15.75" customHeight="1" thickBot="1" x14ac:dyDescent="0.3">
      <c r="A13" s="92" t="s">
        <v>462</v>
      </c>
      <c r="B13" s="106"/>
      <c r="C13" s="188">
        <v>0</v>
      </c>
      <c r="D13"/>
    </row>
    <row r="14" spans="1:4" ht="15.75" customHeight="1" thickBot="1" x14ac:dyDescent="0.3">
      <c r="A14" s="307"/>
      <c r="B14" s="307"/>
      <c r="C14" s="89"/>
      <c r="D14"/>
    </row>
    <row r="15" spans="1:4" ht="15.75" customHeight="1" thickBot="1" x14ac:dyDescent="0.3">
      <c r="A15" s="311" t="s">
        <v>463</v>
      </c>
      <c r="B15" s="312"/>
      <c r="C15" s="190">
        <f>SUM(C16:C18)</f>
        <v>0</v>
      </c>
      <c r="D15"/>
    </row>
    <row r="16" spans="1:4" ht="15.75" customHeight="1" x14ac:dyDescent="0.25">
      <c r="A16" s="105"/>
      <c r="B16" s="93" t="s">
        <v>464</v>
      </c>
      <c r="C16" s="187">
        <v>0</v>
      </c>
      <c r="D16"/>
    </row>
    <row r="17" spans="1:4" ht="15.75" customHeight="1" x14ac:dyDescent="0.25">
      <c r="A17" s="105"/>
      <c r="B17" s="93" t="s">
        <v>465</v>
      </c>
      <c r="C17" s="187">
        <v>0</v>
      </c>
      <c r="D17"/>
    </row>
    <row r="18" spans="1:4" ht="15.75" customHeight="1" thickBot="1" x14ac:dyDescent="0.3">
      <c r="A18" s="308" t="s">
        <v>466</v>
      </c>
      <c r="B18" s="309"/>
      <c r="C18" s="188">
        <v>0</v>
      </c>
      <c r="D18"/>
    </row>
    <row r="19" spans="1:4" ht="15.75" customHeight="1" thickBot="1" x14ac:dyDescent="0.3">
      <c r="A19" s="310"/>
      <c r="B19" s="310"/>
      <c r="C19" s="98"/>
      <c r="D19"/>
    </row>
    <row r="20" spans="1:4" ht="15.75" customHeight="1" thickBot="1" x14ac:dyDescent="0.3">
      <c r="A20" s="304" t="s">
        <v>467</v>
      </c>
      <c r="B20" s="305"/>
      <c r="C20" s="189">
        <f>C5+C7-C15</f>
        <v>296043304.49000001</v>
      </c>
      <c r="D20"/>
    </row>
    <row r="21" spans="1:4" ht="15.75" customHeight="1" x14ac:dyDescent="0.25">
      <c r="A21" s="97"/>
      <c r="B21" s="97"/>
      <c r="C21" s="260"/>
      <c r="D21"/>
    </row>
    <row r="22" spans="1:4" ht="15.75" customHeight="1" x14ac:dyDescent="0.25">
      <c r="A22"/>
      <c r="B22"/>
      <c r="C22" s="260"/>
      <c r="D22" s="283"/>
    </row>
    <row r="23" spans="1:4" ht="15.75" customHeight="1" x14ac:dyDescent="0.25">
      <c r="A23" s="99"/>
      <c r="B23" s="99"/>
      <c r="C23" s="260"/>
      <c r="D23" s="136"/>
    </row>
    <row r="24" spans="1:4" ht="15.75" customHeight="1" x14ac:dyDescent="0.25">
      <c r="A24" s="99"/>
      <c r="B24" s="99"/>
      <c r="C24" s="99"/>
      <c r="D24" s="136"/>
    </row>
    <row r="25" spans="1:4" ht="15.75" customHeight="1" x14ac:dyDescent="0.25">
      <c r="A25" s="99"/>
      <c r="B25" s="99"/>
      <c r="C25" s="99"/>
      <c r="D25" s="136"/>
    </row>
    <row r="26" spans="1:4" x14ac:dyDescent="0.25">
      <c r="D26"/>
    </row>
    <row r="27" spans="1:4" x14ac:dyDescent="0.25">
      <c r="C27" s="100"/>
      <c r="D27"/>
    </row>
    <row r="28" spans="1:4" x14ac:dyDescent="0.25">
      <c r="D28" s="100"/>
    </row>
    <row r="33" spans="4:4" x14ac:dyDescent="0.25">
      <c r="D33" s="101"/>
    </row>
    <row r="36" spans="4:4" x14ac:dyDescent="0.25">
      <c r="D36" s="101"/>
    </row>
  </sheetData>
  <mergeCells count="12">
    <mergeCell ref="A1:C1"/>
    <mergeCell ref="A2:C2"/>
    <mergeCell ref="A3:C3"/>
    <mergeCell ref="A4:C4"/>
    <mergeCell ref="A20:B20"/>
    <mergeCell ref="A5:B5"/>
    <mergeCell ref="A6:B6"/>
    <mergeCell ref="A14:B14"/>
    <mergeCell ref="A18:B18"/>
    <mergeCell ref="A19:B19"/>
    <mergeCell ref="A7:B7"/>
    <mergeCell ref="A15:B15"/>
  </mergeCells>
  <pageMargins left="0.55118110236220474" right="0.43307086614173229" top="1.0629921259842521" bottom="0.74803149606299213" header="0.27559055118110237" footer="0.31496062992125984"/>
  <pageSetup scale="69" fitToHeight="0" orientation="portrait" r:id="rId1"/>
  <headerFooter>
    <oddHeader xml:space="preserve">&amp;C
</oddHeader>
    <oddFooter>&amp;C&amp;P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F49"/>
  <sheetViews>
    <sheetView workbookViewId="0">
      <selection activeCell="C14" sqref="C14"/>
    </sheetView>
  </sheetViews>
  <sheetFormatPr baseColWidth="10" defaultRowHeight="15" x14ac:dyDescent="0.25"/>
  <cols>
    <col min="1" max="1" width="10" style="87" customWidth="1"/>
    <col min="2" max="2" width="86.85546875" style="87" customWidth="1"/>
    <col min="3" max="3" width="18.42578125" style="87" customWidth="1"/>
    <col min="4" max="4" width="11.42578125" style="87"/>
    <col min="5" max="5" width="18.28515625" style="87" bestFit="1" customWidth="1"/>
    <col min="6" max="246" width="11.42578125" style="87"/>
    <col min="247" max="247" width="16.28515625" style="87" customWidth="1"/>
    <col min="248" max="248" width="46.5703125" style="87" customWidth="1"/>
    <col min="249" max="249" width="13.28515625" style="87" customWidth="1"/>
    <col min="250" max="250" width="13.5703125" style="87" customWidth="1"/>
    <col min="251" max="251" width="12.5703125" style="87" customWidth="1"/>
    <col min="252" max="252" width="13.5703125" style="87" customWidth="1"/>
    <col min="253" max="253" width="22.42578125" style="87" customWidth="1"/>
    <col min="254" max="502" width="11.42578125" style="87"/>
    <col min="503" max="503" width="16.28515625" style="87" customWidth="1"/>
    <col min="504" max="504" width="46.5703125" style="87" customWidth="1"/>
    <col min="505" max="505" width="13.28515625" style="87" customWidth="1"/>
    <col min="506" max="506" width="13.5703125" style="87" customWidth="1"/>
    <col min="507" max="507" width="12.5703125" style="87" customWidth="1"/>
    <col min="508" max="508" width="13.5703125" style="87" customWidth="1"/>
    <col min="509" max="509" width="22.42578125" style="87" customWidth="1"/>
    <col min="510" max="758" width="11.42578125" style="87"/>
    <col min="759" max="759" width="16.28515625" style="87" customWidth="1"/>
    <col min="760" max="760" width="46.5703125" style="87" customWidth="1"/>
    <col min="761" max="761" width="13.28515625" style="87" customWidth="1"/>
    <col min="762" max="762" width="13.5703125" style="87" customWidth="1"/>
    <col min="763" max="763" width="12.5703125" style="87" customWidth="1"/>
    <col min="764" max="764" width="13.5703125" style="87" customWidth="1"/>
    <col min="765" max="765" width="22.42578125" style="87" customWidth="1"/>
    <col min="766" max="1014" width="11.42578125" style="87"/>
    <col min="1015" max="1015" width="16.28515625" style="87" customWidth="1"/>
    <col min="1016" max="1016" width="46.5703125" style="87" customWidth="1"/>
    <col min="1017" max="1017" width="13.28515625" style="87" customWidth="1"/>
    <col min="1018" max="1018" width="13.5703125" style="87" customWidth="1"/>
    <col min="1019" max="1019" width="12.5703125" style="87" customWidth="1"/>
    <col min="1020" max="1020" width="13.5703125" style="87" customWidth="1"/>
    <col min="1021" max="1021" width="22.42578125" style="87" customWidth="1"/>
    <col min="1022" max="1270" width="11.42578125" style="87"/>
    <col min="1271" max="1271" width="16.28515625" style="87" customWidth="1"/>
    <col min="1272" max="1272" width="46.5703125" style="87" customWidth="1"/>
    <col min="1273" max="1273" width="13.28515625" style="87" customWidth="1"/>
    <col min="1274" max="1274" width="13.5703125" style="87" customWidth="1"/>
    <col min="1275" max="1275" width="12.5703125" style="87" customWidth="1"/>
    <col min="1276" max="1276" width="13.5703125" style="87" customWidth="1"/>
    <col min="1277" max="1277" width="22.42578125" style="87" customWidth="1"/>
    <col min="1278" max="1526" width="11.42578125" style="87"/>
    <col min="1527" max="1527" width="16.28515625" style="87" customWidth="1"/>
    <col min="1528" max="1528" width="46.5703125" style="87" customWidth="1"/>
    <col min="1529" max="1529" width="13.28515625" style="87" customWidth="1"/>
    <col min="1530" max="1530" width="13.5703125" style="87" customWidth="1"/>
    <col min="1531" max="1531" width="12.5703125" style="87" customWidth="1"/>
    <col min="1532" max="1532" width="13.5703125" style="87" customWidth="1"/>
    <col min="1533" max="1533" width="22.42578125" style="87" customWidth="1"/>
    <col min="1534" max="1782" width="11.42578125" style="87"/>
    <col min="1783" max="1783" width="16.28515625" style="87" customWidth="1"/>
    <col min="1784" max="1784" width="46.5703125" style="87" customWidth="1"/>
    <col min="1785" max="1785" width="13.28515625" style="87" customWidth="1"/>
    <col min="1786" max="1786" width="13.5703125" style="87" customWidth="1"/>
    <col min="1787" max="1787" width="12.5703125" style="87" customWidth="1"/>
    <col min="1788" max="1788" width="13.5703125" style="87" customWidth="1"/>
    <col min="1789" max="1789" width="22.42578125" style="87" customWidth="1"/>
    <col min="1790" max="2038" width="11.42578125" style="87"/>
    <col min="2039" max="2039" width="16.28515625" style="87" customWidth="1"/>
    <col min="2040" max="2040" width="46.5703125" style="87" customWidth="1"/>
    <col min="2041" max="2041" width="13.28515625" style="87" customWidth="1"/>
    <col min="2042" max="2042" width="13.5703125" style="87" customWidth="1"/>
    <col min="2043" max="2043" width="12.5703125" style="87" customWidth="1"/>
    <col min="2044" max="2044" width="13.5703125" style="87" customWidth="1"/>
    <col min="2045" max="2045" width="22.42578125" style="87" customWidth="1"/>
    <col min="2046" max="2294" width="11.42578125" style="87"/>
    <col min="2295" max="2295" width="16.28515625" style="87" customWidth="1"/>
    <col min="2296" max="2296" width="46.5703125" style="87" customWidth="1"/>
    <col min="2297" max="2297" width="13.28515625" style="87" customWidth="1"/>
    <col min="2298" max="2298" width="13.5703125" style="87" customWidth="1"/>
    <col min="2299" max="2299" width="12.5703125" style="87" customWidth="1"/>
    <col min="2300" max="2300" width="13.5703125" style="87" customWidth="1"/>
    <col min="2301" max="2301" width="22.42578125" style="87" customWidth="1"/>
    <col min="2302" max="2550" width="11.42578125" style="87"/>
    <col min="2551" max="2551" width="16.28515625" style="87" customWidth="1"/>
    <col min="2552" max="2552" width="46.5703125" style="87" customWidth="1"/>
    <col min="2553" max="2553" width="13.28515625" style="87" customWidth="1"/>
    <col min="2554" max="2554" width="13.5703125" style="87" customWidth="1"/>
    <col min="2555" max="2555" width="12.5703125" style="87" customWidth="1"/>
    <col min="2556" max="2556" width="13.5703125" style="87" customWidth="1"/>
    <col min="2557" max="2557" width="22.42578125" style="87" customWidth="1"/>
    <col min="2558" max="2806" width="11.42578125" style="87"/>
    <col min="2807" max="2807" width="16.28515625" style="87" customWidth="1"/>
    <col min="2808" max="2808" width="46.5703125" style="87" customWidth="1"/>
    <col min="2809" max="2809" width="13.28515625" style="87" customWidth="1"/>
    <col min="2810" max="2810" width="13.5703125" style="87" customWidth="1"/>
    <col min="2811" max="2811" width="12.5703125" style="87" customWidth="1"/>
    <col min="2812" max="2812" width="13.5703125" style="87" customWidth="1"/>
    <col min="2813" max="2813" width="22.42578125" style="87" customWidth="1"/>
    <col min="2814" max="3062" width="11.42578125" style="87"/>
    <col min="3063" max="3063" width="16.28515625" style="87" customWidth="1"/>
    <col min="3064" max="3064" width="46.5703125" style="87" customWidth="1"/>
    <col min="3065" max="3065" width="13.28515625" style="87" customWidth="1"/>
    <col min="3066" max="3066" width="13.5703125" style="87" customWidth="1"/>
    <col min="3067" max="3067" width="12.5703125" style="87" customWidth="1"/>
    <col min="3068" max="3068" width="13.5703125" style="87" customWidth="1"/>
    <col min="3069" max="3069" width="22.42578125" style="87" customWidth="1"/>
    <col min="3070" max="3318" width="11.42578125" style="87"/>
    <col min="3319" max="3319" width="16.28515625" style="87" customWidth="1"/>
    <col min="3320" max="3320" width="46.5703125" style="87" customWidth="1"/>
    <col min="3321" max="3321" width="13.28515625" style="87" customWidth="1"/>
    <col min="3322" max="3322" width="13.5703125" style="87" customWidth="1"/>
    <col min="3323" max="3323" width="12.5703125" style="87" customWidth="1"/>
    <col min="3324" max="3324" width="13.5703125" style="87" customWidth="1"/>
    <col min="3325" max="3325" width="22.42578125" style="87" customWidth="1"/>
    <col min="3326" max="3574" width="11.42578125" style="87"/>
    <col min="3575" max="3575" width="16.28515625" style="87" customWidth="1"/>
    <col min="3576" max="3576" width="46.5703125" style="87" customWidth="1"/>
    <col min="3577" max="3577" width="13.28515625" style="87" customWidth="1"/>
    <col min="3578" max="3578" width="13.5703125" style="87" customWidth="1"/>
    <col min="3579" max="3579" width="12.5703125" style="87" customWidth="1"/>
    <col min="3580" max="3580" width="13.5703125" style="87" customWidth="1"/>
    <col min="3581" max="3581" width="22.42578125" style="87" customWidth="1"/>
    <col min="3582" max="3830" width="11.42578125" style="87"/>
    <col min="3831" max="3831" width="16.28515625" style="87" customWidth="1"/>
    <col min="3832" max="3832" width="46.5703125" style="87" customWidth="1"/>
    <col min="3833" max="3833" width="13.28515625" style="87" customWidth="1"/>
    <col min="3834" max="3834" width="13.5703125" style="87" customWidth="1"/>
    <col min="3835" max="3835" width="12.5703125" style="87" customWidth="1"/>
    <col min="3836" max="3836" width="13.5703125" style="87" customWidth="1"/>
    <col min="3837" max="3837" width="22.42578125" style="87" customWidth="1"/>
    <col min="3838" max="4086" width="11.42578125" style="87"/>
    <col min="4087" max="4087" width="16.28515625" style="87" customWidth="1"/>
    <col min="4088" max="4088" width="46.5703125" style="87" customWidth="1"/>
    <col min="4089" max="4089" width="13.28515625" style="87" customWidth="1"/>
    <col min="4090" max="4090" width="13.5703125" style="87" customWidth="1"/>
    <col min="4091" max="4091" width="12.5703125" style="87" customWidth="1"/>
    <col min="4092" max="4092" width="13.5703125" style="87" customWidth="1"/>
    <col min="4093" max="4093" width="22.42578125" style="87" customWidth="1"/>
    <col min="4094" max="4342" width="11.42578125" style="87"/>
    <col min="4343" max="4343" width="16.28515625" style="87" customWidth="1"/>
    <col min="4344" max="4344" width="46.5703125" style="87" customWidth="1"/>
    <col min="4345" max="4345" width="13.28515625" style="87" customWidth="1"/>
    <col min="4346" max="4346" width="13.5703125" style="87" customWidth="1"/>
    <col min="4347" max="4347" width="12.5703125" style="87" customWidth="1"/>
    <col min="4348" max="4348" width="13.5703125" style="87" customWidth="1"/>
    <col min="4349" max="4349" width="22.42578125" style="87" customWidth="1"/>
    <col min="4350" max="4598" width="11.42578125" style="87"/>
    <col min="4599" max="4599" width="16.28515625" style="87" customWidth="1"/>
    <col min="4600" max="4600" width="46.5703125" style="87" customWidth="1"/>
    <col min="4601" max="4601" width="13.28515625" style="87" customWidth="1"/>
    <col min="4602" max="4602" width="13.5703125" style="87" customWidth="1"/>
    <col min="4603" max="4603" width="12.5703125" style="87" customWidth="1"/>
    <col min="4604" max="4604" width="13.5703125" style="87" customWidth="1"/>
    <col min="4605" max="4605" width="22.42578125" style="87" customWidth="1"/>
    <col min="4606" max="4854" width="11.42578125" style="87"/>
    <col min="4855" max="4855" width="16.28515625" style="87" customWidth="1"/>
    <col min="4856" max="4856" width="46.5703125" style="87" customWidth="1"/>
    <col min="4857" max="4857" width="13.28515625" style="87" customWidth="1"/>
    <col min="4858" max="4858" width="13.5703125" style="87" customWidth="1"/>
    <col min="4859" max="4859" width="12.5703125" style="87" customWidth="1"/>
    <col min="4860" max="4860" width="13.5703125" style="87" customWidth="1"/>
    <col min="4861" max="4861" width="22.42578125" style="87" customWidth="1"/>
    <col min="4862" max="5110" width="11.42578125" style="87"/>
    <col min="5111" max="5111" width="16.28515625" style="87" customWidth="1"/>
    <col min="5112" max="5112" width="46.5703125" style="87" customWidth="1"/>
    <col min="5113" max="5113" width="13.28515625" style="87" customWidth="1"/>
    <col min="5114" max="5114" width="13.5703125" style="87" customWidth="1"/>
    <col min="5115" max="5115" width="12.5703125" style="87" customWidth="1"/>
    <col min="5116" max="5116" width="13.5703125" style="87" customWidth="1"/>
    <col min="5117" max="5117" width="22.42578125" style="87" customWidth="1"/>
    <col min="5118" max="5366" width="11.42578125" style="87"/>
    <col min="5367" max="5367" width="16.28515625" style="87" customWidth="1"/>
    <col min="5368" max="5368" width="46.5703125" style="87" customWidth="1"/>
    <col min="5369" max="5369" width="13.28515625" style="87" customWidth="1"/>
    <col min="5370" max="5370" width="13.5703125" style="87" customWidth="1"/>
    <col min="5371" max="5371" width="12.5703125" style="87" customWidth="1"/>
    <col min="5372" max="5372" width="13.5703125" style="87" customWidth="1"/>
    <col min="5373" max="5373" width="22.42578125" style="87" customWidth="1"/>
    <col min="5374" max="5622" width="11.42578125" style="87"/>
    <col min="5623" max="5623" width="16.28515625" style="87" customWidth="1"/>
    <col min="5624" max="5624" width="46.5703125" style="87" customWidth="1"/>
    <col min="5625" max="5625" width="13.28515625" style="87" customWidth="1"/>
    <col min="5626" max="5626" width="13.5703125" style="87" customWidth="1"/>
    <col min="5627" max="5627" width="12.5703125" style="87" customWidth="1"/>
    <col min="5628" max="5628" width="13.5703125" style="87" customWidth="1"/>
    <col min="5629" max="5629" width="22.42578125" style="87" customWidth="1"/>
    <col min="5630" max="5878" width="11.42578125" style="87"/>
    <col min="5879" max="5879" width="16.28515625" style="87" customWidth="1"/>
    <col min="5880" max="5880" width="46.5703125" style="87" customWidth="1"/>
    <col min="5881" max="5881" width="13.28515625" style="87" customWidth="1"/>
    <col min="5882" max="5882" width="13.5703125" style="87" customWidth="1"/>
    <col min="5883" max="5883" width="12.5703125" style="87" customWidth="1"/>
    <col min="5884" max="5884" width="13.5703125" style="87" customWidth="1"/>
    <col min="5885" max="5885" width="22.42578125" style="87" customWidth="1"/>
    <col min="5886" max="6134" width="11.42578125" style="87"/>
    <col min="6135" max="6135" width="16.28515625" style="87" customWidth="1"/>
    <col min="6136" max="6136" width="46.5703125" style="87" customWidth="1"/>
    <col min="6137" max="6137" width="13.28515625" style="87" customWidth="1"/>
    <col min="6138" max="6138" width="13.5703125" style="87" customWidth="1"/>
    <col min="6139" max="6139" width="12.5703125" style="87" customWidth="1"/>
    <col min="6140" max="6140" width="13.5703125" style="87" customWidth="1"/>
    <col min="6141" max="6141" width="22.42578125" style="87" customWidth="1"/>
    <col min="6142" max="6390" width="11.42578125" style="87"/>
    <col min="6391" max="6391" width="16.28515625" style="87" customWidth="1"/>
    <col min="6392" max="6392" width="46.5703125" style="87" customWidth="1"/>
    <col min="6393" max="6393" width="13.28515625" style="87" customWidth="1"/>
    <col min="6394" max="6394" width="13.5703125" style="87" customWidth="1"/>
    <col min="6395" max="6395" width="12.5703125" style="87" customWidth="1"/>
    <col min="6396" max="6396" width="13.5703125" style="87" customWidth="1"/>
    <col min="6397" max="6397" width="22.42578125" style="87" customWidth="1"/>
    <col min="6398" max="6646" width="11.42578125" style="87"/>
    <col min="6647" max="6647" width="16.28515625" style="87" customWidth="1"/>
    <col min="6648" max="6648" width="46.5703125" style="87" customWidth="1"/>
    <col min="6649" max="6649" width="13.28515625" style="87" customWidth="1"/>
    <col min="6650" max="6650" width="13.5703125" style="87" customWidth="1"/>
    <col min="6651" max="6651" width="12.5703125" style="87" customWidth="1"/>
    <col min="6652" max="6652" width="13.5703125" style="87" customWidth="1"/>
    <col min="6653" max="6653" width="22.42578125" style="87" customWidth="1"/>
    <col min="6654" max="6902" width="11.42578125" style="87"/>
    <col min="6903" max="6903" width="16.28515625" style="87" customWidth="1"/>
    <col min="6904" max="6904" width="46.5703125" style="87" customWidth="1"/>
    <col min="6905" max="6905" width="13.28515625" style="87" customWidth="1"/>
    <col min="6906" max="6906" width="13.5703125" style="87" customWidth="1"/>
    <col min="6907" max="6907" width="12.5703125" style="87" customWidth="1"/>
    <col min="6908" max="6908" width="13.5703125" style="87" customWidth="1"/>
    <col min="6909" max="6909" width="22.42578125" style="87" customWidth="1"/>
    <col min="6910" max="7158" width="11.42578125" style="87"/>
    <col min="7159" max="7159" width="16.28515625" style="87" customWidth="1"/>
    <col min="7160" max="7160" width="46.5703125" style="87" customWidth="1"/>
    <col min="7161" max="7161" width="13.28515625" style="87" customWidth="1"/>
    <col min="7162" max="7162" width="13.5703125" style="87" customWidth="1"/>
    <col min="7163" max="7163" width="12.5703125" style="87" customWidth="1"/>
    <col min="7164" max="7164" width="13.5703125" style="87" customWidth="1"/>
    <col min="7165" max="7165" width="22.42578125" style="87" customWidth="1"/>
    <col min="7166" max="7414" width="11.42578125" style="87"/>
    <col min="7415" max="7415" width="16.28515625" style="87" customWidth="1"/>
    <col min="7416" max="7416" width="46.5703125" style="87" customWidth="1"/>
    <col min="7417" max="7417" width="13.28515625" style="87" customWidth="1"/>
    <col min="7418" max="7418" width="13.5703125" style="87" customWidth="1"/>
    <col min="7419" max="7419" width="12.5703125" style="87" customWidth="1"/>
    <col min="7420" max="7420" width="13.5703125" style="87" customWidth="1"/>
    <col min="7421" max="7421" width="22.42578125" style="87" customWidth="1"/>
    <col min="7422" max="7670" width="11.42578125" style="87"/>
    <col min="7671" max="7671" width="16.28515625" style="87" customWidth="1"/>
    <col min="7672" max="7672" width="46.5703125" style="87" customWidth="1"/>
    <col min="7673" max="7673" width="13.28515625" style="87" customWidth="1"/>
    <col min="7674" max="7674" width="13.5703125" style="87" customWidth="1"/>
    <col min="7675" max="7675" width="12.5703125" style="87" customWidth="1"/>
    <col min="7676" max="7676" width="13.5703125" style="87" customWidth="1"/>
    <col min="7677" max="7677" width="22.42578125" style="87" customWidth="1"/>
    <col min="7678" max="7926" width="11.42578125" style="87"/>
    <col min="7927" max="7927" width="16.28515625" style="87" customWidth="1"/>
    <col min="7928" max="7928" width="46.5703125" style="87" customWidth="1"/>
    <col min="7929" max="7929" width="13.28515625" style="87" customWidth="1"/>
    <col min="7930" max="7930" width="13.5703125" style="87" customWidth="1"/>
    <col min="7931" max="7931" width="12.5703125" style="87" customWidth="1"/>
    <col min="7932" max="7932" width="13.5703125" style="87" customWidth="1"/>
    <col min="7933" max="7933" width="22.42578125" style="87" customWidth="1"/>
    <col min="7934" max="8182" width="11.42578125" style="87"/>
    <col min="8183" max="8183" width="16.28515625" style="87" customWidth="1"/>
    <col min="8184" max="8184" width="46.5703125" style="87" customWidth="1"/>
    <col min="8185" max="8185" width="13.28515625" style="87" customWidth="1"/>
    <col min="8186" max="8186" width="13.5703125" style="87" customWidth="1"/>
    <col min="8187" max="8187" width="12.5703125" style="87" customWidth="1"/>
    <col min="8188" max="8188" width="13.5703125" style="87" customWidth="1"/>
    <col min="8189" max="8189" width="22.42578125" style="87" customWidth="1"/>
    <col min="8190" max="8438" width="11.42578125" style="87"/>
    <col min="8439" max="8439" width="16.28515625" style="87" customWidth="1"/>
    <col min="8440" max="8440" width="46.5703125" style="87" customWidth="1"/>
    <col min="8441" max="8441" width="13.28515625" style="87" customWidth="1"/>
    <col min="8442" max="8442" width="13.5703125" style="87" customWidth="1"/>
    <col min="8443" max="8443" width="12.5703125" style="87" customWidth="1"/>
    <col min="8444" max="8444" width="13.5703125" style="87" customWidth="1"/>
    <col min="8445" max="8445" width="22.42578125" style="87" customWidth="1"/>
    <col min="8446" max="8694" width="11.42578125" style="87"/>
    <col min="8695" max="8695" width="16.28515625" style="87" customWidth="1"/>
    <col min="8696" max="8696" width="46.5703125" style="87" customWidth="1"/>
    <col min="8697" max="8697" width="13.28515625" style="87" customWidth="1"/>
    <col min="8698" max="8698" width="13.5703125" style="87" customWidth="1"/>
    <col min="8699" max="8699" width="12.5703125" style="87" customWidth="1"/>
    <col min="8700" max="8700" width="13.5703125" style="87" customWidth="1"/>
    <col min="8701" max="8701" width="22.42578125" style="87" customWidth="1"/>
    <col min="8702" max="8950" width="11.42578125" style="87"/>
    <col min="8951" max="8951" width="16.28515625" style="87" customWidth="1"/>
    <col min="8952" max="8952" width="46.5703125" style="87" customWidth="1"/>
    <col min="8953" max="8953" width="13.28515625" style="87" customWidth="1"/>
    <col min="8954" max="8954" width="13.5703125" style="87" customWidth="1"/>
    <col min="8955" max="8955" width="12.5703125" style="87" customWidth="1"/>
    <col min="8956" max="8956" width="13.5703125" style="87" customWidth="1"/>
    <col min="8957" max="8957" width="22.42578125" style="87" customWidth="1"/>
    <col min="8958" max="9206" width="11.42578125" style="87"/>
    <col min="9207" max="9207" width="16.28515625" style="87" customWidth="1"/>
    <col min="9208" max="9208" width="46.5703125" style="87" customWidth="1"/>
    <col min="9209" max="9209" width="13.28515625" style="87" customWidth="1"/>
    <col min="9210" max="9210" width="13.5703125" style="87" customWidth="1"/>
    <col min="9211" max="9211" width="12.5703125" style="87" customWidth="1"/>
    <col min="9212" max="9212" width="13.5703125" style="87" customWidth="1"/>
    <col min="9213" max="9213" width="22.42578125" style="87" customWidth="1"/>
    <col min="9214" max="9462" width="11.42578125" style="87"/>
    <col min="9463" max="9463" width="16.28515625" style="87" customWidth="1"/>
    <col min="9464" max="9464" width="46.5703125" style="87" customWidth="1"/>
    <col min="9465" max="9465" width="13.28515625" style="87" customWidth="1"/>
    <col min="9466" max="9466" width="13.5703125" style="87" customWidth="1"/>
    <col min="9467" max="9467" width="12.5703125" style="87" customWidth="1"/>
    <col min="9468" max="9468" width="13.5703125" style="87" customWidth="1"/>
    <col min="9469" max="9469" width="22.42578125" style="87" customWidth="1"/>
    <col min="9470" max="9718" width="11.42578125" style="87"/>
    <col min="9719" max="9719" width="16.28515625" style="87" customWidth="1"/>
    <col min="9720" max="9720" width="46.5703125" style="87" customWidth="1"/>
    <col min="9721" max="9721" width="13.28515625" style="87" customWidth="1"/>
    <col min="9722" max="9722" width="13.5703125" style="87" customWidth="1"/>
    <col min="9723" max="9723" width="12.5703125" style="87" customWidth="1"/>
    <col min="9724" max="9724" width="13.5703125" style="87" customWidth="1"/>
    <col min="9725" max="9725" width="22.42578125" style="87" customWidth="1"/>
    <col min="9726" max="9974" width="11.42578125" style="87"/>
    <col min="9975" max="9975" width="16.28515625" style="87" customWidth="1"/>
    <col min="9976" max="9976" width="46.5703125" style="87" customWidth="1"/>
    <col min="9977" max="9977" width="13.28515625" style="87" customWidth="1"/>
    <col min="9978" max="9978" width="13.5703125" style="87" customWidth="1"/>
    <col min="9979" max="9979" width="12.5703125" style="87" customWidth="1"/>
    <col min="9980" max="9980" width="13.5703125" style="87" customWidth="1"/>
    <col min="9981" max="9981" width="22.42578125" style="87" customWidth="1"/>
    <col min="9982" max="10230" width="11.42578125" style="87"/>
    <col min="10231" max="10231" width="16.28515625" style="87" customWidth="1"/>
    <col min="10232" max="10232" width="46.5703125" style="87" customWidth="1"/>
    <col min="10233" max="10233" width="13.28515625" style="87" customWidth="1"/>
    <col min="10234" max="10234" width="13.5703125" style="87" customWidth="1"/>
    <col min="10235" max="10235" width="12.5703125" style="87" customWidth="1"/>
    <col min="10236" max="10236" width="13.5703125" style="87" customWidth="1"/>
    <col min="10237" max="10237" width="22.42578125" style="87" customWidth="1"/>
    <col min="10238" max="10486" width="11.42578125" style="87"/>
    <col min="10487" max="10487" width="16.28515625" style="87" customWidth="1"/>
    <col min="10488" max="10488" width="46.5703125" style="87" customWidth="1"/>
    <col min="10489" max="10489" width="13.28515625" style="87" customWidth="1"/>
    <col min="10490" max="10490" width="13.5703125" style="87" customWidth="1"/>
    <col min="10491" max="10491" width="12.5703125" style="87" customWidth="1"/>
    <col min="10492" max="10492" width="13.5703125" style="87" customWidth="1"/>
    <col min="10493" max="10493" width="22.42578125" style="87" customWidth="1"/>
    <col min="10494" max="10742" width="11.42578125" style="87"/>
    <col min="10743" max="10743" width="16.28515625" style="87" customWidth="1"/>
    <col min="10744" max="10744" width="46.5703125" style="87" customWidth="1"/>
    <col min="10745" max="10745" width="13.28515625" style="87" customWidth="1"/>
    <col min="10746" max="10746" width="13.5703125" style="87" customWidth="1"/>
    <col min="10747" max="10747" width="12.5703125" style="87" customWidth="1"/>
    <col min="10748" max="10748" width="13.5703125" style="87" customWidth="1"/>
    <col min="10749" max="10749" width="22.42578125" style="87" customWidth="1"/>
    <col min="10750" max="10998" width="11.42578125" style="87"/>
    <col min="10999" max="10999" width="16.28515625" style="87" customWidth="1"/>
    <col min="11000" max="11000" width="46.5703125" style="87" customWidth="1"/>
    <col min="11001" max="11001" width="13.28515625" style="87" customWidth="1"/>
    <col min="11002" max="11002" width="13.5703125" style="87" customWidth="1"/>
    <col min="11003" max="11003" width="12.5703125" style="87" customWidth="1"/>
    <col min="11004" max="11004" width="13.5703125" style="87" customWidth="1"/>
    <col min="11005" max="11005" width="22.42578125" style="87" customWidth="1"/>
    <col min="11006" max="11254" width="11.42578125" style="87"/>
    <col min="11255" max="11255" width="16.28515625" style="87" customWidth="1"/>
    <col min="11256" max="11256" width="46.5703125" style="87" customWidth="1"/>
    <col min="11257" max="11257" width="13.28515625" style="87" customWidth="1"/>
    <col min="11258" max="11258" width="13.5703125" style="87" customWidth="1"/>
    <col min="11259" max="11259" width="12.5703125" style="87" customWidth="1"/>
    <col min="11260" max="11260" width="13.5703125" style="87" customWidth="1"/>
    <col min="11261" max="11261" width="22.42578125" style="87" customWidth="1"/>
    <col min="11262" max="11510" width="11.42578125" style="87"/>
    <col min="11511" max="11511" width="16.28515625" style="87" customWidth="1"/>
    <col min="11512" max="11512" width="46.5703125" style="87" customWidth="1"/>
    <col min="11513" max="11513" width="13.28515625" style="87" customWidth="1"/>
    <col min="11514" max="11514" width="13.5703125" style="87" customWidth="1"/>
    <col min="11515" max="11515" width="12.5703125" style="87" customWidth="1"/>
    <col min="11516" max="11516" width="13.5703125" style="87" customWidth="1"/>
    <col min="11517" max="11517" width="22.42578125" style="87" customWidth="1"/>
    <col min="11518" max="11766" width="11.42578125" style="87"/>
    <col min="11767" max="11767" width="16.28515625" style="87" customWidth="1"/>
    <col min="11768" max="11768" width="46.5703125" style="87" customWidth="1"/>
    <col min="11769" max="11769" width="13.28515625" style="87" customWidth="1"/>
    <col min="11770" max="11770" width="13.5703125" style="87" customWidth="1"/>
    <col min="11771" max="11771" width="12.5703125" style="87" customWidth="1"/>
    <col min="11772" max="11772" width="13.5703125" style="87" customWidth="1"/>
    <col min="11773" max="11773" width="22.42578125" style="87" customWidth="1"/>
    <col min="11774" max="12022" width="11.42578125" style="87"/>
    <col min="12023" max="12023" width="16.28515625" style="87" customWidth="1"/>
    <col min="12024" max="12024" width="46.5703125" style="87" customWidth="1"/>
    <col min="12025" max="12025" width="13.28515625" style="87" customWidth="1"/>
    <col min="12026" max="12026" width="13.5703125" style="87" customWidth="1"/>
    <col min="12027" max="12027" width="12.5703125" style="87" customWidth="1"/>
    <col min="12028" max="12028" width="13.5703125" style="87" customWidth="1"/>
    <col min="12029" max="12029" width="22.42578125" style="87" customWidth="1"/>
    <col min="12030" max="12278" width="11.42578125" style="87"/>
    <col min="12279" max="12279" width="16.28515625" style="87" customWidth="1"/>
    <col min="12280" max="12280" width="46.5703125" style="87" customWidth="1"/>
    <col min="12281" max="12281" width="13.28515625" style="87" customWidth="1"/>
    <col min="12282" max="12282" width="13.5703125" style="87" customWidth="1"/>
    <col min="12283" max="12283" width="12.5703125" style="87" customWidth="1"/>
    <col min="12284" max="12284" width="13.5703125" style="87" customWidth="1"/>
    <col min="12285" max="12285" width="22.42578125" style="87" customWidth="1"/>
    <col min="12286" max="12534" width="11.42578125" style="87"/>
    <col min="12535" max="12535" width="16.28515625" style="87" customWidth="1"/>
    <col min="12536" max="12536" width="46.5703125" style="87" customWidth="1"/>
    <col min="12537" max="12537" width="13.28515625" style="87" customWidth="1"/>
    <col min="12538" max="12538" width="13.5703125" style="87" customWidth="1"/>
    <col min="12539" max="12539" width="12.5703125" style="87" customWidth="1"/>
    <col min="12540" max="12540" width="13.5703125" style="87" customWidth="1"/>
    <col min="12541" max="12541" width="22.42578125" style="87" customWidth="1"/>
    <col min="12542" max="12790" width="11.42578125" style="87"/>
    <col min="12791" max="12791" width="16.28515625" style="87" customWidth="1"/>
    <col min="12792" max="12792" width="46.5703125" style="87" customWidth="1"/>
    <col min="12793" max="12793" width="13.28515625" style="87" customWidth="1"/>
    <col min="12794" max="12794" width="13.5703125" style="87" customWidth="1"/>
    <col min="12795" max="12795" width="12.5703125" style="87" customWidth="1"/>
    <col min="12796" max="12796" width="13.5703125" style="87" customWidth="1"/>
    <col min="12797" max="12797" width="22.42578125" style="87" customWidth="1"/>
    <col min="12798" max="13046" width="11.42578125" style="87"/>
    <col min="13047" max="13047" width="16.28515625" style="87" customWidth="1"/>
    <col min="13048" max="13048" width="46.5703125" style="87" customWidth="1"/>
    <col min="13049" max="13049" width="13.28515625" style="87" customWidth="1"/>
    <col min="13050" max="13050" width="13.5703125" style="87" customWidth="1"/>
    <col min="13051" max="13051" width="12.5703125" style="87" customWidth="1"/>
    <col min="13052" max="13052" width="13.5703125" style="87" customWidth="1"/>
    <col min="13053" max="13053" width="22.42578125" style="87" customWidth="1"/>
    <col min="13054" max="13302" width="11.42578125" style="87"/>
    <col min="13303" max="13303" width="16.28515625" style="87" customWidth="1"/>
    <col min="13304" max="13304" width="46.5703125" style="87" customWidth="1"/>
    <col min="13305" max="13305" width="13.28515625" style="87" customWidth="1"/>
    <col min="13306" max="13306" width="13.5703125" style="87" customWidth="1"/>
    <col min="13307" max="13307" width="12.5703125" style="87" customWidth="1"/>
    <col min="13308" max="13308" width="13.5703125" style="87" customWidth="1"/>
    <col min="13309" max="13309" width="22.42578125" style="87" customWidth="1"/>
    <col min="13310" max="13558" width="11.42578125" style="87"/>
    <col min="13559" max="13559" width="16.28515625" style="87" customWidth="1"/>
    <col min="13560" max="13560" width="46.5703125" style="87" customWidth="1"/>
    <col min="13561" max="13561" width="13.28515625" style="87" customWidth="1"/>
    <col min="13562" max="13562" width="13.5703125" style="87" customWidth="1"/>
    <col min="13563" max="13563" width="12.5703125" style="87" customWidth="1"/>
    <col min="13564" max="13564" width="13.5703125" style="87" customWidth="1"/>
    <col min="13565" max="13565" width="22.42578125" style="87" customWidth="1"/>
    <col min="13566" max="13814" width="11.42578125" style="87"/>
    <col min="13815" max="13815" width="16.28515625" style="87" customWidth="1"/>
    <col min="13816" max="13816" width="46.5703125" style="87" customWidth="1"/>
    <col min="13817" max="13817" width="13.28515625" style="87" customWidth="1"/>
    <col min="13818" max="13818" width="13.5703125" style="87" customWidth="1"/>
    <col min="13819" max="13819" width="12.5703125" style="87" customWidth="1"/>
    <col min="13820" max="13820" width="13.5703125" style="87" customWidth="1"/>
    <col min="13821" max="13821" width="22.42578125" style="87" customWidth="1"/>
    <col min="13822" max="14070" width="11.42578125" style="87"/>
    <col min="14071" max="14071" width="16.28515625" style="87" customWidth="1"/>
    <col min="14072" max="14072" width="46.5703125" style="87" customWidth="1"/>
    <col min="14073" max="14073" width="13.28515625" style="87" customWidth="1"/>
    <col min="14074" max="14074" width="13.5703125" style="87" customWidth="1"/>
    <col min="14075" max="14075" width="12.5703125" style="87" customWidth="1"/>
    <col min="14076" max="14076" width="13.5703125" style="87" customWidth="1"/>
    <col min="14077" max="14077" width="22.42578125" style="87" customWidth="1"/>
    <col min="14078" max="14326" width="11.42578125" style="87"/>
    <col min="14327" max="14327" width="16.28515625" style="87" customWidth="1"/>
    <col min="14328" max="14328" width="46.5703125" style="87" customWidth="1"/>
    <col min="14329" max="14329" width="13.28515625" style="87" customWidth="1"/>
    <col min="14330" max="14330" width="13.5703125" style="87" customWidth="1"/>
    <col min="14331" max="14331" width="12.5703125" style="87" customWidth="1"/>
    <col min="14332" max="14332" width="13.5703125" style="87" customWidth="1"/>
    <col min="14333" max="14333" width="22.42578125" style="87" customWidth="1"/>
    <col min="14334" max="14582" width="11.42578125" style="87"/>
    <col min="14583" max="14583" width="16.28515625" style="87" customWidth="1"/>
    <col min="14584" max="14584" width="46.5703125" style="87" customWidth="1"/>
    <col min="14585" max="14585" width="13.28515625" style="87" customWidth="1"/>
    <col min="14586" max="14586" width="13.5703125" style="87" customWidth="1"/>
    <col min="14587" max="14587" width="12.5703125" style="87" customWidth="1"/>
    <col min="14588" max="14588" width="13.5703125" style="87" customWidth="1"/>
    <col min="14589" max="14589" width="22.42578125" style="87" customWidth="1"/>
    <col min="14590" max="14838" width="11.42578125" style="87"/>
    <col min="14839" max="14839" width="16.28515625" style="87" customWidth="1"/>
    <col min="14840" max="14840" width="46.5703125" style="87" customWidth="1"/>
    <col min="14841" max="14841" width="13.28515625" style="87" customWidth="1"/>
    <col min="14842" max="14842" width="13.5703125" style="87" customWidth="1"/>
    <col min="14843" max="14843" width="12.5703125" style="87" customWidth="1"/>
    <col min="14844" max="14844" width="13.5703125" style="87" customWidth="1"/>
    <col min="14845" max="14845" width="22.42578125" style="87" customWidth="1"/>
    <col min="14846" max="15094" width="11.42578125" style="87"/>
    <col min="15095" max="15095" width="16.28515625" style="87" customWidth="1"/>
    <col min="15096" max="15096" width="46.5703125" style="87" customWidth="1"/>
    <col min="15097" max="15097" width="13.28515625" style="87" customWidth="1"/>
    <col min="15098" max="15098" width="13.5703125" style="87" customWidth="1"/>
    <col min="15099" max="15099" width="12.5703125" style="87" customWidth="1"/>
    <col min="15100" max="15100" width="13.5703125" style="87" customWidth="1"/>
    <col min="15101" max="15101" width="22.42578125" style="87" customWidth="1"/>
    <col min="15102" max="15350" width="11.42578125" style="87"/>
    <col min="15351" max="15351" width="16.28515625" style="87" customWidth="1"/>
    <col min="15352" max="15352" width="46.5703125" style="87" customWidth="1"/>
    <col min="15353" max="15353" width="13.28515625" style="87" customWidth="1"/>
    <col min="15354" max="15354" width="13.5703125" style="87" customWidth="1"/>
    <col min="15355" max="15355" width="12.5703125" style="87" customWidth="1"/>
    <col min="15356" max="15356" width="13.5703125" style="87" customWidth="1"/>
    <col min="15357" max="15357" width="22.42578125" style="87" customWidth="1"/>
    <col min="15358" max="15606" width="11.42578125" style="87"/>
    <col min="15607" max="15607" width="16.28515625" style="87" customWidth="1"/>
    <col min="15608" max="15608" width="46.5703125" style="87" customWidth="1"/>
    <col min="15609" max="15609" width="13.28515625" style="87" customWidth="1"/>
    <col min="15610" max="15610" width="13.5703125" style="87" customWidth="1"/>
    <col min="15611" max="15611" width="12.5703125" style="87" customWidth="1"/>
    <col min="15612" max="15612" width="13.5703125" style="87" customWidth="1"/>
    <col min="15613" max="15613" width="22.42578125" style="87" customWidth="1"/>
    <col min="15614" max="15862" width="11.42578125" style="87"/>
    <col min="15863" max="15863" width="16.28515625" style="87" customWidth="1"/>
    <col min="15864" max="15864" width="46.5703125" style="87" customWidth="1"/>
    <col min="15865" max="15865" width="13.28515625" style="87" customWidth="1"/>
    <col min="15866" max="15866" width="13.5703125" style="87" customWidth="1"/>
    <col min="15867" max="15867" width="12.5703125" style="87" customWidth="1"/>
    <col min="15868" max="15868" width="13.5703125" style="87" customWidth="1"/>
    <col min="15869" max="15869" width="22.42578125" style="87" customWidth="1"/>
    <col min="15870" max="16118" width="11.42578125" style="87"/>
    <col min="16119" max="16119" width="16.28515625" style="87" customWidth="1"/>
    <col min="16120" max="16120" width="46.5703125" style="87" customWidth="1"/>
    <col min="16121" max="16121" width="13.28515625" style="87" customWidth="1"/>
    <col min="16122" max="16122" width="13.5703125" style="87" customWidth="1"/>
    <col min="16123" max="16123" width="12.5703125" style="87" customWidth="1"/>
    <col min="16124" max="16124" width="13.5703125" style="87" customWidth="1"/>
    <col min="16125" max="16125" width="22.42578125" style="87" customWidth="1"/>
    <col min="16126" max="16384" width="11.42578125" style="87"/>
  </cols>
  <sheetData>
    <row r="1" spans="1:6" x14ac:dyDescent="0.25">
      <c r="A1" s="315"/>
      <c r="B1" s="315"/>
      <c r="C1" s="315"/>
    </row>
    <row r="2" spans="1:6" ht="15" customHeight="1" x14ac:dyDescent="0.25">
      <c r="A2" s="316" t="s">
        <v>427</v>
      </c>
      <c r="B2" s="316"/>
      <c r="C2" s="316"/>
    </row>
    <row r="3" spans="1:6" ht="15" customHeight="1" x14ac:dyDescent="0.25">
      <c r="A3" s="317" t="s">
        <v>428</v>
      </c>
      <c r="B3" s="317"/>
      <c r="C3" s="317"/>
    </row>
    <row r="4" spans="1:6" ht="15" customHeight="1" x14ac:dyDescent="0.25">
      <c r="A4" s="316" t="s">
        <v>530</v>
      </c>
      <c r="B4" s="316"/>
      <c r="C4" s="316"/>
    </row>
    <row r="5" spans="1:6" ht="15.75" thickBot="1" x14ac:dyDescent="0.3">
      <c r="A5" s="318" t="s">
        <v>429</v>
      </c>
      <c r="B5" s="318"/>
      <c r="C5" s="318"/>
      <c r="E5" s="281"/>
    </row>
    <row r="6" spans="1:6" ht="15.75" customHeight="1" thickBot="1" x14ac:dyDescent="0.3">
      <c r="A6" s="313" t="s">
        <v>430</v>
      </c>
      <c r="B6" s="314"/>
      <c r="C6" s="191">
        <v>228753486.08999994</v>
      </c>
      <c r="E6" s="282"/>
    </row>
    <row r="7" spans="1:6" ht="18" customHeight="1" thickBot="1" x14ac:dyDescent="0.3">
      <c r="A7" s="319"/>
      <c r="B7" s="319"/>
      <c r="C7" s="89"/>
      <c r="E7" s="281"/>
    </row>
    <row r="8" spans="1:6" ht="15.75" customHeight="1" thickBot="1" x14ac:dyDescent="0.3">
      <c r="A8" s="313" t="s">
        <v>431</v>
      </c>
      <c r="B8" s="314"/>
      <c r="C8" s="192">
        <f>SUM(C11:C29)</f>
        <v>0</v>
      </c>
      <c r="D8" s="101"/>
      <c r="E8" s="101"/>
      <c r="F8" s="101"/>
    </row>
    <row r="9" spans="1:6" ht="15.75" customHeight="1" x14ac:dyDescent="0.25">
      <c r="A9" s="90"/>
      <c r="B9" s="91" t="s">
        <v>514</v>
      </c>
      <c r="C9" s="185">
        <v>0</v>
      </c>
      <c r="D9" s="101"/>
      <c r="E9" s="101"/>
      <c r="F9" s="101"/>
    </row>
    <row r="10" spans="1:6" ht="15.75" customHeight="1" x14ac:dyDescent="0.25">
      <c r="A10" s="90"/>
      <c r="B10" s="91" t="s">
        <v>76</v>
      </c>
      <c r="C10" s="185">
        <v>0</v>
      </c>
      <c r="D10" s="101"/>
      <c r="E10" s="101"/>
      <c r="F10" s="101"/>
    </row>
    <row r="11" spans="1:6" ht="16.5" customHeight="1" x14ac:dyDescent="0.25">
      <c r="A11" s="90"/>
      <c r="B11" s="91" t="s">
        <v>417</v>
      </c>
      <c r="C11" s="185">
        <v>0</v>
      </c>
      <c r="D11" s="101"/>
      <c r="E11" s="101"/>
      <c r="F11" s="101"/>
    </row>
    <row r="12" spans="1:6" x14ac:dyDescent="0.25">
      <c r="A12" s="92"/>
      <c r="B12" s="93" t="s">
        <v>422</v>
      </c>
      <c r="C12" s="185">
        <v>0</v>
      </c>
      <c r="D12" s="101"/>
      <c r="E12" s="101"/>
      <c r="F12" s="101"/>
    </row>
    <row r="13" spans="1:6" ht="15.75" customHeight="1" x14ac:dyDescent="0.25">
      <c r="A13" s="92"/>
      <c r="B13" s="93" t="s">
        <v>432</v>
      </c>
      <c r="C13" s="185">
        <v>0</v>
      </c>
      <c r="D13" s="101"/>
      <c r="E13" s="101"/>
      <c r="F13" s="101"/>
    </row>
    <row r="14" spans="1:6" ht="15.75" customHeight="1" x14ac:dyDescent="0.25">
      <c r="A14" s="92"/>
      <c r="B14" s="93" t="s">
        <v>433</v>
      </c>
      <c r="C14" s="185">
        <v>0</v>
      </c>
      <c r="D14" s="101"/>
      <c r="E14" s="101"/>
      <c r="F14" s="101"/>
    </row>
    <row r="15" spans="1:6" ht="15.75" customHeight="1" x14ac:dyDescent="0.25">
      <c r="A15" s="92"/>
      <c r="B15" s="93" t="s">
        <v>434</v>
      </c>
      <c r="C15" s="185">
        <v>0</v>
      </c>
      <c r="D15" s="101"/>
      <c r="E15" s="101"/>
      <c r="F15" s="101"/>
    </row>
    <row r="16" spans="1:6" ht="15.75" customHeight="1" x14ac:dyDescent="0.25">
      <c r="A16" s="92"/>
      <c r="B16" s="93" t="s">
        <v>425</v>
      </c>
      <c r="C16" s="185">
        <v>0</v>
      </c>
      <c r="D16" s="101"/>
      <c r="E16" s="101"/>
      <c r="F16" s="101"/>
    </row>
    <row r="17" spans="1:6" ht="15.75" customHeight="1" x14ac:dyDescent="0.25">
      <c r="A17" s="92"/>
      <c r="B17" s="93" t="s">
        <v>435</v>
      </c>
      <c r="C17" s="185">
        <v>0</v>
      </c>
      <c r="D17" s="101"/>
      <c r="E17" s="101"/>
      <c r="F17" s="101"/>
    </row>
    <row r="18" spans="1:6" x14ac:dyDescent="0.25">
      <c r="A18" s="92"/>
      <c r="B18" s="93" t="s">
        <v>436</v>
      </c>
      <c r="C18" s="185">
        <v>0</v>
      </c>
      <c r="D18" s="101"/>
      <c r="E18" s="101"/>
      <c r="F18" s="101"/>
    </row>
    <row r="19" spans="1:6" ht="15.75" customHeight="1" x14ac:dyDescent="0.25">
      <c r="A19" s="92"/>
      <c r="B19" s="93" t="s">
        <v>437</v>
      </c>
      <c r="C19" s="185">
        <v>0</v>
      </c>
      <c r="D19" s="101"/>
      <c r="E19" s="101"/>
      <c r="F19" s="101"/>
    </row>
    <row r="20" spans="1:6" ht="15.75" customHeight="1" x14ac:dyDescent="0.25">
      <c r="A20" s="92"/>
      <c r="B20" s="93" t="s">
        <v>172</v>
      </c>
      <c r="C20" s="185">
        <v>0</v>
      </c>
      <c r="D20" s="101"/>
      <c r="E20" s="101"/>
      <c r="F20" s="101"/>
    </row>
    <row r="21" spans="1:6" ht="15.75" customHeight="1" x14ac:dyDescent="0.25">
      <c r="A21" s="92"/>
      <c r="B21" s="93" t="s">
        <v>173</v>
      </c>
      <c r="C21" s="185">
        <v>0</v>
      </c>
      <c r="D21" s="101"/>
      <c r="E21" s="101"/>
      <c r="F21" s="101"/>
    </row>
    <row r="22" spans="1:6" ht="15.75" customHeight="1" x14ac:dyDescent="0.25">
      <c r="A22" s="92"/>
      <c r="B22" s="93" t="s">
        <v>439</v>
      </c>
      <c r="C22" s="185">
        <v>0</v>
      </c>
      <c r="D22" s="101"/>
      <c r="E22" s="101"/>
      <c r="F22" s="101"/>
    </row>
    <row r="23" spans="1:6" ht="15.75" customHeight="1" x14ac:dyDescent="0.25">
      <c r="A23" s="92"/>
      <c r="B23" s="93" t="s">
        <v>440</v>
      </c>
      <c r="C23" s="185">
        <v>0</v>
      </c>
      <c r="D23" s="101"/>
      <c r="E23" s="101"/>
      <c r="F23" s="101"/>
    </row>
    <row r="24" spans="1:6" ht="15.75" customHeight="1" x14ac:dyDescent="0.25">
      <c r="A24" s="92"/>
      <c r="B24" s="93" t="s">
        <v>515</v>
      </c>
      <c r="C24" s="185">
        <v>0</v>
      </c>
      <c r="D24" s="101"/>
      <c r="E24" s="101"/>
      <c r="F24" s="101"/>
    </row>
    <row r="25" spans="1:6" ht="15.75" customHeight="1" x14ac:dyDescent="0.25">
      <c r="A25" s="92"/>
      <c r="B25" s="93" t="s">
        <v>441</v>
      </c>
      <c r="C25" s="185">
        <v>0</v>
      </c>
      <c r="D25" s="101"/>
      <c r="E25" s="101"/>
      <c r="F25" s="101"/>
    </row>
    <row r="26" spans="1:6" ht="15.75" customHeight="1" x14ac:dyDescent="0.25">
      <c r="A26" s="92"/>
      <c r="B26" s="93" t="s">
        <v>442</v>
      </c>
      <c r="C26" s="184">
        <v>0</v>
      </c>
      <c r="D26" s="101"/>
      <c r="E26" s="101"/>
      <c r="F26" s="101"/>
    </row>
    <row r="27" spans="1:6" ht="15.75" customHeight="1" x14ac:dyDescent="0.25">
      <c r="A27" s="92"/>
      <c r="B27" s="93" t="s">
        <v>443</v>
      </c>
      <c r="C27" s="184">
        <v>0</v>
      </c>
      <c r="D27" s="101"/>
      <c r="E27" s="101"/>
      <c r="F27" s="101"/>
    </row>
    <row r="28" spans="1:6" ht="15.75" customHeight="1" x14ac:dyDescent="0.25">
      <c r="A28" s="92"/>
      <c r="B28" s="93" t="s">
        <v>444</v>
      </c>
      <c r="C28" s="184">
        <v>0</v>
      </c>
      <c r="D28" s="101"/>
      <c r="E28" s="101"/>
      <c r="F28" s="101"/>
    </row>
    <row r="29" spans="1:6" ht="15.75" customHeight="1" thickBot="1" x14ac:dyDescent="0.3">
      <c r="A29" s="320" t="s">
        <v>445</v>
      </c>
      <c r="B29" s="321"/>
      <c r="C29" s="193">
        <v>0</v>
      </c>
      <c r="D29" s="101"/>
      <c r="E29" s="101"/>
      <c r="F29" s="101"/>
    </row>
    <row r="30" spans="1:6" ht="15.75" customHeight="1" thickBot="1" x14ac:dyDescent="0.3">
      <c r="A30" s="319"/>
      <c r="B30" s="319"/>
      <c r="C30" s="89"/>
      <c r="D30" s="101"/>
      <c r="E30" s="101"/>
      <c r="F30" s="101"/>
    </row>
    <row r="31" spans="1:6" ht="15.75" customHeight="1" thickBot="1" x14ac:dyDescent="0.3">
      <c r="A31" s="313" t="s">
        <v>446</v>
      </c>
      <c r="B31" s="314"/>
      <c r="C31" s="191">
        <f>SUM(C32:C38)</f>
        <v>1256394.24</v>
      </c>
      <c r="D31" s="101"/>
      <c r="E31" s="101"/>
      <c r="F31" s="101"/>
    </row>
    <row r="32" spans="1:6" ht="15.75" customHeight="1" x14ac:dyDescent="0.25">
      <c r="A32" s="90"/>
      <c r="B32" s="91" t="s">
        <v>447</v>
      </c>
      <c r="C32" s="185">
        <v>0</v>
      </c>
      <c r="D32" s="101"/>
      <c r="E32" s="101"/>
      <c r="F32" s="101"/>
    </row>
    <row r="33" spans="1:6" ht="15.75" customHeight="1" x14ac:dyDescent="0.25">
      <c r="A33" s="92"/>
      <c r="B33" s="93" t="s">
        <v>448</v>
      </c>
      <c r="C33" s="184">
        <v>0</v>
      </c>
      <c r="D33" s="101"/>
      <c r="E33" s="101"/>
      <c r="F33" s="101"/>
    </row>
    <row r="34" spans="1:6" ht="15.75" customHeight="1" x14ac:dyDescent="0.25">
      <c r="A34" s="92"/>
      <c r="B34" s="93" t="s">
        <v>449</v>
      </c>
      <c r="C34" s="184">
        <v>0</v>
      </c>
      <c r="D34" s="101"/>
      <c r="E34" s="101"/>
      <c r="F34" s="101"/>
    </row>
    <row r="35" spans="1:6" x14ac:dyDescent="0.25">
      <c r="A35" s="92"/>
      <c r="B35" s="93" t="s">
        <v>450</v>
      </c>
      <c r="C35" s="184">
        <v>0</v>
      </c>
      <c r="D35" s="101"/>
      <c r="E35" s="101"/>
      <c r="F35" s="101"/>
    </row>
    <row r="36" spans="1:6" ht="15.75" customHeight="1" x14ac:dyDescent="0.25">
      <c r="A36" s="92"/>
      <c r="B36" s="93" t="s">
        <v>451</v>
      </c>
      <c r="C36" s="184">
        <v>0</v>
      </c>
      <c r="D36" s="101"/>
      <c r="E36" s="101"/>
      <c r="F36" s="101"/>
    </row>
    <row r="37" spans="1:6" ht="15.75" customHeight="1" x14ac:dyDescent="0.25">
      <c r="A37" s="92"/>
      <c r="B37" s="93" t="s">
        <v>452</v>
      </c>
      <c r="C37" s="184">
        <v>1256394.24</v>
      </c>
      <c r="D37" s="101"/>
      <c r="E37" s="101"/>
      <c r="F37" s="101"/>
    </row>
    <row r="38" spans="1:6" ht="15.75" customHeight="1" thickBot="1" x14ac:dyDescent="0.3">
      <c r="A38" s="320" t="s">
        <v>453</v>
      </c>
      <c r="B38" s="321"/>
      <c r="C38" s="193">
        <v>0</v>
      </c>
      <c r="D38" s="101"/>
      <c r="E38" s="101"/>
      <c r="F38" s="101"/>
    </row>
    <row r="39" spans="1:6" ht="15.75" customHeight="1" thickBot="1" x14ac:dyDescent="0.3">
      <c r="A39" s="319"/>
      <c r="B39" s="319"/>
      <c r="C39" s="89"/>
      <c r="D39" s="101"/>
      <c r="E39" s="101"/>
      <c r="F39" s="101"/>
    </row>
    <row r="40" spans="1:6" ht="15.75" customHeight="1" thickBot="1" x14ac:dyDescent="0.3">
      <c r="A40" s="94" t="s">
        <v>454</v>
      </c>
      <c r="B40" s="95"/>
      <c r="C40" s="191">
        <f>(C6-C8)+C31</f>
        <v>230009880.32999995</v>
      </c>
      <c r="D40" s="101"/>
      <c r="E40" s="101"/>
      <c r="F40" s="101"/>
    </row>
    <row r="41" spans="1:6" ht="15.75" customHeight="1" x14ac:dyDescent="0.25">
      <c r="A41" s="88"/>
      <c r="B41" s="88"/>
      <c r="C41" s="88"/>
      <c r="D41" s="101"/>
      <c r="E41" s="101"/>
      <c r="F41" s="101"/>
    </row>
    <row r="42" spans="1:6" ht="15.75" customHeight="1" x14ac:dyDescent="0.25">
      <c r="A42" s="96"/>
      <c r="B42" s="96"/>
      <c r="C42" s="259"/>
      <c r="D42" s="101"/>
      <c r="E42" s="101"/>
      <c r="F42" s="101"/>
    </row>
    <row r="43" spans="1:6" ht="15.75" customHeight="1" x14ac:dyDescent="0.25">
      <c r="A43" s="96"/>
      <c r="B43" s="96"/>
      <c r="C43" s="259"/>
      <c r="D43" s="101"/>
      <c r="E43" s="101"/>
      <c r="F43" s="101"/>
    </row>
    <row r="44" spans="1:6" ht="15.75" customHeight="1" x14ac:dyDescent="0.25">
      <c r="A44" s="97"/>
      <c r="B44" s="97"/>
      <c r="C44" s="98"/>
      <c r="D44" s="101"/>
      <c r="E44" s="101"/>
      <c r="F44" s="101"/>
    </row>
    <row r="45" spans="1:6" ht="15.75" customHeight="1" x14ac:dyDescent="0.25">
      <c r="A45" s="99"/>
      <c r="B45" s="99"/>
      <c r="C45" s="99"/>
      <c r="D45" s="101"/>
      <c r="E45" s="101"/>
      <c r="F45" s="101"/>
    </row>
    <row r="46" spans="1:6" ht="15.75" customHeight="1" x14ac:dyDescent="0.25">
      <c r="A46" s="99"/>
      <c r="B46" s="99"/>
      <c r="C46" s="99"/>
      <c r="D46" s="101"/>
      <c r="E46" s="101"/>
      <c r="F46" s="101"/>
    </row>
    <row r="47" spans="1:6" ht="15.75" customHeight="1" x14ac:dyDescent="0.25">
      <c r="A47" s="99"/>
      <c r="B47" s="99"/>
      <c r="C47" s="99"/>
      <c r="D47" s="101"/>
      <c r="E47" s="101"/>
      <c r="F47" s="101"/>
    </row>
    <row r="48" spans="1:6" x14ac:dyDescent="0.25">
      <c r="D48" s="101"/>
      <c r="E48" s="101"/>
      <c r="F48" s="101"/>
    </row>
    <row r="49" spans="3:3" x14ac:dyDescent="0.25">
      <c r="C49" s="100"/>
    </row>
  </sheetData>
  <mergeCells count="13">
    <mergeCell ref="A39:B39"/>
    <mergeCell ref="A7:B7"/>
    <mergeCell ref="A8:B8"/>
    <mergeCell ref="A29:B29"/>
    <mergeCell ref="A30:B30"/>
    <mergeCell ref="A31:B31"/>
    <mergeCell ref="A38:B38"/>
    <mergeCell ref="A6:B6"/>
    <mergeCell ref="A1:C1"/>
    <mergeCell ref="A2:C2"/>
    <mergeCell ref="A3:C3"/>
    <mergeCell ref="A4:C4"/>
    <mergeCell ref="A5:C5"/>
  </mergeCells>
  <pageMargins left="0.55118110236220474" right="0.43307086614173229" top="1.0629921259842521" bottom="0.74803149606299213" header="0.27559055118110237" footer="0.31496062992125984"/>
  <pageSetup scale="75" fitToHeight="0" orientation="portrait" r:id="rId1"/>
  <headerFooter>
    <oddFooter>&amp;C&amp;P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workbookViewId="0">
      <selection activeCell="F12" sqref="F12"/>
    </sheetView>
  </sheetViews>
  <sheetFormatPr baseColWidth="10" defaultRowHeight="15" x14ac:dyDescent="0.25"/>
  <cols>
    <col min="1" max="1" width="3.28515625" style="149" customWidth="1"/>
    <col min="2" max="2" width="52.5703125" style="149" customWidth="1"/>
    <col min="3" max="8" width="12.7109375" style="149" customWidth="1"/>
    <col min="9" max="29" width="11.42578125" style="7"/>
  </cols>
  <sheetData>
    <row r="1" spans="1:29" s="18" customFormat="1" x14ac:dyDescent="0.25">
      <c r="A1" s="149"/>
      <c r="B1" s="149"/>
      <c r="C1" s="149"/>
      <c r="D1" s="149"/>
      <c r="E1" s="149"/>
      <c r="F1" s="149"/>
      <c r="G1" s="149"/>
      <c r="H1" s="149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x14ac:dyDescent="0.25">
      <c r="A2" s="324"/>
      <c r="B2" s="324"/>
      <c r="C2" s="324"/>
      <c r="D2" s="324"/>
      <c r="E2" s="324"/>
      <c r="F2" s="324"/>
      <c r="G2" s="324"/>
      <c r="H2" s="324"/>
    </row>
    <row r="3" spans="1:29" ht="15.75" x14ac:dyDescent="0.25">
      <c r="A3" s="325" t="s">
        <v>427</v>
      </c>
      <c r="B3" s="325"/>
      <c r="C3" s="325"/>
      <c r="D3" s="325"/>
      <c r="E3" s="325"/>
      <c r="F3" s="325"/>
      <c r="G3" s="325"/>
      <c r="H3" s="325"/>
    </row>
    <row r="4" spans="1:29" x14ac:dyDescent="0.25">
      <c r="A4" s="326" t="s">
        <v>123</v>
      </c>
      <c r="B4" s="326"/>
      <c r="C4" s="326"/>
      <c r="D4" s="326"/>
      <c r="E4" s="326"/>
      <c r="F4" s="326"/>
      <c r="G4" s="326"/>
      <c r="H4" s="326"/>
    </row>
    <row r="5" spans="1:29" x14ac:dyDescent="0.25">
      <c r="A5" s="326" t="s">
        <v>124</v>
      </c>
      <c r="B5" s="326"/>
      <c r="C5" s="326"/>
      <c r="D5" s="326"/>
      <c r="E5" s="326"/>
      <c r="F5" s="326"/>
      <c r="G5" s="326"/>
      <c r="H5" s="326"/>
    </row>
    <row r="6" spans="1:29" x14ac:dyDescent="0.25">
      <c r="A6" s="326" t="s">
        <v>529</v>
      </c>
      <c r="B6" s="326"/>
      <c r="C6" s="326"/>
      <c r="D6" s="326"/>
      <c r="E6" s="326"/>
      <c r="F6" s="326"/>
      <c r="G6" s="326"/>
      <c r="H6" s="326"/>
    </row>
    <row r="7" spans="1:29" s="18" customFormat="1" x14ac:dyDescent="0.25">
      <c r="A7" s="149"/>
      <c r="B7" s="149"/>
      <c r="C7" s="149"/>
      <c r="D7" s="149"/>
      <c r="E7" s="149"/>
      <c r="F7" s="149"/>
      <c r="G7" s="149"/>
      <c r="H7" s="149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x14ac:dyDescent="0.25">
      <c r="A8" s="322" t="s">
        <v>73</v>
      </c>
      <c r="B8" s="322"/>
      <c r="C8" s="323" t="s">
        <v>125</v>
      </c>
      <c r="D8" s="323"/>
      <c r="E8" s="323"/>
      <c r="F8" s="323"/>
      <c r="G8" s="323"/>
      <c r="H8" s="323" t="s">
        <v>126</v>
      </c>
    </row>
    <row r="9" spans="1:29" ht="22.5" x14ac:dyDescent="0.25">
      <c r="A9" s="322"/>
      <c r="B9" s="322"/>
      <c r="C9" s="148" t="s">
        <v>127</v>
      </c>
      <c r="D9" s="148" t="s">
        <v>128</v>
      </c>
      <c r="E9" s="148" t="s">
        <v>107</v>
      </c>
      <c r="F9" s="148" t="s">
        <v>108</v>
      </c>
      <c r="G9" s="148" t="s">
        <v>129</v>
      </c>
      <c r="H9" s="323"/>
    </row>
    <row r="10" spans="1:29" x14ac:dyDescent="0.25">
      <c r="A10" s="322"/>
      <c r="B10" s="322"/>
      <c r="C10" s="148">
        <v>1</v>
      </c>
      <c r="D10" s="148">
        <v>2</v>
      </c>
      <c r="E10" s="148" t="s">
        <v>130</v>
      </c>
      <c r="F10" s="148">
        <v>4</v>
      </c>
      <c r="G10" s="148">
        <v>5</v>
      </c>
      <c r="H10" s="148" t="s">
        <v>131</v>
      </c>
    </row>
    <row r="11" spans="1:29" x14ac:dyDescent="0.25">
      <c r="A11" s="150"/>
      <c r="B11" s="151"/>
      <c r="C11" s="152"/>
      <c r="D11" s="152"/>
      <c r="E11" s="152"/>
      <c r="F11" s="152"/>
      <c r="G11" s="152"/>
      <c r="H11" s="152"/>
    </row>
    <row r="12" spans="1:29" x14ac:dyDescent="0.25">
      <c r="A12" s="153"/>
      <c r="B12" s="154" t="s">
        <v>290</v>
      </c>
      <c r="C12" s="194">
        <v>1029400000.0009998</v>
      </c>
      <c r="D12" s="194">
        <f>SUM(COG!E82)</f>
        <v>0</v>
      </c>
      <c r="E12" s="194">
        <f>+C12+D12</f>
        <v>1029400000.0009998</v>
      </c>
      <c r="F12" s="194">
        <v>228753486.08999994</v>
      </c>
      <c r="G12" s="194">
        <v>223128171.66999999</v>
      </c>
      <c r="H12" s="194">
        <f>+E12-F12</f>
        <v>800646513.91099989</v>
      </c>
    </row>
    <row r="13" spans="1:29" x14ac:dyDescent="0.25">
      <c r="A13" s="153"/>
      <c r="B13" s="154" t="s">
        <v>277</v>
      </c>
      <c r="C13" s="195">
        <v>0</v>
      </c>
      <c r="D13" s="195">
        <v>0</v>
      </c>
      <c r="E13" s="195">
        <f t="shared" ref="E13:E20" si="0">+C13+D13</f>
        <v>0</v>
      </c>
      <c r="F13" s="195">
        <v>0</v>
      </c>
      <c r="G13" s="195">
        <v>0</v>
      </c>
      <c r="H13" s="195">
        <f t="shared" ref="H13:H20" si="1">+E13-F13</f>
        <v>0</v>
      </c>
    </row>
    <row r="14" spans="1:29" x14ac:dyDescent="0.25">
      <c r="A14" s="153"/>
      <c r="B14" s="154" t="s">
        <v>278</v>
      </c>
      <c r="C14" s="195">
        <v>0</v>
      </c>
      <c r="D14" s="195">
        <v>0</v>
      </c>
      <c r="E14" s="195">
        <f t="shared" si="0"/>
        <v>0</v>
      </c>
      <c r="F14" s="195">
        <v>0</v>
      </c>
      <c r="G14" s="195">
        <v>0</v>
      </c>
      <c r="H14" s="195">
        <f t="shared" si="1"/>
        <v>0</v>
      </c>
    </row>
    <row r="15" spans="1:29" x14ac:dyDescent="0.25">
      <c r="A15" s="153"/>
      <c r="B15" s="154" t="s">
        <v>279</v>
      </c>
      <c r="C15" s="195">
        <v>0</v>
      </c>
      <c r="D15" s="195">
        <v>0</v>
      </c>
      <c r="E15" s="195">
        <f t="shared" si="0"/>
        <v>0</v>
      </c>
      <c r="F15" s="195">
        <v>0</v>
      </c>
      <c r="G15" s="195">
        <v>0</v>
      </c>
      <c r="H15" s="195">
        <f t="shared" si="1"/>
        <v>0</v>
      </c>
    </row>
    <row r="16" spans="1:29" x14ac:dyDescent="0.25">
      <c r="A16" s="153"/>
      <c r="B16" s="154" t="s">
        <v>280</v>
      </c>
      <c r="C16" s="195">
        <v>0</v>
      </c>
      <c r="D16" s="195">
        <v>0</v>
      </c>
      <c r="E16" s="195">
        <f t="shared" si="0"/>
        <v>0</v>
      </c>
      <c r="F16" s="195">
        <v>0</v>
      </c>
      <c r="G16" s="195">
        <v>0</v>
      </c>
      <c r="H16" s="195">
        <f t="shared" si="1"/>
        <v>0</v>
      </c>
    </row>
    <row r="17" spans="1:29" x14ac:dyDescent="0.25">
      <c r="A17" s="153"/>
      <c r="B17" s="154" t="s">
        <v>281</v>
      </c>
      <c r="C17" s="195">
        <v>0</v>
      </c>
      <c r="D17" s="195">
        <v>0</v>
      </c>
      <c r="E17" s="195">
        <f t="shared" si="0"/>
        <v>0</v>
      </c>
      <c r="F17" s="195">
        <v>0</v>
      </c>
      <c r="G17" s="195">
        <v>0</v>
      </c>
      <c r="H17" s="195">
        <f t="shared" si="1"/>
        <v>0</v>
      </c>
    </row>
    <row r="18" spans="1:29" x14ac:dyDescent="0.25">
      <c r="A18" s="153"/>
      <c r="B18" s="154" t="s">
        <v>282</v>
      </c>
      <c r="C18" s="195">
        <v>0</v>
      </c>
      <c r="D18" s="195">
        <v>0</v>
      </c>
      <c r="E18" s="195">
        <f t="shared" si="0"/>
        <v>0</v>
      </c>
      <c r="F18" s="195">
        <v>0</v>
      </c>
      <c r="G18" s="195">
        <v>0</v>
      </c>
      <c r="H18" s="195">
        <f t="shared" si="1"/>
        <v>0</v>
      </c>
    </row>
    <row r="19" spans="1:29" x14ac:dyDescent="0.25">
      <c r="A19" s="153"/>
      <c r="B19" s="154" t="s">
        <v>283</v>
      </c>
      <c r="C19" s="195">
        <v>0</v>
      </c>
      <c r="D19" s="195">
        <v>0</v>
      </c>
      <c r="E19" s="195">
        <f t="shared" si="0"/>
        <v>0</v>
      </c>
      <c r="F19" s="195">
        <v>0</v>
      </c>
      <c r="G19" s="195">
        <v>0</v>
      </c>
      <c r="H19" s="195">
        <f t="shared" si="1"/>
        <v>0</v>
      </c>
    </row>
    <row r="20" spans="1:29" x14ac:dyDescent="0.25">
      <c r="A20" s="153"/>
      <c r="B20" s="154" t="s">
        <v>284</v>
      </c>
      <c r="C20" s="195">
        <v>0</v>
      </c>
      <c r="D20" s="195">
        <v>0</v>
      </c>
      <c r="E20" s="195">
        <f t="shared" si="0"/>
        <v>0</v>
      </c>
      <c r="F20" s="195">
        <v>0</v>
      </c>
      <c r="G20" s="195">
        <v>0</v>
      </c>
      <c r="H20" s="195">
        <f t="shared" si="1"/>
        <v>0</v>
      </c>
    </row>
    <row r="21" spans="1:29" x14ac:dyDescent="0.25">
      <c r="A21" s="155"/>
      <c r="B21" s="156"/>
      <c r="C21" s="196"/>
      <c r="D21" s="196"/>
      <c r="E21" s="196"/>
      <c r="F21" s="196"/>
      <c r="G21" s="196"/>
      <c r="H21" s="196"/>
    </row>
    <row r="22" spans="1:29" s="22" customFormat="1" x14ac:dyDescent="0.25">
      <c r="A22" s="157"/>
      <c r="B22" s="158" t="s">
        <v>132</v>
      </c>
      <c r="C22" s="197">
        <f t="shared" ref="C22:H22" si="2">SUM(C12:C20)</f>
        <v>1029400000.0009998</v>
      </c>
      <c r="D22" s="197">
        <f t="shared" si="2"/>
        <v>0</v>
      </c>
      <c r="E22" s="197">
        <f t="shared" si="2"/>
        <v>1029400000.0009998</v>
      </c>
      <c r="F22" s="197">
        <f t="shared" si="2"/>
        <v>228753486.08999994</v>
      </c>
      <c r="G22" s="197">
        <f t="shared" si="2"/>
        <v>223128171.66999999</v>
      </c>
      <c r="H22" s="197">
        <f t="shared" si="2"/>
        <v>800646513.91099989</v>
      </c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</row>
  </sheetData>
  <mergeCells count="8">
    <mergeCell ref="A8:B10"/>
    <mergeCell ref="C8:G8"/>
    <mergeCell ref="H8:H9"/>
    <mergeCell ref="A2:H2"/>
    <mergeCell ref="A3:H3"/>
    <mergeCell ref="A4:H4"/>
    <mergeCell ref="A5:H5"/>
    <mergeCell ref="A6:H6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52"/>
  <sheetViews>
    <sheetView workbookViewId="0">
      <selection activeCell="B3" sqref="B3:J3"/>
    </sheetView>
  </sheetViews>
  <sheetFormatPr baseColWidth="10" defaultRowHeight="12" x14ac:dyDescent="0.2"/>
  <cols>
    <col min="1" max="1" width="1.140625" style="109" customWidth="1"/>
    <col min="2" max="3" width="3.7109375" style="110" customWidth="1"/>
    <col min="4" max="4" width="54.7109375" style="110" customWidth="1"/>
    <col min="5" max="10" width="15.7109375" style="110" customWidth="1"/>
    <col min="11" max="16384" width="11.42578125" style="110"/>
  </cols>
  <sheetData>
    <row r="1" spans="1:10" ht="15.75" x14ac:dyDescent="0.25">
      <c r="B1" s="325" t="s">
        <v>427</v>
      </c>
      <c r="C1" s="325"/>
      <c r="D1" s="325"/>
      <c r="E1" s="325"/>
      <c r="F1" s="325"/>
      <c r="G1" s="325"/>
      <c r="H1" s="325"/>
      <c r="I1" s="325"/>
      <c r="J1" s="325"/>
    </row>
    <row r="2" spans="1:10" ht="15" x14ac:dyDescent="0.25">
      <c r="B2" s="326" t="s">
        <v>101</v>
      </c>
      <c r="C2" s="326"/>
      <c r="D2" s="326"/>
      <c r="E2" s="326"/>
      <c r="F2" s="326"/>
      <c r="G2" s="326"/>
      <c r="H2" s="326"/>
      <c r="I2" s="326"/>
      <c r="J2" s="326"/>
    </row>
    <row r="3" spans="1:10" ht="15" x14ac:dyDescent="0.25">
      <c r="B3" s="326" t="s">
        <v>529</v>
      </c>
      <c r="C3" s="326"/>
      <c r="D3" s="326"/>
      <c r="E3" s="326"/>
      <c r="F3" s="326"/>
      <c r="G3" s="326"/>
      <c r="H3" s="326"/>
      <c r="I3" s="326"/>
      <c r="J3" s="326"/>
    </row>
    <row r="4" spans="1:10" ht="15" x14ac:dyDescent="0.25">
      <c r="B4" s="159"/>
      <c r="C4" s="159"/>
      <c r="D4" s="159"/>
      <c r="E4" s="159"/>
      <c r="F4" s="159"/>
      <c r="G4" s="159"/>
      <c r="H4" s="159"/>
      <c r="I4" s="159"/>
      <c r="J4" s="159"/>
    </row>
    <row r="5" spans="1:10" ht="15" x14ac:dyDescent="0.25">
      <c r="B5" s="159"/>
      <c r="C5" s="159"/>
      <c r="D5" s="159"/>
      <c r="E5" s="159"/>
      <c r="F5" s="159"/>
      <c r="G5" s="159"/>
      <c r="H5" s="159"/>
      <c r="I5" s="159"/>
      <c r="J5" s="159"/>
    </row>
    <row r="6" spans="1:10" s="109" customFormat="1" x14ac:dyDescent="0.2">
      <c r="A6" s="111"/>
      <c r="B6" s="111"/>
      <c r="C6" s="111"/>
      <c r="D6" s="111"/>
      <c r="F6" s="112"/>
      <c r="G6" s="112"/>
      <c r="H6" s="112"/>
      <c r="I6" s="112"/>
      <c r="J6" s="112"/>
    </row>
    <row r="7" spans="1:10" ht="12" customHeight="1" x14ac:dyDescent="0.2">
      <c r="A7" s="113"/>
      <c r="B7" s="342" t="s">
        <v>102</v>
      </c>
      <c r="C7" s="342"/>
      <c r="D7" s="342"/>
      <c r="E7" s="342" t="s">
        <v>103</v>
      </c>
      <c r="F7" s="342"/>
      <c r="G7" s="342"/>
      <c r="H7" s="342"/>
      <c r="I7" s="342"/>
      <c r="J7" s="341" t="s">
        <v>104</v>
      </c>
    </row>
    <row r="8" spans="1:10" ht="24" x14ac:dyDescent="0.2">
      <c r="A8" s="111"/>
      <c r="B8" s="342"/>
      <c r="C8" s="342"/>
      <c r="D8" s="342"/>
      <c r="E8" s="160" t="s">
        <v>105</v>
      </c>
      <c r="F8" s="161" t="s">
        <v>106</v>
      </c>
      <c r="G8" s="160" t="s">
        <v>107</v>
      </c>
      <c r="H8" s="160" t="s">
        <v>108</v>
      </c>
      <c r="I8" s="160" t="s">
        <v>109</v>
      </c>
      <c r="J8" s="341"/>
    </row>
    <row r="9" spans="1:10" ht="12" customHeight="1" x14ac:dyDescent="0.2">
      <c r="A9" s="111"/>
      <c r="B9" s="342"/>
      <c r="C9" s="342"/>
      <c r="D9" s="342"/>
      <c r="E9" s="160" t="s">
        <v>110</v>
      </c>
      <c r="F9" s="160" t="s">
        <v>111</v>
      </c>
      <c r="G9" s="160" t="s">
        <v>112</v>
      </c>
      <c r="H9" s="160" t="s">
        <v>113</v>
      </c>
      <c r="I9" s="160" t="s">
        <v>114</v>
      </c>
      <c r="J9" s="160" t="s">
        <v>122</v>
      </c>
    </row>
    <row r="10" spans="1:10" ht="12" customHeight="1" x14ac:dyDescent="0.2">
      <c r="A10" s="114"/>
      <c r="B10" s="115"/>
      <c r="C10" s="116"/>
      <c r="D10" s="117"/>
      <c r="E10" s="118"/>
      <c r="F10" s="119"/>
      <c r="G10" s="119"/>
      <c r="H10" s="119"/>
      <c r="I10" s="119"/>
      <c r="J10" s="119"/>
    </row>
    <row r="11" spans="1:10" ht="12" customHeight="1" x14ac:dyDescent="0.2">
      <c r="A11" s="114"/>
      <c r="B11" s="336" t="s">
        <v>75</v>
      </c>
      <c r="C11" s="334"/>
      <c r="D11" s="335"/>
      <c r="E11" s="241">
        <v>0</v>
      </c>
      <c r="F11" s="241">
        <v>0</v>
      </c>
      <c r="G11" s="241">
        <f>+E11+F11</f>
        <v>0</v>
      </c>
      <c r="H11" s="241">
        <v>0</v>
      </c>
      <c r="I11" s="241">
        <v>0</v>
      </c>
      <c r="J11" s="241">
        <f>+I11-E11</f>
        <v>0</v>
      </c>
    </row>
    <row r="12" spans="1:10" ht="12" customHeight="1" x14ac:dyDescent="0.2">
      <c r="A12" s="114"/>
      <c r="B12" s="336" t="s">
        <v>100</v>
      </c>
      <c r="C12" s="334"/>
      <c r="D12" s="335"/>
      <c r="E12" s="241">
        <v>0</v>
      </c>
      <c r="F12" s="241">
        <v>0</v>
      </c>
      <c r="G12" s="241">
        <f t="shared" ref="G12:G20" si="0">+E12+F12</f>
        <v>0</v>
      </c>
      <c r="H12" s="241">
        <v>0</v>
      </c>
      <c r="I12" s="241">
        <v>0</v>
      </c>
      <c r="J12" s="241">
        <f t="shared" ref="J12:J20" si="1">+I12-E12</f>
        <v>0</v>
      </c>
    </row>
    <row r="13" spans="1:10" ht="12" customHeight="1" x14ac:dyDescent="0.2">
      <c r="A13" s="114"/>
      <c r="B13" s="336" t="s">
        <v>77</v>
      </c>
      <c r="C13" s="334"/>
      <c r="D13" s="335"/>
      <c r="E13" s="241">
        <v>0</v>
      </c>
      <c r="F13" s="241">
        <v>0</v>
      </c>
      <c r="G13" s="241">
        <f t="shared" si="0"/>
        <v>0</v>
      </c>
      <c r="H13" s="241">
        <v>0</v>
      </c>
      <c r="I13" s="241">
        <v>0</v>
      </c>
      <c r="J13" s="241">
        <f t="shared" si="1"/>
        <v>0</v>
      </c>
    </row>
    <row r="14" spans="1:10" ht="12" customHeight="1" x14ac:dyDescent="0.2">
      <c r="A14" s="114"/>
      <c r="B14" s="336" t="s">
        <v>79</v>
      </c>
      <c r="C14" s="334"/>
      <c r="D14" s="335"/>
      <c r="E14" s="241">
        <v>779719</v>
      </c>
      <c r="F14" s="241">
        <v>0</v>
      </c>
      <c r="G14" s="241">
        <f t="shared" si="0"/>
        <v>779719</v>
      </c>
      <c r="H14" s="241">
        <v>660079.39</v>
      </c>
      <c r="I14" s="241">
        <v>660079.39</v>
      </c>
      <c r="J14" s="241">
        <f>+I14-E14</f>
        <v>-119639.60999999999</v>
      </c>
    </row>
    <row r="15" spans="1:10" ht="12" customHeight="1" x14ac:dyDescent="0.2">
      <c r="A15" s="114"/>
      <c r="B15" s="336" t="s">
        <v>115</v>
      </c>
      <c r="C15" s="334"/>
      <c r="D15" s="335"/>
      <c r="E15" s="242">
        <v>46692</v>
      </c>
      <c r="F15" s="241">
        <v>0</v>
      </c>
      <c r="G15" s="241">
        <f t="shared" si="0"/>
        <v>46692</v>
      </c>
      <c r="H15" s="242">
        <v>546862.27</v>
      </c>
      <c r="I15" s="242">
        <v>546862.27</v>
      </c>
      <c r="J15" s="241">
        <f t="shared" ref="J15:J18" si="2">+I15-E15</f>
        <v>500170.27</v>
      </c>
    </row>
    <row r="16" spans="1:10" ht="12" customHeight="1" x14ac:dyDescent="0.2">
      <c r="A16" s="114"/>
      <c r="B16" s="336" t="s">
        <v>116</v>
      </c>
      <c r="C16" s="334"/>
      <c r="D16" s="335"/>
      <c r="E16" s="242">
        <v>0</v>
      </c>
      <c r="F16" s="241">
        <v>0</v>
      </c>
      <c r="G16" s="242">
        <f t="shared" si="0"/>
        <v>0</v>
      </c>
      <c r="H16" s="242"/>
      <c r="I16" s="242"/>
      <c r="J16" s="241">
        <f t="shared" si="2"/>
        <v>0</v>
      </c>
    </row>
    <row r="17" spans="1:10" s="109" customFormat="1" x14ac:dyDescent="0.2">
      <c r="A17" s="114"/>
      <c r="B17" s="336" t="s">
        <v>526</v>
      </c>
      <c r="C17" s="334"/>
      <c r="D17" s="335"/>
      <c r="E17" s="242">
        <v>0</v>
      </c>
      <c r="F17" s="241">
        <v>0</v>
      </c>
      <c r="G17" s="242">
        <f t="shared" si="0"/>
        <v>0</v>
      </c>
      <c r="H17" s="242">
        <v>3520.51</v>
      </c>
      <c r="I17" s="242">
        <v>3520.51</v>
      </c>
      <c r="J17" s="241">
        <f t="shared" si="2"/>
        <v>3520.51</v>
      </c>
    </row>
    <row r="18" spans="1:10" ht="30" customHeight="1" x14ac:dyDescent="0.2">
      <c r="A18" s="114"/>
      <c r="B18" s="336" t="s">
        <v>522</v>
      </c>
      <c r="C18" s="334"/>
      <c r="D18" s="335"/>
      <c r="E18" s="242">
        <v>0</v>
      </c>
      <c r="F18" s="241">
        <v>0</v>
      </c>
      <c r="G18" s="242">
        <f t="shared" si="0"/>
        <v>0</v>
      </c>
      <c r="H18" s="242">
        <v>0</v>
      </c>
      <c r="I18" s="242">
        <v>0</v>
      </c>
      <c r="J18" s="241">
        <f t="shared" si="2"/>
        <v>0</v>
      </c>
    </row>
    <row r="19" spans="1:10" s="109" customFormat="1" ht="24" customHeight="1" x14ac:dyDescent="0.2">
      <c r="A19" s="114"/>
      <c r="B19" s="336" t="s">
        <v>506</v>
      </c>
      <c r="C19" s="334"/>
      <c r="D19" s="335"/>
      <c r="E19" s="242">
        <v>1029400000</v>
      </c>
      <c r="F19" s="241">
        <v>0</v>
      </c>
      <c r="G19" s="242">
        <f t="shared" si="0"/>
        <v>1029400000</v>
      </c>
      <c r="H19" s="242">
        <v>293678889.82999998</v>
      </c>
      <c r="I19" s="242">
        <v>293678889.82999998</v>
      </c>
      <c r="J19" s="242">
        <f t="shared" si="1"/>
        <v>-735721110.17000008</v>
      </c>
    </row>
    <row r="20" spans="1:10" s="109" customFormat="1" ht="12" customHeight="1" x14ac:dyDescent="0.2">
      <c r="A20" s="114"/>
      <c r="B20" s="336" t="s">
        <v>118</v>
      </c>
      <c r="C20" s="334"/>
      <c r="D20" s="335"/>
      <c r="E20" s="241">
        <v>0</v>
      </c>
      <c r="F20" s="241">
        <v>0</v>
      </c>
      <c r="G20" s="241">
        <f t="shared" si="0"/>
        <v>0</v>
      </c>
      <c r="H20" s="241">
        <v>0</v>
      </c>
      <c r="I20" s="241">
        <v>0</v>
      </c>
      <c r="J20" s="241">
        <f t="shared" si="1"/>
        <v>0</v>
      </c>
    </row>
    <row r="21" spans="1:10" ht="12" customHeight="1" x14ac:dyDescent="0.2">
      <c r="A21" s="114"/>
      <c r="B21" s="120"/>
      <c r="C21" s="121"/>
      <c r="D21" s="122"/>
      <c r="E21" s="199"/>
      <c r="F21" s="200"/>
      <c r="G21" s="200"/>
      <c r="H21" s="200"/>
      <c r="I21" s="200"/>
      <c r="J21" s="200"/>
    </row>
    <row r="22" spans="1:10" ht="12" customHeight="1" x14ac:dyDescent="0.2">
      <c r="A22" s="111"/>
      <c r="B22" s="123"/>
      <c r="C22" s="124"/>
      <c r="D22" s="125" t="s">
        <v>119</v>
      </c>
      <c r="E22" s="198">
        <f>SUM(E11+E12+E13+E14+E15+E16+E17+E18+E19+E20)</f>
        <v>1030226411</v>
      </c>
      <c r="F22" s="198">
        <f>SUM(F11+F12+F13+F14+F15+F16+F17+F18+F19+F20)</f>
        <v>0</v>
      </c>
      <c r="G22" s="198">
        <f>SUM(G11+G12+G13+G14+G15+G16+G17+G18+G19+G20)</f>
        <v>1030226411</v>
      </c>
      <c r="H22" s="198">
        <f>SUM(H11+H12+H13+H14+H15+H16+H17+H18+H19+H20)</f>
        <v>294889352</v>
      </c>
      <c r="I22" s="198">
        <f>SUM(I11+I12+I13+I14+I15+I16+I17+I18+I19+I20)</f>
        <v>294889352</v>
      </c>
      <c r="J22" s="337">
        <f>SUM(J19,J17,J15,J14)</f>
        <v>-735337059.00000012</v>
      </c>
    </row>
    <row r="23" spans="1:10" ht="12" customHeight="1" x14ac:dyDescent="0.2">
      <c r="A23" s="114"/>
      <c r="B23" s="126"/>
      <c r="C23" s="126"/>
      <c r="D23" s="126"/>
      <c r="E23" s="126"/>
      <c r="F23" s="126"/>
      <c r="G23" s="126"/>
      <c r="H23" s="339" t="s">
        <v>289</v>
      </c>
      <c r="I23" s="340"/>
      <c r="J23" s="338"/>
    </row>
    <row r="24" spans="1:10" ht="12" customHeight="1" x14ac:dyDescent="0.2">
      <c r="A24" s="111"/>
      <c r="B24" s="111"/>
      <c r="C24" s="111"/>
      <c r="D24" s="111"/>
      <c r="E24" s="112"/>
      <c r="F24" s="112"/>
      <c r="G24" s="112"/>
      <c r="H24" s="112"/>
      <c r="I24" s="112"/>
      <c r="J24" s="112"/>
    </row>
    <row r="25" spans="1:10" ht="12" customHeight="1" x14ac:dyDescent="0.2">
      <c r="A25" s="111"/>
      <c r="B25" s="341" t="s">
        <v>120</v>
      </c>
      <c r="C25" s="341"/>
      <c r="D25" s="341"/>
      <c r="E25" s="342" t="s">
        <v>103</v>
      </c>
      <c r="F25" s="342"/>
      <c r="G25" s="342"/>
      <c r="H25" s="342"/>
      <c r="I25" s="342"/>
      <c r="J25" s="341" t="s">
        <v>104</v>
      </c>
    </row>
    <row r="26" spans="1:10" ht="24" x14ac:dyDescent="0.2">
      <c r="A26" s="111"/>
      <c r="B26" s="341"/>
      <c r="C26" s="341"/>
      <c r="D26" s="341"/>
      <c r="E26" s="160" t="s">
        <v>105</v>
      </c>
      <c r="F26" s="161" t="s">
        <v>106</v>
      </c>
      <c r="G26" s="160" t="s">
        <v>107</v>
      </c>
      <c r="H26" s="160" t="s">
        <v>108</v>
      </c>
      <c r="I26" s="160" t="s">
        <v>109</v>
      </c>
      <c r="J26" s="341"/>
    </row>
    <row r="27" spans="1:10" ht="12" customHeight="1" x14ac:dyDescent="0.2">
      <c r="A27" s="111"/>
      <c r="B27" s="341"/>
      <c r="C27" s="341"/>
      <c r="D27" s="341"/>
      <c r="E27" s="160" t="s">
        <v>110</v>
      </c>
      <c r="F27" s="160" t="s">
        <v>111</v>
      </c>
      <c r="G27" s="160" t="s">
        <v>112</v>
      </c>
      <c r="H27" s="160" t="s">
        <v>113</v>
      </c>
      <c r="I27" s="160" t="s">
        <v>114</v>
      </c>
      <c r="J27" s="160" t="s">
        <v>122</v>
      </c>
    </row>
    <row r="28" spans="1:10" ht="12" customHeight="1" x14ac:dyDescent="0.2">
      <c r="A28" s="114"/>
      <c r="B28" s="115"/>
      <c r="C28" s="116"/>
      <c r="D28" s="117"/>
      <c r="E28" s="119"/>
      <c r="F28" s="119"/>
      <c r="G28" s="119"/>
      <c r="H28" s="119"/>
      <c r="I28" s="119"/>
      <c r="J28" s="119"/>
    </row>
    <row r="29" spans="1:10" ht="12" customHeight="1" x14ac:dyDescent="0.2">
      <c r="A29" s="114"/>
      <c r="B29" s="236" t="s">
        <v>507</v>
      </c>
      <c r="C29" s="237"/>
      <c r="D29" s="238"/>
      <c r="E29" s="239">
        <f t="shared" ref="E29:J29" si="3">+E30+E32+E33+E34+E35+E36+E37</f>
        <v>826411</v>
      </c>
      <c r="F29" s="239">
        <f t="shared" si="3"/>
        <v>0</v>
      </c>
      <c r="G29" s="239">
        <f t="shared" si="3"/>
        <v>826411</v>
      </c>
      <c r="H29" s="239">
        <f t="shared" si="3"/>
        <v>1206941.6600000001</v>
      </c>
      <c r="I29" s="239">
        <f t="shared" si="3"/>
        <v>1206941.6600000001</v>
      </c>
      <c r="J29" s="239">
        <f t="shared" si="3"/>
        <v>380530.66000000003</v>
      </c>
    </row>
    <row r="30" spans="1:10" ht="12" customHeight="1" x14ac:dyDescent="0.2">
      <c r="A30" s="114"/>
      <c r="B30" s="240"/>
      <c r="C30" s="334" t="s">
        <v>75</v>
      </c>
      <c r="D30" s="335"/>
      <c r="E30" s="241">
        <v>0</v>
      </c>
      <c r="F30" s="241">
        <v>0</v>
      </c>
      <c r="G30" s="241">
        <f>+E30+F30</f>
        <v>0</v>
      </c>
      <c r="H30" s="241">
        <v>0</v>
      </c>
      <c r="I30" s="241">
        <v>0</v>
      </c>
      <c r="J30" s="241">
        <f>+I30-E30</f>
        <v>0</v>
      </c>
    </row>
    <row r="31" spans="1:10" ht="12" customHeight="1" x14ac:dyDescent="0.2">
      <c r="A31" s="114"/>
      <c r="B31" s="240"/>
      <c r="C31" s="334" t="s">
        <v>508</v>
      </c>
      <c r="D31" s="335"/>
      <c r="E31" s="241"/>
      <c r="F31" s="241"/>
      <c r="G31" s="241"/>
      <c r="H31" s="241"/>
      <c r="I31" s="241"/>
      <c r="J31" s="241"/>
    </row>
    <row r="32" spans="1:10" ht="12" customHeight="1" x14ac:dyDescent="0.2">
      <c r="A32" s="114"/>
      <c r="B32" s="240"/>
      <c r="C32" s="334" t="s">
        <v>77</v>
      </c>
      <c r="D32" s="335"/>
      <c r="E32" s="241">
        <v>0</v>
      </c>
      <c r="F32" s="241">
        <v>0</v>
      </c>
      <c r="G32" s="241">
        <f t="shared" ref="G32:G43" si="4">+E32+F32</f>
        <v>0</v>
      </c>
      <c r="H32" s="241">
        <v>0</v>
      </c>
      <c r="I32" s="241">
        <v>0</v>
      </c>
      <c r="J32" s="241">
        <f t="shared" ref="J32:J46" si="5">+I32-E32</f>
        <v>0</v>
      </c>
    </row>
    <row r="33" spans="1:10" ht="12" customHeight="1" x14ac:dyDescent="0.2">
      <c r="A33" s="114"/>
      <c r="B33" s="240"/>
      <c r="C33" s="334" t="s">
        <v>79</v>
      </c>
      <c r="D33" s="335"/>
      <c r="E33" s="241">
        <f>E14</f>
        <v>779719</v>
      </c>
      <c r="F33" s="241">
        <f>F14</f>
        <v>0</v>
      </c>
      <c r="G33" s="241">
        <f t="shared" si="4"/>
        <v>779719</v>
      </c>
      <c r="H33" s="241">
        <f>H14</f>
        <v>660079.39</v>
      </c>
      <c r="I33" s="241">
        <f>I14</f>
        <v>660079.39</v>
      </c>
      <c r="J33" s="241">
        <f t="shared" si="5"/>
        <v>-119639.60999999999</v>
      </c>
    </row>
    <row r="34" spans="1:10" ht="12" customHeight="1" x14ac:dyDescent="0.2">
      <c r="A34" s="114"/>
      <c r="B34" s="240"/>
      <c r="C34" s="334" t="s">
        <v>509</v>
      </c>
      <c r="D34" s="335"/>
      <c r="E34" s="241">
        <f>E15</f>
        <v>46692</v>
      </c>
      <c r="F34" s="241">
        <v>0</v>
      </c>
      <c r="G34" s="242">
        <f t="shared" si="4"/>
        <v>46692</v>
      </c>
      <c r="H34" s="241">
        <f t="shared" ref="H34:I34" si="6">H15</f>
        <v>546862.27</v>
      </c>
      <c r="I34" s="241">
        <f t="shared" si="6"/>
        <v>546862.27</v>
      </c>
      <c r="J34" s="242">
        <f t="shared" si="5"/>
        <v>500170.27</v>
      </c>
    </row>
    <row r="35" spans="1:10" ht="12" customHeight="1" x14ac:dyDescent="0.2">
      <c r="A35" s="114"/>
      <c r="B35" s="240"/>
      <c r="C35" s="334" t="s">
        <v>510</v>
      </c>
      <c r="D35" s="335"/>
      <c r="E35" s="241">
        <v>0</v>
      </c>
      <c r="F35" s="241">
        <v>0</v>
      </c>
      <c r="G35" s="242">
        <f t="shared" si="4"/>
        <v>0</v>
      </c>
      <c r="H35" s="241">
        <f t="shared" ref="H35:I35" si="7">H16</f>
        <v>0</v>
      </c>
      <c r="I35" s="241">
        <f t="shared" si="7"/>
        <v>0</v>
      </c>
      <c r="J35" s="241">
        <f t="shared" si="5"/>
        <v>0</v>
      </c>
    </row>
    <row r="36" spans="1:10" s="109" customFormat="1" ht="30.75" customHeight="1" x14ac:dyDescent="0.2">
      <c r="A36" s="114"/>
      <c r="B36" s="240"/>
      <c r="C36" s="334" t="s">
        <v>522</v>
      </c>
      <c r="D36" s="335"/>
      <c r="E36" s="241">
        <v>0</v>
      </c>
      <c r="F36" s="241">
        <v>0</v>
      </c>
      <c r="G36" s="241">
        <f t="shared" si="4"/>
        <v>0</v>
      </c>
      <c r="H36" s="241">
        <v>0</v>
      </c>
      <c r="I36" s="241">
        <v>0</v>
      </c>
      <c r="J36" s="241">
        <f t="shared" si="5"/>
        <v>0</v>
      </c>
    </row>
    <row r="37" spans="1:10" s="109" customFormat="1" ht="12" customHeight="1" x14ac:dyDescent="0.2">
      <c r="A37" s="114"/>
      <c r="B37" s="240"/>
      <c r="C37" s="334" t="s">
        <v>117</v>
      </c>
      <c r="D37" s="335"/>
      <c r="E37" s="242">
        <v>0</v>
      </c>
      <c r="F37" s="242">
        <v>0</v>
      </c>
      <c r="G37" s="242">
        <f t="shared" si="4"/>
        <v>0</v>
      </c>
      <c r="H37" s="242">
        <v>0</v>
      </c>
      <c r="I37" s="242">
        <v>0</v>
      </c>
      <c r="J37" s="242">
        <f t="shared" si="5"/>
        <v>0</v>
      </c>
    </row>
    <row r="38" spans="1:10" ht="12" customHeight="1" x14ac:dyDescent="0.2">
      <c r="A38" s="114"/>
      <c r="B38" s="240"/>
      <c r="C38" s="243"/>
      <c r="D38" s="244"/>
      <c r="E38" s="241"/>
      <c r="F38" s="241"/>
      <c r="G38" s="245"/>
      <c r="H38" s="241"/>
      <c r="I38" s="241"/>
      <c r="J38" s="241"/>
    </row>
    <row r="39" spans="1:10" ht="40.5" customHeight="1" x14ac:dyDescent="0.2">
      <c r="A39" s="114"/>
      <c r="B39" s="331" t="s">
        <v>523</v>
      </c>
      <c r="C39" s="332"/>
      <c r="D39" s="333"/>
      <c r="E39" s="239">
        <f>+E40+E42+E43</f>
        <v>1029400000</v>
      </c>
      <c r="F39" s="239">
        <f>+F40+F42+F43</f>
        <v>0</v>
      </c>
      <c r="G39" s="239">
        <f>+G40+G42+G43</f>
        <v>1029400000</v>
      </c>
      <c r="H39" s="239">
        <f>+H40+H42+H43</f>
        <v>293682410.33999997</v>
      </c>
      <c r="I39" s="239">
        <f>+I40+I42+I43</f>
        <v>293682410.33999997</v>
      </c>
      <c r="J39" s="239">
        <f t="shared" si="5"/>
        <v>-735717589.66000009</v>
      </c>
    </row>
    <row r="40" spans="1:10" ht="12" customHeight="1" x14ac:dyDescent="0.2">
      <c r="A40" s="114"/>
      <c r="B40" s="236"/>
      <c r="C40" s="334" t="s">
        <v>100</v>
      </c>
      <c r="D40" s="335"/>
      <c r="E40" s="241">
        <v>0</v>
      </c>
      <c r="F40" s="241">
        <v>0</v>
      </c>
      <c r="G40" s="241">
        <f t="shared" si="4"/>
        <v>0</v>
      </c>
      <c r="H40" s="241">
        <v>0</v>
      </c>
      <c r="I40" s="241">
        <v>0</v>
      </c>
      <c r="J40" s="241">
        <f t="shared" si="5"/>
        <v>0</v>
      </c>
    </row>
    <row r="41" spans="1:10" ht="12" customHeight="1" x14ac:dyDescent="0.2">
      <c r="A41" s="114"/>
      <c r="B41" s="236"/>
      <c r="C41" s="334" t="s">
        <v>509</v>
      </c>
      <c r="D41" s="335"/>
      <c r="E41" s="241"/>
      <c r="F41" s="241"/>
      <c r="G41" s="241"/>
      <c r="H41" s="241"/>
      <c r="I41" s="241"/>
      <c r="J41" s="241"/>
    </row>
    <row r="42" spans="1:10" x14ac:dyDescent="0.2">
      <c r="A42" s="114"/>
      <c r="B42" s="240"/>
      <c r="C42" s="334" t="s">
        <v>524</v>
      </c>
      <c r="D42" s="335"/>
      <c r="E42" s="242">
        <f>E17</f>
        <v>0</v>
      </c>
      <c r="F42" s="242">
        <f t="shared" ref="F42:J42" si="8">F17</f>
        <v>0</v>
      </c>
      <c r="G42" s="242">
        <f t="shared" si="8"/>
        <v>0</v>
      </c>
      <c r="H42" s="242">
        <f t="shared" si="8"/>
        <v>3520.51</v>
      </c>
      <c r="I42" s="242">
        <f t="shared" si="8"/>
        <v>3520.51</v>
      </c>
      <c r="J42" s="242">
        <f t="shared" si="8"/>
        <v>3520.51</v>
      </c>
    </row>
    <row r="43" spans="1:10" ht="25.5" customHeight="1" x14ac:dyDescent="0.2">
      <c r="A43" s="114"/>
      <c r="B43" s="240"/>
      <c r="C43" s="334" t="s">
        <v>506</v>
      </c>
      <c r="D43" s="335"/>
      <c r="E43" s="242">
        <f>E19</f>
        <v>1029400000</v>
      </c>
      <c r="F43" s="242">
        <f>F19</f>
        <v>0</v>
      </c>
      <c r="G43" s="242">
        <f t="shared" si="4"/>
        <v>1029400000</v>
      </c>
      <c r="H43" s="242">
        <f t="shared" ref="H43:J43" si="9">H19</f>
        <v>293678889.82999998</v>
      </c>
      <c r="I43" s="242">
        <f t="shared" si="9"/>
        <v>293678889.82999998</v>
      </c>
      <c r="J43" s="242">
        <f t="shared" si="9"/>
        <v>-735721110.17000008</v>
      </c>
    </row>
    <row r="44" spans="1:10" s="127" customFormat="1" ht="12" customHeight="1" x14ac:dyDescent="0.2">
      <c r="A44" s="111"/>
      <c r="B44" s="246"/>
      <c r="C44" s="247"/>
      <c r="D44" s="248"/>
      <c r="E44" s="249"/>
      <c r="F44" s="249"/>
      <c r="G44" s="249"/>
      <c r="H44" s="249"/>
      <c r="I44" s="249"/>
      <c r="J44" s="249"/>
    </row>
    <row r="45" spans="1:10" ht="12" customHeight="1" x14ac:dyDescent="0.2">
      <c r="A45" s="114"/>
      <c r="B45" s="236" t="s">
        <v>121</v>
      </c>
      <c r="C45" s="250"/>
      <c r="D45" s="244"/>
      <c r="E45" s="251">
        <f>+E46</f>
        <v>0</v>
      </c>
      <c r="F45" s="251">
        <f>+F46</f>
        <v>0</v>
      </c>
      <c r="G45" s="251">
        <f>+G46</f>
        <v>0</v>
      </c>
      <c r="H45" s="251">
        <f>+H46</f>
        <v>0</v>
      </c>
      <c r="I45" s="251">
        <f>+I46</f>
        <v>0</v>
      </c>
      <c r="J45" s="251">
        <f t="shared" si="5"/>
        <v>0</v>
      </c>
    </row>
    <row r="46" spans="1:10" ht="12" customHeight="1" x14ac:dyDescent="0.2">
      <c r="A46" s="114"/>
      <c r="B46" s="240"/>
      <c r="C46" s="334" t="s">
        <v>118</v>
      </c>
      <c r="D46" s="335"/>
      <c r="E46" s="241">
        <v>0</v>
      </c>
      <c r="F46" s="241">
        <v>0</v>
      </c>
      <c r="G46" s="241">
        <f>+E46+F46</f>
        <v>0</v>
      </c>
      <c r="H46" s="241">
        <v>0</v>
      </c>
      <c r="I46" s="241">
        <v>0</v>
      </c>
      <c r="J46" s="241">
        <f t="shared" si="5"/>
        <v>0</v>
      </c>
    </row>
    <row r="47" spans="1:10" ht="12" customHeight="1" x14ac:dyDescent="0.2">
      <c r="A47" s="114"/>
      <c r="B47" s="120"/>
      <c r="C47" s="121"/>
      <c r="D47" s="122"/>
      <c r="E47" s="134"/>
      <c r="F47" s="134"/>
      <c r="G47" s="134"/>
      <c r="H47" s="134"/>
      <c r="I47" s="134"/>
      <c r="J47" s="134"/>
    </row>
    <row r="48" spans="1:10" ht="12" customHeight="1" x14ac:dyDescent="0.2">
      <c r="A48" s="111"/>
      <c r="B48" s="123"/>
      <c r="C48" s="124"/>
      <c r="D48" s="128" t="s">
        <v>119</v>
      </c>
      <c r="E48" s="201">
        <f>+E30+E32+E33+E34+E35+E36+E37+E39+E45</f>
        <v>1030226411</v>
      </c>
      <c r="F48" s="201">
        <f>+F30+F32+F33+F34+F35+F36+F37+F39+F45</f>
        <v>0</v>
      </c>
      <c r="G48" s="201">
        <f>+G30+G32+G33+G34+G35+G36+G37+G39+G45</f>
        <v>1030226411</v>
      </c>
      <c r="H48" s="201">
        <f>+H30+H32+H33+H34+H35+H36+H37+H39+H45</f>
        <v>294889352</v>
      </c>
      <c r="I48" s="201">
        <f>+I30+I32+I33+I34+I35+I36+I37+I39+I45</f>
        <v>294889352</v>
      </c>
      <c r="J48" s="327">
        <f>+J29+J39+J45</f>
        <v>-735337059.00000012</v>
      </c>
    </row>
    <row r="49" spans="1:10" ht="12" customHeight="1" x14ac:dyDescent="0.2">
      <c r="A49" s="114"/>
      <c r="B49" s="126"/>
      <c r="C49" s="126"/>
      <c r="D49" s="126"/>
      <c r="E49" s="135"/>
      <c r="F49" s="135"/>
      <c r="G49" s="135"/>
      <c r="H49" s="329" t="s">
        <v>289</v>
      </c>
      <c r="I49" s="330"/>
      <c r="J49" s="328"/>
    </row>
    <row r="50" spans="1:10" x14ac:dyDescent="0.2">
      <c r="B50" s="109" t="s">
        <v>511</v>
      </c>
      <c r="C50" s="109"/>
      <c r="D50" s="109"/>
      <c r="E50" s="109"/>
      <c r="F50" s="109"/>
      <c r="G50" s="109"/>
      <c r="H50" s="109"/>
      <c r="I50" s="109"/>
      <c r="J50" s="109"/>
    </row>
    <row r="51" spans="1:10" ht="13.5" x14ac:dyDescent="0.2">
      <c r="B51" s="109" t="s">
        <v>512</v>
      </c>
      <c r="C51" s="109"/>
      <c r="D51" s="109"/>
      <c r="E51" s="109"/>
      <c r="F51" s="109"/>
      <c r="G51" s="109"/>
      <c r="H51" s="109"/>
      <c r="I51" s="109"/>
      <c r="J51" s="109"/>
    </row>
    <row r="52" spans="1:10" ht="26.25" customHeight="1" x14ac:dyDescent="0.2">
      <c r="B52" s="343" t="s">
        <v>525</v>
      </c>
      <c r="C52" s="343"/>
      <c r="D52" s="343"/>
      <c r="E52" s="343"/>
      <c r="F52" s="343"/>
      <c r="G52" s="343"/>
      <c r="H52" s="343"/>
      <c r="I52" s="343"/>
      <c r="J52" s="343"/>
    </row>
  </sheetData>
  <mergeCells count="38">
    <mergeCell ref="B52:J52"/>
    <mergeCell ref="B1:J1"/>
    <mergeCell ref="B2:J2"/>
    <mergeCell ref="B3:J3"/>
    <mergeCell ref="B7:D9"/>
    <mergeCell ref="E7:I7"/>
    <mergeCell ref="J7:J8"/>
    <mergeCell ref="B18:D18"/>
    <mergeCell ref="B11:D11"/>
    <mergeCell ref="B12:D12"/>
    <mergeCell ref="B13:D13"/>
    <mergeCell ref="B14:D14"/>
    <mergeCell ref="B15:D15"/>
    <mergeCell ref="B16:D16"/>
    <mergeCell ref="B17:D17"/>
    <mergeCell ref="C36:D36"/>
    <mergeCell ref="B19:D19"/>
    <mergeCell ref="B20:D20"/>
    <mergeCell ref="J22:J23"/>
    <mergeCell ref="H23:I23"/>
    <mergeCell ref="B25:D27"/>
    <mergeCell ref="E25:I25"/>
    <mergeCell ref="J25:J26"/>
    <mergeCell ref="C30:D30"/>
    <mergeCell ref="C32:D32"/>
    <mergeCell ref="C33:D33"/>
    <mergeCell ref="C34:D34"/>
    <mergeCell ref="C35:D35"/>
    <mergeCell ref="C31:D31"/>
    <mergeCell ref="J48:J49"/>
    <mergeCell ref="H49:I49"/>
    <mergeCell ref="B39:D39"/>
    <mergeCell ref="C41:D41"/>
    <mergeCell ref="C37:D37"/>
    <mergeCell ref="C40:D40"/>
    <mergeCell ref="C42:D42"/>
    <mergeCell ref="C43:D43"/>
    <mergeCell ref="C46:D46"/>
  </mergeCells>
  <printOptions horizontalCentered="1"/>
  <pageMargins left="0.31496062992125984" right="0.31496062992125984" top="0.11811023622047245" bottom="0" header="0.31496062992125984" footer="0.31496062992125984"/>
  <pageSetup scale="67" fitToWidth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workbookViewId="0">
      <selection activeCell="I12" sqref="I12"/>
    </sheetView>
  </sheetViews>
  <sheetFormatPr baseColWidth="10" defaultRowHeight="15" x14ac:dyDescent="0.25"/>
  <cols>
    <col min="1" max="1" width="2.5703125" style="7" customWidth="1"/>
    <col min="2" max="2" width="2" style="17" customWidth="1"/>
    <col min="3" max="3" width="45.85546875" style="17" customWidth="1"/>
    <col min="4" max="4" width="13.5703125" style="17" customWidth="1"/>
    <col min="5" max="5" width="12.7109375" style="17" customWidth="1"/>
    <col min="6" max="6" width="13.85546875" style="17" customWidth="1"/>
    <col min="7" max="7" width="13.7109375" style="17" customWidth="1"/>
    <col min="8" max="8" width="14.85546875" style="17" customWidth="1"/>
    <col min="9" max="9" width="13.42578125" style="17" customWidth="1"/>
    <col min="10" max="10" width="4" style="7" customWidth="1"/>
    <col min="11" max="16384" width="11.42578125" style="7"/>
  </cols>
  <sheetData>
    <row r="1" spans="2:9" x14ac:dyDescent="0.25">
      <c r="B1" s="344"/>
      <c r="C1" s="344"/>
      <c r="D1" s="344"/>
      <c r="E1" s="344"/>
      <c r="F1" s="344"/>
      <c r="G1" s="344"/>
      <c r="H1" s="344"/>
      <c r="I1" s="344"/>
    </row>
    <row r="2" spans="2:9" ht="15.75" x14ac:dyDescent="0.25">
      <c r="B2" s="325" t="s">
        <v>427</v>
      </c>
      <c r="C2" s="325"/>
      <c r="D2" s="325"/>
      <c r="E2" s="325"/>
      <c r="F2" s="325"/>
      <c r="G2" s="325"/>
      <c r="H2" s="325"/>
      <c r="I2" s="325"/>
    </row>
    <row r="3" spans="2:9" x14ac:dyDescent="0.25">
      <c r="B3" s="326" t="s">
        <v>123</v>
      </c>
      <c r="C3" s="326"/>
      <c r="D3" s="326"/>
      <c r="E3" s="326"/>
      <c r="F3" s="326"/>
      <c r="G3" s="326"/>
      <c r="H3" s="326"/>
      <c r="I3" s="326"/>
    </row>
    <row r="4" spans="2:9" x14ac:dyDescent="0.25">
      <c r="B4" s="326" t="s">
        <v>133</v>
      </c>
      <c r="C4" s="326"/>
      <c r="D4" s="326"/>
      <c r="E4" s="326"/>
      <c r="F4" s="326"/>
      <c r="G4" s="326"/>
      <c r="H4" s="326"/>
      <c r="I4" s="326"/>
    </row>
    <row r="5" spans="2:9" x14ac:dyDescent="0.25">
      <c r="B5" s="326" t="s">
        <v>529</v>
      </c>
      <c r="C5" s="326"/>
      <c r="D5" s="326"/>
      <c r="E5" s="326"/>
      <c r="F5" s="326"/>
      <c r="G5" s="326"/>
      <c r="H5" s="326"/>
      <c r="I5" s="326"/>
    </row>
    <row r="6" spans="2:9" x14ac:dyDescent="0.25">
      <c r="B6" s="345"/>
      <c r="C6" s="345"/>
      <c r="D6" s="345"/>
      <c r="E6" s="345"/>
      <c r="F6" s="345"/>
      <c r="G6" s="345"/>
      <c r="H6" s="345"/>
      <c r="I6" s="345"/>
    </row>
    <row r="7" spans="2:9" x14ac:dyDescent="0.25">
      <c r="B7" s="346" t="s">
        <v>73</v>
      </c>
      <c r="C7" s="347"/>
      <c r="D7" s="323" t="s">
        <v>134</v>
      </c>
      <c r="E7" s="323"/>
      <c r="F7" s="323"/>
      <c r="G7" s="323"/>
      <c r="H7" s="323"/>
      <c r="I7" s="323" t="s">
        <v>126</v>
      </c>
    </row>
    <row r="8" spans="2:9" ht="22.5" x14ac:dyDescent="0.25">
      <c r="B8" s="348"/>
      <c r="C8" s="349"/>
      <c r="D8" s="148" t="s">
        <v>127</v>
      </c>
      <c r="E8" s="148" t="s">
        <v>128</v>
      </c>
      <c r="F8" s="148" t="s">
        <v>107</v>
      </c>
      <c r="G8" s="148" t="s">
        <v>108</v>
      </c>
      <c r="H8" s="148" t="s">
        <v>129</v>
      </c>
      <c r="I8" s="323"/>
    </row>
    <row r="9" spans="2:9" x14ac:dyDescent="0.25">
      <c r="B9" s="350"/>
      <c r="C9" s="351"/>
      <c r="D9" s="148">
        <v>1</v>
      </c>
      <c r="E9" s="148">
        <v>2</v>
      </c>
      <c r="F9" s="148" t="s">
        <v>130</v>
      </c>
      <c r="G9" s="148">
        <v>4</v>
      </c>
      <c r="H9" s="148">
        <v>5</v>
      </c>
      <c r="I9" s="148" t="s">
        <v>131</v>
      </c>
    </row>
    <row r="10" spans="2:9" x14ac:dyDescent="0.25">
      <c r="B10" s="23"/>
      <c r="C10" s="24"/>
      <c r="D10" s="144"/>
      <c r="E10" s="144"/>
      <c r="F10" s="144"/>
      <c r="G10" s="144"/>
      <c r="H10" s="144"/>
      <c r="I10" s="144"/>
    </row>
    <row r="11" spans="2:9" x14ac:dyDescent="0.25">
      <c r="B11" s="19"/>
      <c r="C11" s="26" t="s">
        <v>135</v>
      </c>
      <c r="D11" s="256">
        <v>957251623.36099982</v>
      </c>
      <c r="E11" s="183">
        <v>0</v>
      </c>
      <c r="F11" s="183">
        <f>+D11+E11</f>
        <v>957251623.36099982</v>
      </c>
      <c r="G11" s="183">
        <v>216681516.48999995</v>
      </c>
      <c r="H11" s="183">
        <v>213313997.14999998</v>
      </c>
      <c r="I11" s="183">
        <f>+F11-G11</f>
        <v>740570106.87099981</v>
      </c>
    </row>
    <row r="12" spans="2:9" x14ac:dyDescent="0.25">
      <c r="B12" s="19"/>
      <c r="C12" s="59"/>
      <c r="D12" s="183"/>
      <c r="E12" s="183"/>
      <c r="F12" s="183"/>
      <c r="G12" s="183"/>
      <c r="H12" s="183"/>
      <c r="I12" s="183"/>
    </row>
    <row r="13" spans="2:9" x14ac:dyDescent="0.25">
      <c r="B13" s="27"/>
      <c r="C13" s="26" t="s">
        <v>136</v>
      </c>
      <c r="D13" s="183">
        <v>21590371.689999998</v>
      </c>
      <c r="E13" s="183">
        <v>0</v>
      </c>
      <c r="F13" s="183">
        <f>SUM(COG!F48,COG!F58)</f>
        <v>21590371.689999998</v>
      </c>
      <c r="G13" s="183">
        <v>0</v>
      </c>
      <c r="H13" s="183">
        <v>0</v>
      </c>
      <c r="I13" s="183">
        <f>+F13-G13</f>
        <v>21590371.689999998</v>
      </c>
    </row>
    <row r="14" spans="2:9" x14ac:dyDescent="0.25">
      <c r="B14" s="19"/>
      <c r="C14" s="59"/>
      <c r="D14" s="202"/>
      <c r="E14" s="202"/>
      <c r="F14" s="202"/>
      <c r="G14" s="202"/>
      <c r="H14" s="202"/>
      <c r="I14" s="202"/>
    </row>
    <row r="15" spans="2:9" x14ac:dyDescent="0.25">
      <c r="B15" s="27"/>
      <c r="C15" s="26" t="s">
        <v>137</v>
      </c>
      <c r="D15" s="202">
        <v>0</v>
      </c>
      <c r="E15" s="202">
        <v>0</v>
      </c>
      <c r="F15" s="202">
        <f>+D15+E15</f>
        <v>0</v>
      </c>
      <c r="G15" s="202">
        <v>0</v>
      </c>
      <c r="H15" s="202">
        <v>0</v>
      </c>
      <c r="I15" s="183">
        <f>+F15-G15</f>
        <v>0</v>
      </c>
    </row>
    <row r="16" spans="2:9" x14ac:dyDescent="0.25">
      <c r="B16" s="27"/>
      <c r="C16" s="26"/>
      <c r="D16" s="202"/>
      <c r="E16" s="202"/>
      <c r="F16" s="202"/>
      <c r="G16" s="202"/>
      <c r="H16" s="202"/>
      <c r="I16" s="183"/>
    </row>
    <row r="17" spans="2:9" x14ac:dyDescent="0.25">
      <c r="B17" s="27"/>
      <c r="C17" s="26" t="s">
        <v>84</v>
      </c>
      <c r="D17" s="202">
        <v>50558004.949999996</v>
      </c>
      <c r="E17" s="202">
        <v>0</v>
      </c>
      <c r="F17" s="202">
        <f>+D17+E17</f>
        <v>50558004.949999996</v>
      </c>
      <c r="G17" s="202">
        <v>12071969.6</v>
      </c>
      <c r="H17" s="202">
        <v>9814174.5199999996</v>
      </c>
      <c r="I17" s="183">
        <f>+F17-G17</f>
        <v>38486035.349999994</v>
      </c>
    </row>
    <row r="18" spans="2:9" x14ac:dyDescent="0.25">
      <c r="B18" s="27"/>
      <c r="C18" s="26"/>
      <c r="D18" s="202"/>
      <c r="E18" s="202"/>
      <c r="F18" s="202"/>
      <c r="G18" s="202"/>
      <c r="H18" s="202"/>
      <c r="I18" s="183"/>
    </row>
    <row r="19" spans="2:9" x14ac:dyDescent="0.25">
      <c r="B19" s="27"/>
      <c r="C19" s="26" t="s">
        <v>89</v>
      </c>
      <c r="D19" s="202">
        <v>0</v>
      </c>
      <c r="E19" s="202">
        <v>0</v>
      </c>
      <c r="F19" s="202">
        <f>+D19+E19</f>
        <v>0</v>
      </c>
      <c r="G19" s="202">
        <v>0</v>
      </c>
      <c r="H19" s="202">
        <v>0</v>
      </c>
      <c r="I19" s="202">
        <f>SUM(COG!I70)</f>
        <v>0</v>
      </c>
    </row>
    <row r="20" spans="2:9" x14ac:dyDescent="0.25">
      <c r="B20" s="28"/>
      <c r="C20" s="29"/>
      <c r="D20" s="203"/>
      <c r="E20" s="203"/>
      <c r="F20" s="203"/>
      <c r="G20" s="203"/>
      <c r="H20" s="203"/>
      <c r="I20" s="203"/>
    </row>
    <row r="21" spans="2:9" s="147" customFormat="1" x14ac:dyDescent="0.25">
      <c r="B21" s="28"/>
      <c r="C21" s="29" t="s">
        <v>132</v>
      </c>
      <c r="D21" s="204">
        <f>+D11+D13+D15+D17+D19</f>
        <v>1029400000.0009999</v>
      </c>
      <c r="E21" s="204">
        <f t="shared" ref="E21:I21" si="0">+E11+E13+E15+E17+E19</f>
        <v>0</v>
      </c>
      <c r="F21" s="204">
        <f t="shared" si="0"/>
        <v>1029400000.0009999</v>
      </c>
      <c r="G21" s="204">
        <f t="shared" si="0"/>
        <v>228753486.08999994</v>
      </c>
      <c r="H21" s="204">
        <f t="shared" si="0"/>
        <v>223128171.66999999</v>
      </c>
      <c r="I21" s="204">
        <f t="shared" si="0"/>
        <v>800646513.91099989</v>
      </c>
    </row>
    <row r="22" spans="2:9" x14ac:dyDescent="0.25">
      <c r="B22" s="16"/>
      <c r="C22" s="16"/>
      <c r="D22" s="16"/>
      <c r="E22" s="16"/>
      <c r="F22" s="16"/>
      <c r="G22" s="16"/>
      <c r="H22" s="16"/>
      <c r="I22" s="16"/>
    </row>
    <row r="23" spans="2:9" x14ac:dyDescent="0.25">
      <c r="E23" s="140"/>
    </row>
    <row r="24" spans="2:9" x14ac:dyDescent="0.25">
      <c r="D24" s="31"/>
      <c r="E24" s="31"/>
      <c r="F24" s="31"/>
      <c r="G24" s="31"/>
      <c r="H24" s="31"/>
      <c r="I24" s="31"/>
    </row>
    <row r="25" spans="2:9" x14ac:dyDescent="0.25">
      <c r="D25" s="181"/>
      <c r="E25" s="140"/>
    </row>
    <row r="26" spans="2:9" x14ac:dyDescent="0.25">
      <c r="D26" s="181"/>
    </row>
    <row r="27" spans="2:9" x14ac:dyDescent="0.25">
      <c r="D27" s="181"/>
    </row>
  </sheetData>
  <mergeCells count="9">
    <mergeCell ref="B1:I1"/>
    <mergeCell ref="B6:I6"/>
    <mergeCell ref="B7:C9"/>
    <mergeCell ref="D7:H7"/>
    <mergeCell ref="I7:I8"/>
    <mergeCell ref="B2:I2"/>
    <mergeCell ref="B3:I3"/>
    <mergeCell ref="B4:I4"/>
    <mergeCell ref="B5:I5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"/>
  <sheetViews>
    <sheetView workbookViewId="0">
      <selection activeCell="H79" sqref="H79"/>
    </sheetView>
  </sheetViews>
  <sheetFormatPr baseColWidth="10" defaultRowHeight="15" x14ac:dyDescent="0.25"/>
  <cols>
    <col min="1" max="1" width="2.42578125" style="18" customWidth="1"/>
    <col min="2" max="2" width="4.5703125" style="17" customWidth="1"/>
    <col min="3" max="3" width="57.28515625" style="17" customWidth="1"/>
    <col min="4" max="9" width="12.7109375" style="17" customWidth="1"/>
    <col min="10" max="10" width="3.7109375" style="18" customWidth="1"/>
    <col min="11" max="22" width="11.42578125" customWidth="1"/>
  </cols>
  <sheetData>
    <row r="1" spans="2:9" x14ac:dyDescent="0.25">
      <c r="B1" s="324"/>
      <c r="C1" s="324"/>
      <c r="D1" s="324"/>
      <c r="E1" s="324"/>
      <c r="F1" s="324"/>
      <c r="G1" s="324"/>
      <c r="H1" s="324"/>
      <c r="I1" s="324"/>
    </row>
    <row r="2" spans="2:9" ht="15.75" x14ac:dyDescent="0.25">
      <c r="B2" s="325" t="s">
        <v>427</v>
      </c>
      <c r="C2" s="325"/>
      <c r="D2" s="325"/>
      <c r="E2" s="325"/>
      <c r="F2" s="325"/>
      <c r="G2" s="325"/>
      <c r="H2" s="325"/>
      <c r="I2" s="325"/>
    </row>
    <row r="3" spans="2:9" x14ac:dyDescent="0.25">
      <c r="B3" s="326" t="s">
        <v>123</v>
      </c>
      <c r="C3" s="326"/>
      <c r="D3" s="326"/>
      <c r="E3" s="326"/>
      <c r="F3" s="326"/>
      <c r="G3" s="326"/>
      <c r="H3" s="326"/>
      <c r="I3" s="326"/>
    </row>
    <row r="4" spans="2:9" x14ac:dyDescent="0.25">
      <c r="B4" s="326" t="s">
        <v>469</v>
      </c>
      <c r="C4" s="326"/>
      <c r="D4" s="326"/>
      <c r="E4" s="326"/>
      <c r="F4" s="326"/>
      <c r="G4" s="326"/>
      <c r="H4" s="326"/>
      <c r="I4" s="326"/>
    </row>
    <row r="5" spans="2:9" x14ac:dyDescent="0.25">
      <c r="B5" s="326" t="str">
        <f>+CAdmon!$A$6</f>
        <v>Del 1 de enero al 31 de marzo de 2021</v>
      </c>
      <c r="C5" s="326"/>
      <c r="D5" s="326"/>
      <c r="E5" s="326"/>
      <c r="F5" s="326"/>
      <c r="G5" s="326"/>
      <c r="H5" s="326"/>
      <c r="I5" s="326"/>
    </row>
    <row r="6" spans="2:9" s="18" customFormat="1" ht="6.75" customHeight="1" x14ac:dyDescent="0.25">
      <c r="B6" s="16"/>
      <c r="C6" s="16"/>
      <c r="D6" s="16"/>
      <c r="E6" s="16"/>
      <c r="F6" s="16"/>
      <c r="G6" s="16"/>
      <c r="H6" s="16"/>
      <c r="I6" s="16"/>
    </row>
    <row r="7" spans="2:9" x14ac:dyDescent="0.25">
      <c r="B7" s="322" t="s">
        <v>73</v>
      </c>
      <c r="C7" s="322"/>
      <c r="D7" s="323" t="s">
        <v>125</v>
      </c>
      <c r="E7" s="323"/>
      <c r="F7" s="323"/>
      <c r="G7" s="323"/>
      <c r="H7" s="323"/>
      <c r="I7" s="323" t="s">
        <v>126</v>
      </c>
    </row>
    <row r="8" spans="2:9" ht="22.5" x14ac:dyDescent="0.25">
      <c r="B8" s="322"/>
      <c r="C8" s="322"/>
      <c r="D8" s="148" t="s">
        <v>127</v>
      </c>
      <c r="E8" s="148" t="s">
        <v>128</v>
      </c>
      <c r="F8" s="148" t="s">
        <v>107</v>
      </c>
      <c r="G8" s="148" t="s">
        <v>108</v>
      </c>
      <c r="H8" s="148" t="s">
        <v>129</v>
      </c>
      <c r="I8" s="323"/>
    </row>
    <row r="9" spans="2:9" ht="11.25" customHeight="1" x14ac:dyDescent="0.25">
      <c r="B9" s="322"/>
      <c r="C9" s="322"/>
      <c r="D9" s="148">
        <v>1</v>
      </c>
      <c r="E9" s="148">
        <v>2</v>
      </c>
      <c r="F9" s="148" t="s">
        <v>130</v>
      </c>
      <c r="G9" s="148">
        <v>4</v>
      </c>
      <c r="H9" s="148">
        <v>5</v>
      </c>
      <c r="I9" s="148" t="s">
        <v>131</v>
      </c>
    </row>
    <row r="10" spans="2:9" x14ac:dyDescent="0.25">
      <c r="B10" s="352" t="s">
        <v>98</v>
      </c>
      <c r="C10" s="353"/>
      <c r="D10" s="205">
        <f>SUM(D11:D17)</f>
        <v>970798083.08999991</v>
      </c>
      <c r="E10" s="205">
        <f>SUM(E11:E17)</f>
        <v>0</v>
      </c>
      <c r="F10" s="205">
        <f>+D10+E10</f>
        <v>970798083.08999991</v>
      </c>
      <c r="G10" s="205">
        <f>SUM(G11:G17)</f>
        <v>222430068.40999997</v>
      </c>
      <c r="H10" s="205">
        <f>SUM(H11:H17)</f>
        <v>217017530.15999997</v>
      </c>
      <c r="I10" s="205">
        <f>+F10-G10</f>
        <v>748368014.67999995</v>
      </c>
    </row>
    <row r="11" spans="2:9" x14ac:dyDescent="0.25">
      <c r="B11" s="32"/>
      <c r="C11" s="33" t="s">
        <v>138</v>
      </c>
      <c r="D11" s="206">
        <v>380939334.19999999</v>
      </c>
      <c r="E11" s="206">
        <v>0</v>
      </c>
      <c r="F11" s="206">
        <f t="shared" ref="F11:F75" si="0">+D11+E11</f>
        <v>380939334.19999999</v>
      </c>
      <c r="G11" s="206">
        <v>88815069.549999997</v>
      </c>
      <c r="H11" s="206">
        <v>88815069.549999997</v>
      </c>
      <c r="I11" s="206">
        <f t="shared" ref="I11:I74" si="1">+F11-G11</f>
        <v>292124264.64999998</v>
      </c>
    </row>
    <row r="12" spans="2:9" x14ac:dyDescent="0.25">
      <c r="B12" s="32"/>
      <c r="C12" s="33" t="s">
        <v>139</v>
      </c>
      <c r="D12" s="206">
        <v>2248027.71</v>
      </c>
      <c r="E12" s="206">
        <v>0</v>
      </c>
      <c r="F12" s="206">
        <f t="shared" si="0"/>
        <v>2248027.71</v>
      </c>
      <c r="G12" s="206">
        <v>1225347.01</v>
      </c>
      <c r="H12" s="206">
        <v>1225347.01</v>
      </c>
      <c r="I12" s="206">
        <f t="shared" si="1"/>
        <v>1022680.7</v>
      </c>
    </row>
    <row r="13" spans="2:9" x14ac:dyDescent="0.25">
      <c r="B13" s="32"/>
      <c r="C13" s="33" t="s">
        <v>140</v>
      </c>
      <c r="D13" s="206">
        <v>295155647.72000003</v>
      </c>
      <c r="E13" s="206">
        <v>0</v>
      </c>
      <c r="F13" s="206">
        <f t="shared" si="0"/>
        <v>295155647.72000003</v>
      </c>
      <c r="G13" s="206">
        <v>59782679.379999995</v>
      </c>
      <c r="H13" s="206">
        <v>59782679.379999995</v>
      </c>
      <c r="I13" s="206">
        <f t="shared" si="1"/>
        <v>235372968.34000003</v>
      </c>
    </row>
    <row r="14" spans="2:9" x14ac:dyDescent="0.25">
      <c r="B14" s="32"/>
      <c r="C14" s="33" t="s">
        <v>141</v>
      </c>
      <c r="D14" s="206">
        <v>111274638.67999999</v>
      </c>
      <c r="E14" s="206">
        <v>0</v>
      </c>
      <c r="F14" s="206">
        <f t="shared" si="0"/>
        <v>111274638.67999999</v>
      </c>
      <c r="G14" s="206">
        <v>35958174.200000003</v>
      </c>
      <c r="H14" s="206">
        <v>30545635.950000003</v>
      </c>
      <c r="I14" s="206">
        <f t="shared" si="1"/>
        <v>75316464.479999989</v>
      </c>
    </row>
    <row r="15" spans="2:9" x14ac:dyDescent="0.25">
      <c r="B15" s="32"/>
      <c r="C15" s="33" t="s">
        <v>142</v>
      </c>
      <c r="D15" s="206">
        <v>167017148.78</v>
      </c>
      <c r="E15" s="206">
        <v>0</v>
      </c>
      <c r="F15" s="206">
        <f t="shared" si="0"/>
        <v>167017148.78</v>
      </c>
      <c r="G15" s="206">
        <v>33843998.269999996</v>
      </c>
      <c r="H15" s="206">
        <v>33843998.269999996</v>
      </c>
      <c r="I15" s="206">
        <f t="shared" si="1"/>
        <v>133173150.51000001</v>
      </c>
    </row>
    <row r="16" spans="2:9" x14ac:dyDescent="0.25">
      <c r="B16" s="32"/>
      <c r="C16" s="33" t="s">
        <v>143</v>
      </c>
      <c r="D16" s="207">
        <v>0</v>
      </c>
      <c r="E16" s="207">
        <v>0</v>
      </c>
      <c r="F16" s="206">
        <f t="shared" si="0"/>
        <v>0</v>
      </c>
      <c r="G16" s="207">
        <v>0</v>
      </c>
      <c r="H16" s="207">
        <v>0</v>
      </c>
      <c r="I16" s="207">
        <f t="shared" si="1"/>
        <v>0</v>
      </c>
    </row>
    <row r="17" spans="2:9" x14ac:dyDescent="0.25">
      <c r="B17" s="32"/>
      <c r="C17" s="33" t="s">
        <v>144</v>
      </c>
      <c r="D17" s="206">
        <v>14163286</v>
      </c>
      <c r="E17" s="206">
        <v>0</v>
      </c>
      <c r="F17" s="206">
        <f t="shared" si="0"/>
        <v>14163286</v>
      </c>
      <c r="G17" s="206">
        <v>2804800</v>
      </c>
      <c r="H17" s="206">
        <v>2804800</v>
      </c>
      <c r="I17" s="206">
        <f t="shared" si="1"/>
        <v>11358486</v>
      </c>
    </row>
    <row r="18" spans="2:9" x14ac:dyDescent="0.25">
      <c r="B18" s="352" t="s">
        <v>76</v>
      </c>
      <c r="C18" s="353"/>
      <c r="D18" s="205">
        <f>SUM(D19:D27)</f>
        <v>8188101.0810000002</v>
      </c>
      <c r="E18" s="205">
        <f>SUM(E19:E27)</f>
        <v>0</v>
      </c>
      <c r="F18" s="205">
        <f t="shared" si="0"/>
        <v>8188101.0810000002</v>
      </c>
      <c r="G18" s="205">
        <f>SUM(G19:G27)</f>
        <v>1695211.92</v>
      </c>
      <c r="H18" s="205">
        <f>SUM(H19:H27)</f>
        <v>1657896.46</v>
      </c>
      <c r="I18" s="205">
        <f t="shared" si="1"/>
        <v>6492889.1610000003</v>
      </c>
    </row>
    <row r="19" spans="2:9" x14ac:dyDescent="0.25">
      <c r="B19" s="32"/>
      <c r="C19" s="33" t="s">
        <v>145</v>
      </c>
      <c r="D19" s="206">
        <v>1549733.7349999999</v>
      </c>
      <c r="E19" s="206">
        <v>0</v>
      </c>
      <c r="F19" s="206">
        <f t="shared" si="0"/>
        <v>1549733.7349999999</v>
      </c>
      <c r="G19" s="206">
        <v>172591.47999999998</v>
      </c>
      <c r="H19" s="206">
        <v>135276.01999999999</v>
      </c>
      <c r="I19" s="206">
        <f t="shared" si="1"/>
        <v>1377142.2549999999</v>
      </c>
    </row>
    <row r="20" spans="2:9" x14ac:dyDescent="0.25">
      <c r="B20" s="32"/>
      <c r="C20" s="33" t="s">
        <v>146</v>
      </c>
      <c r="D20" s="206">
        <v>206000</v>
      </c>
      <c r="E20" s="206">
        <v>0</v>
      </c>
      <c r="F20" s="206">
        <f t="shared" si="0"/>
        <v>206000</v>
      </c>
      <c r="G20" s="206">
        <v>51732.100000000006</v>
      </c>
      <c r="H20" s="206">
        <v>51732.100000000006</v>
      </c>
      <c r="I20" s="206">
        <f t="shared" si="1"/>
        <v>154267.9</v>
      </c>
    </row>
    <row r="21" spans="2:9" x14ac:dyDescent="0.25">
      <c r="B21" s="32"/>
      <c r="C21" s="33" t="s">
        <v>147</v>
      </c>
      <c r="D21" s="207">
        <v>0</v>
      </c>
      <c r="E21" s="207">
        <v>0</v>
      </c>
      <c r="F21" s="206">
        <f t="shared" si="0"/>
        <v>0</v>
      </c>
      <c r="G21" s="207">
        <v>0</v>
      </c>
      <c r="H21" s="207">
        <v>0</v>
      </c>
      <c r="I21" s="207">
        <f t="shared" si="1"/>
        <v>0</v>
      </c>
    </row>
    <row r="22" spans="2:9" x14ac:dyDescent="0.25">
      <c r="B22" s="32"/>
      <c r="C22" s="33" t="s">
        <v>148</v>
      </c>
      <c r="D22" s="206">
        <v>708678.15599999996</v>
      </c>
      <c r="E22" s="206">
        <v>0</v>
      </c>
      <c r="F22" s="206">
        <f t="shared" si="0"/>
        <v>708678.15599999996</v>
      </c>
      <c r="G22" s="206">
        <v>196979.19</v>
      </c>
      <c r="H22" s="206">
        <v>196979.19</v>
      </c>
      <c r="I22" s="206">
        <f t="shared" si="1"/>
        <v>511698.96599999996</v>
      </c>
    </row>
    <row r="23" spans="2:9" x14ac:dyDescent="0.25">
      <c r="B23" s="32"/>
      <c r="C23" s="33" t="s">
        <v>149</v>
      </c>
      <c r="D23" s="206">
        <v>475000</v>
      </c>
      <c r="E23" s="206">
        <v>0</v>
      </c>
      <c r="F23" s="206">
        <f t="shared" si="0"/>
        <v>475000</v>
      </c>
      <c r="G23" s="206">
        <v>27505.66</v>
      </c>
      <c r="H23" s="206">
        <v>27505.66</v>
      </c>
      <c r="I23" s="206">
        <f t="shared" si="1"/>
        <v>447494.34</v>
      </c>
    </row>
    <row r="24" spans="2:9" x14ac:dyDescent="0.25">
      <c r="B24" s="32"/>
      <c r="C24" s="33" t="s">
        <v>150</v>
      </c>
      <c r="D24" s="206">
        <v>3915000</v>
      </c>
      <c r="E24" s="206">
        <v>0</v>
      </c>
      <c r="F24" s="206">
        <f t="shared" si="0"/>
        <v>3915000</v>
      </c>
      <c r="G24" s="206">
        <v>1115044.8899999999</v>
      </c>
      <c r="H24" s="206">
        <v>1115044.8899999999</v>
      </c>
      <c r="I24" s="206">
        <f t="shared" si="1"/>
        <v>2799955.1100000003</v>
      </c>
    </row>
    <row r="25" spans="2:9" x14ac:dyDescent="0.25">
      <c r="B25" s="32"/>
      <c r="C25" s="33" t="s">
        <v>151</v>
      </c>
      <c r="D25" s="206">
        <v>40000</v>
      </c>
      <c r="E25" s="206">
        <v>0</v>
      </c>
      <c r="F25" s="206">
        <f t="shared" si="0"/>
        <v>40000</v>
      </c>
      <c r="G25" s="206">
        <v>0</v>
      </c>
      <c r="H25" s="206">
        <v>0</v>
      </c>
      <c r="I25" s="206">
        <f t="shared" si="1"/>
        <v>40000</v>
      </c>
    </row>
    <row r="26" spans="2:9" x14ac:dyDescent="0.25">
      <c r="B26" s="32"/>
      <c r="C26" s="33" t="s">
        <v>152</v>
      </c>
      <c r="D26" s="207">
        <v>0</v>
      </c>
      <c r="E26" s="207">
        <v>0</v>
      </c>
      <c r="F26" s="206">
        <f t="shared" si="0"/>
        <v>0</v>
      </c>
      <c r="G26" s="207">
        <v>0</v>
      </c>
      <c r="H26" s="207">
        <v>0</v>
      </c>
      <c r="I26" s="207">
        <f t="shared" si="1"/>
        <v>0</v>
      </c>
    </row>
    <row r="27" spans="2:9" x14ac:dyDescent="0.25">
      <c r="B27" s="32"/>
      <c r="C27" s="33" t="s">
        <v>153</v>
      </c>
      <c r="D27" s="206">
        <v>1293689.19</v>
      </c>
      <c r="E27" s="206">
        <v>0</v>
      </c>
      <c r="F27" s="206">
        <f t="shared" si="0"/>
        <v>1293689.19</v>
      </c>
      <c r="G27" s="206">
        <v>131358.6</v>
      </c>
      <c r="H27" s="206">
        <v>131358.6</v>
      </c>
      <c r="I27" s="206">
        <f t="shared" si="1"/>
        <v>1162330.5899999999</v>
      </c>
    </row>
    <row r="28" spans="2:9" x14ac:dyDescent="0.25">
      <c r="B28" s="352" t="s">
        <v>78</v>
      </c>
      <c r="C28" s="353"/>
      <c r="D28" s="205">
        <f>SUM(D29:D37)</f>
        <v>23768444.140000001</v>
      </c>
      <c r="E28" s="205">
        <f>SUM(E29:E37)</f>
        <v>0</v>
      </c>
      <c r="F28" s="205">
        <f t="shared" si="0"/>
        <v>23768444.140000001</v>
      </c>
      <c r="G28" s="205">
        <f>SUM(G29:G37)</f>
        <v>4628205.7600000007</v>
      </c>
      <c r="H28" s="205">
        <f>SUM(H29:H37)</f>
        <v>4452745.05</v>
      </c>
      <c r="I28" s="205">
        <f t="shared" si="1"/>
        <v>19140238.379999999</v>
      </c>
    </row>
    <row r="29" spans="2:9" x14ac:dyDescent="0.25">
      <c r="B29" s="32"/>
      <c r="C29" s="33" t="s">
        <v>154</v>
      </c>
      <c r="D29" s="206">
        <v>6732027.6299999999</v>
      </c>
      <c r="E29" s="206">
        <v>0</v>
      </c>
      <c r="F29" s="206">
        <f t="shared" si="0"/>
        <v>6732027.6299999999</v>
      </c>
      <c r="G29" s="206">
        <v>1679424.4200000002</v>
      </c>
      <c r="H29" s="206">
        <v>1532329.39</v>
      </c>
      <c r="I29" s="206">
        <f t="shared" si="1"/>
        <v>5052603.21</v>
      </c>
    </row>
    <row r="30" spans="2:9" x14ac:dyDescent="0.25">
      <c r="B30" s="32"/>
      <c r="C30" s="33" t="s">
        <v>155</v>
      </c>
      <c r="D30" s="206">
        <v>5636485.3200000003</v>
      </c>
      <c r="E30" s="206">
        <v>0</v>
      </c>
      <c r="F30" s="206">
        <f t="shared" si="0"/>
        <v>5636485.3200000003</v>
      </c>
      <c r="G30" s="206">
        <v>1400355.65</v>
      </c>
      <c r="H30" s="206">
        <v>1398650.45</v>
      </c>
      <c r="I30" s="206">
        <f t="shared" si="1"/>
        <v>4236129.67</v>
      </c>
    </row>
    <row r="31" spans="2:9" x14ac:dyDescent="0.25">
      <c r="B31" s="32"/>
      <c r="C31" s="33" t="s">
        <v>156</v>
      </c>
      <c r="D31" s="206">
        <v>3829645.65</v>
      </c>
      <c r="E31" s="206">
        <v>0</v>
      </c>
      <c r="F31" s="206">
        <f t="shared" si="0"/>
        <v>3829645.65</v>
      </c>
      <c r="G31" s="206">
        <v>284811.12</v>
      </c>
      <c r="H31" s="206">
        <v>282047.92000000004</v>
      </c>
      <c r="I31" s="206">
        <f t="shared" si="1"/>
        <v>3544834.53</v>
      </c>
    </row>
    <row r="32" spans="2:9" x14ac:dyDescent="0.25">
      <c r="B32" s="32"/>
      <c r="C32" s="33" t="s">
        <v>157</v>
      </c>
      <c r="D32" s="206">
        <v>360000</v>
      </c>
      <c r="E32" s="206">
        <v>0</v>
      </c>
      <c r="F32" s="206">
        <f t="shared" si="0"/>
        <v>360000</v>
      </c>
      <c r="G32" s="206">
        <v>330681.61</v>
      </c>
      <c r="H32" s="206">
        <v>330681.61</v>
      </c>
      <c r="I32" s="206">
        <f t="shared" si="1"/>
        <v>29318.390000000014</v>
      </c>
    </row>
    <row r="33" spans="2:9" x14ac:dyDescent="0.25">
      <c r="B33" s="32"/>
      <c r="C33" s="33" t="s">
        <v>158</v>
      </c>
      <c r="D33" s="206">
        <v>6645285.54</v>
      </c>
      <c r="E33" s="206">
        <v>0</v>
      </c>
      <c r="F33" s="206">
        <f t="shared" si="0"/>
        <v>6645285.54</v>
      </c>
      <c r="G33" s="206">
        <v>663661.84000000008</v>
      </c>
      <c r="H33" s="206">
        <v>639764.56000000006</v>
      </c>
      <c r="I33" s="206">
        <f t="shared" si="1"/>
        <v>5981623.7000000002</v>
      </c>
    </row>
    <row r="34" spans="2:9" x14ac:dyDescent="0.25">
      <c r="B34" s="32"/>
      <c r="C34" s="33" t="s">
        <v>159</v>
      </c>
      <c r="D34" s="206">
        <v>0</v>
      </c>
      <c r="E34" s="206">
        <v>0</v>
      </c>
      <c r="F34" s="206">
        <f t="shared" si="0"/>
        <v>0</v>
      </c>
      <c r="G34" s="206">
        <v>0</v>
      </c>
      <c r="H34" s="206">
        <v>0</v>
      </c>
      <c r="I34" s="206">
        <f t="shared" si="1"/>
        <v>0</v>
      </c>
    </row>
    <row r="35" spans="2:9" x14ac:dyDescent="0.25">
      <c r="B35" s="32"/>
      <c r="C35" s="33" t="s">
        <v>160</v>
      </c>
      <c r="D35" s="206">
        <v>365000</v>
      </c>
      <c r="E35" s="206">
        <v>0</v>
      </c>
      <c r="F35" s="206">
        <f t="shared" si="0"/>
        <v>365000</v>
      </c>
      <c r="G35" s="206">
        <v>205134.78999999998</v>
      </c>
      <c r="H35" s="206">
        <v>205134.78999999998</v>
      </c>
      <c r="I35" s="206">
        <f t="shared" si="1"/>
        <v>159865.21000000002</v>
      </c>
    </row>
    <row r="36" spans="2:9" x14ac:dyDescent="0.25">
      <c r="B36" s="32"/>
      <c r="C36" s="33" t="s">
        <v>161</v>
      </c>
      <c r="D36" s="206">
        <v>200000</v>
      </c>
      <c r="E36" s="206">
        <v>0</v>
      </c>
      <c r="F36" s="206">
        <f t="shared" si="0"/>
        <v>200000</v>
      </c>
      <c r="G36" s="206">
        <v>64136.33</v>
      </c>
      <c r="H36" s="206">
        <v>64136.33</v>
      </c>
      <c r="I36" s="206">
        <f t="shared" si="1"/>
        <v>135863.66999999998</v>
      </c>
    </row>
    <row r="37" spans="2:9" x14ac:dyDescent="0.25">
      <c r="B37" s="32"/>
      <c r="C37" s="33" t="s">
        <v>162</v>
      </c>
      <c r="D37" s="206">
        <v>0</v>
      </c>
      <c r="E37" s="206">
        <v>0</v>
      </c>
      <c r="F37" s="206">
        <f t="shared" si="0"/>
        <v>0</v>
      </c>
      <c r="G37" s="206">
        <v>0</v>
      </c>
      <c r="H37" s="206">
        <v>0</v>
      </c>
      <c r="I37" s="206">
        <f t="shared" si="1"/>
        <v>0</v>
      </c>
    </row>
    <row r="38" spans="2:9" x14ac:dyDescent="0.25">
      <c r="B38" s="352" t="s">
        <v>117</v>
      </c>
      <c r="C38" s="353"/>
      <c r="D38" s="205">
        <f>SUM(D39:D47)</f>
        <v>55000</v>
      </c>
      <c r="E38" s="208">
        <f>SUM(E39:E47)</f>
        <v>0</v>
      </c>
      <c r="F38" s="205">
        <f t="shared" si="0"/>
        <v>55000</v>
      </c>
      <c r="G38" s="205">
        <f>SUM(G39:G47)</f>
        <v>0</v>
      </c>
      <c r="H38" s="205">
        <f>SUM(H39:H47)</f>
        <v>0</v>
      </c>
      <c r="I38" s="205">
        <f t="shared" si="1"/>
        <v>55000</v>
      </c>
    </row>
    <row r="39" spans="2:9" x14ac:dyDescent="0.25">
      <c r="B39" s="32"/>
      <c r="C39" s="33" t="s">
        <v>80</v>
      </c>
      <c r="D39" s="207">
        <v>0</v>
      </c>
      <c r="E39" s="207">
        <v>0</v>
      </c>
      <c r="F39" s="206">
        <f t="shared" si="0"/>
        <v>0</v>
      </c>
      <c r="G39" s="207">
        <v>0</v>
      </c>
      <c r="H39" s="207">
        <v>0</v>
      </c>
      <c r="I39" s="207">
        <f t="shared" si="1"/>
        <v>0</v>
      </c>
    </row>
    <row r="40" spans="2:9" x14ac:dyDescent="0.25">
      <c r="B40" s="32"/>
      <c r="C40" s="33" t="s">
        <v>81</v>
      </c>
      <c r="D40" s="207">
        <v>0</v>
      </c>
      <c r="E40" s="207">
        <v>0</v>
      </c>
      <c r="F40" s="206">
        <f t="shared" si="0"/>
        <v>0</v>
      </c>
      <c r="G40" s="207">
        <v>0</v>
      </c>
      <c r="H40" s="207">
        <v>0</v>
      </c>
      <c r="I40" s="207">
        <f t="shared" si="1"/>
        <v>0</v>
      </c>
    </row>
    <row r="41" spans="2:9" x14ac:dyDescent="0.25">
      <c r="B41" s="32"/>
      <c r="C41" s="33" t="s">
        <v>82</v>
      </c>
      <c r="D41" s="207">
        <v>0</v>
      </c>
      <c r="E41" s="207">
        <v>0</v>
      </c>
      <c r="F41" s="206">
        <f t="shared" si="0"/>
        <v>0</v>
      </c>
      <c r="G41" s="207">
        <v>0</v>
      </c>
      <c r="H41" s="207">
        <v>0</v>
      </c>
      <c r="I41" s="207">
        <f t="shared" si="1"/>
        <v>0</v>
      </c>
    </row>
    <row r="42" spans="2:9" x14ac:dyDescent="0.25">
      <c r="B42" s="32"/>
      <c r="C42" s="33" t="s">
        <v>83</v>
      </c>
      <c r="D42" s="206">
        <v>55000</v>
      </c>
      <c r="E42" s="206">
        <v>0</v>
      </c>
      <c r="F42" s="206">
        <f t="shared" si="0"/>
        <v>55000</v>
      </c>
      <c r="G42" s="206">
        <v>0</v>
      </c>
      <c r="H42" s="206">
        <v>0</v>
      </c>
      <c r="I42" s="207">
        <f t="shared" si="1"/>
        <v>55000</v>
      </c>
    </row>
    <row r="43" spans="2:9" x14ac:dyDescent="0.25">
      <c r="B43" s="32"/>
      <c r="C43" s="33" t="s">
        <v>84</v>
      </c>
      <c r="D43" s="207">
        <v>0</v>
      </c>
      <c r="E43" s="207">
        <v>0</v>
      </c>
      <c r="F43" s="206">
        <f t="shared" si="0"/>
        <v>0</v>
      </c>
      <c r="G43" s="207">
        <v>0</v>
      </c>
      <c r="H43" s="207">
        <v>0</v>
      </c>
      <c r="I43" s="207">
        <f t="shared" si="1"/>
        <v>0</v>
      </c>
    </row>
    <row r="44" spans="2:9" x14ac:dyDescent="0.25">
      <c r="B44" s="32"/>
      <c r="C44" s="33" t="s">
        <v>163</v>
      </c>
      <c r="D44" s="207">
        <v>0</v>
      </c>
      <c r="E44" s="207">
        <v>0</v>
      </c>
      <c r="F44" s="206">
        <f t="shared" si="0"/>
        <v>0</v>
      </c>
      <c r="G44" s="207">
        <v>0</v>
      </c>
      <c r="H44" s="207">
        <v>0</v>
      </c>
      <c r="I44" s="207">
        <f t="shared" si="1"/>
        <v>0</v>
      </c>
    </row>
    <row r="45" spans="2:9" x14ac:dyDescent="0.25">
      <c r="B45" s="32"/>
      <c r="C45" s="33" t="s">
        <v>86</v>
      </c>
      <c r="D45" s="207">
        <v>0</v>
      </c>
      <c r="E45" s="207">
        <v>0</v>
      </c>
      <c r="F45" s="206">
        <f t="shared" si="0"/>
        <v>0</v>
      </c>
      <c r="G45" s="207">
        <v>0</v>
      </c>
      <c r="H45" s="207">
        <v>0</v>
      </c>
      <c r="I45" s="207">
        <f t="shared" si="1"/>
        <v>0</v>
      </c>
    </row>
    <row r="46" spans="2:9" x14ac:dyDescent="0.25">
      <c r="B46" s="32"/>
      <c r="C46" s="33" t="s">
        <v>87</v>
      </c>
      <c r="D46" s="207">
        <v>0</v>
      </c>
      <c r="E46" s="207">
        <v>0</v>
      </c>
      <c r="F46" s="206">
        <f t="shared" si="0"/>
        <v>0</v>
      </c>
      <c r="G46" s="207">
        <v>0</v>
      </c>
      <c r="H46" s="207">
        <v>0</v>
      </c>
      <c r="I46" s="207">
        <f t="shared" si="1"/>
        <v>0</v>
      </c>
    </row>
    <row r="47" spans="2:9" x14ac:dyDescent="0.25">
      <c r="B47" s="32"/>
      <c r="C47" s="33" t="s">
        <v>88</v>
      </c>
      <c r="D47" s="207">
        <v>0</v>
      </c>
      <c r="E47" s="207">
        <v>0</v>
      </c>
      <c r="F47" s="206">
        <f t="shared" si="0"/>
        <v>0</v>
      </c>
      <c r="G47" s="207">
        <v>0</v>
      </c>
      <c r="H47" s="207">
        <v>0</v>
      </c>
      <c r="I47" s="207">
        <f t="shared" si="1"/>
        <v>0</v>
      </c>
    </row>
    <row r="48" spans="2:9" x14ac:dyDescent="0.25">
      <c r="B48" s="352" t="s">
        <v>164</v>
      </c>
      <c r="C48" s="353"/>
      <c r="D48" s="205">
        <f>SUM(D49:D57)</f>
        <v>21025223.014999997</v>
      </c>
      <c r="E48" s="205">
        <f>SUM(E49:E57)</f>
        <v>0</v>
      </c>
      <c r="F48" s="205">
        <f t="shared" si="0"/>
        <v>21025223.014999997</v>
      </c>
      <c r="G48" s="205">
        <f>SUM(G49:G57)</f>
        <v>0</v>
      </c>
      <c r="H48" s="205">
        <f>SUM(H49:H57)</f>
        <v>0</v>
      </c>
      <c r="I48" s="205">
        <f t="shared" si="1"/>
        <v>21025223.014999997</v>
      </c>
    </row>
    <row r="49" spans="2:9" x14ac:dyDescent="0.25">
      <c r="B49" s="32"/>
      <c r="C49" s="33" t="s">
        <v>165</v>
      </c>
      <c r="D49" s="206">
        <v>19639957.399999999</v>
      </c>
      <c r="E49" s="206">
        <v>0</v>
      </c>
      <c r="F49" s="206">
        <f t="shared" si="0"/>
        <v>19639957.399999999</v>
      </c>
      <c r="G49" s="206">
        <v>0</v>
      </c>
      <c r="H49" s="206">
        <v>0</v>
      </c>
      <c r="I49" s="206">
        <f t="shared" si="1"/>
        <v>19639957.399999999</v>
      </c>
    </row>
    <row r="50" spans="2:9" x14ac:dyDescent="0.25">
      <c r="B50" s="32"/>
      <c r="C50" s="33" t="s">
        <v>166</v>
      </c>
      <c r="D50" s="207">
        <v>63500</v>
      </c>
      <c r="E50" s="207">
        <v>0</v>
      </c>
      <c r="F50" s="206">
        <f t="shared" si="0"/>
        <v>63500</v>
      </c>
      <c r="G50" s="207">
        <v>0</v>
      </c>
      <c r="H50" s="207">
        <v>0</v>
      </c>
      <c r="I50" s="206">
        <f t="shared" si="1"/>
        <v>63500</v>
      </c>
    </row>
    <row r="51" spans="2:9" x14ac:dyDescent="0.25">
      <c r="B51" s="32"/>
      <c r="C51" s="33" t="s">
        <v>167</v>
      </c>
      <c r="D51" s="206">
        <v>115884</v>
      </c>
      <c r="E51" s="206">
        <v>0</v>
      </c>
      <c r="F51" s="206">
        <f t="shared" si="0"/>
        <v>115884</v>
      </c>
      <c r="G51" s="206">
        <v>0</v>
      </c>
      <c r="H51" s="206">
        <v>0</v>
      </c>
      <c r="I51" s="207">
        <f t="shared" si="1"/>
        <v>115884</v>
      </c>
    </row>
    <row r="52" spans="2:9" x14ac:dyDescent="0.25">
      <c r="B52" s="32"/>
      <c r="C52" s="33" t="s">
        <v>500</v>
      </c>
      <c r="D52" s="207">
        <v>0</v>
      </c>
      <c r="E52" s="207">
        <v>0</v>
      </c>
      <c r="F52" s="206">
        <f t="shared" si="0"/>
        <v>0</v>
      </c>
      <c r="G52" s="207">
        <v>0</v>
      </c>
      <c r="H52" s="207">
        <v>0</v>
      </c>
      <c r="I52" s="206">
        <f t="shared" si="1"/>
        <v>0</v>
      </c>
    </row>
    <row r="53" spans="2:9" x14ac:dyDescent="0.25">
      <c r="B53" s="32"/>
      <c r="C53" s="33" t="s">
        <v>168</v>
      </c>
      <c r="D53" s="207">
        <v>0</v>
      </c>
      <c r="E53" s="207">
        <v>0</v>
      </c>
      <c r="F53" s="206">
        <f t="shared" si="0"/>
        <v>0</v>
      </c>
      <c r="G53" s="207">
        <v>0</v>
      </c>
      <c r="H53" s="207">
        <v>0</v>
      </c>
      <c r="I53" s="207">
        <f t="shared" si="1"/>
        <v>0</v>
      </c>
    </row>
    <row r="54" spans="2:9" x14ac:dyDescent="0.25">
      <c r="B54" s="32"/>
      <c r="C54" s="33" t="s">
        <v>169</v>
      </c>
      <c r="D54" s="206">
        <v>1205881.615</v>
      </c>
      <c r="E54" s="206">
        <v>0</v>
      </c>
      <c r="F54" s="206">
        <f t="shared" si="0"/>
        <v>1205881.615</v>
      </c>
      <c r="G54" s="206">
        <v>0</v>
      </c>
      <c r="H54" s="206">
        <v>0</v>
      </c>
      <c r="I54" s="206">
        <f t="shared" si="1"/>
        <v>1205881.615</v>
      </c>
    </row>
    <row r="55" spans="2:9" x14ac:dyDescent="0.25">
      <c r="B55" s="32"/>
      <c r="C55" s="33" t="s">
        <v>170</v>
      </c>
      <c r="D55" s="207">
        <v>0</v>
      </c>
      <c r="E55" s="207">
        <v>0</v>
      </c>
      <c r="F55" s="206">
        <f t="shared" si="0"/>
        <v>0</v>
      </c>
      <c r="G55" s="207">
        <v>0</v>
      </c>
      <c r="H55" s="207">
        <v>0</v>
      </c>
      <c r="I55" s="207">
        <f t="shared" si="1"/>
        <v>0</v>
      </c>
    </row>
    <row r="56" spans="2:9" x14ac:dyDescent="0.25">
      <c r="B56" s="32"/>
      <c r="C56" s="33" t="s">
        <v>171</v>
      </c>
      <c r="D56" s="207">
        <v>0</v>
      </c>
      <c r="E56" s="207">
        <v>0</v>
      </c>
      <c r="F56" s="206">
        <f t="shared" si="0"/>
        <v>0</v>
      </c>
      <c r="G56" s="207">
        <v>0</v>
      </c>
      <c r="H56" s="207">
        <v>0</v>
      </c>
      <c r="I56" s="207">
        <f t="shared" si="1"/>
        <v>0</v>
      </c>
    </row>
    <row r="57" spans="2:9" x14ac:dyDescent="0.25">
      <c r="B57" s="32"/>
      <c r="C57" s="33" t="s">
        <v>35</v>
      </c>
      <c r="D57" s="207">
        <v>0</v>
      </c>
      <c r="E57" s="207">
        <v>0</v>
      </c>
      <c r="F57" s="206">
        <f t="shared" si="0"/>
        <v>0</v>
      </c>
      <c r="G57" s="207">
        <v>0</v>
      </c>
      <c r="H57" s="207">
        <v>0</v>
      </c>
      <c r="I57" s="207">
        <f t="shared" si="1"/>
        <v>0</v>
      </c>
    </row>
    <row r="58" spans="2:9" x14ac:dyDescent="0.25">
      <c r="B58" s="352" t="s">
        <v>96</v>
      </c>
      <c r="C58" s="353"/>
      <c r="D58" s="205">
        <f>SUM(D59:D61)</f>
        <v>565148.67500000005</v>
      </c>
      <c r="E58" s="205">
        <f>SUM(E59:E61)</f>
        <v>0</v>
      </c>
      <c r="F58" s="205">
        <f t="shared" si="0"/>
        <v>565148.67500000005</v>
      </c>
      <c r="G58" s="205">
        <f>SUM(G59:G61)</f>
        <v>0</v>
      </c>
      <c r="H58" s="205">
        <f>SUM(H59:H61)</f>
        <v>0</v>
      </c>
      <c r="I58" s="205">
        <f t="shared" si="1"/>
        <v>565148.67500000005</v>
      </c>
    </row>
    <row r="59" spans="2:9" x14ac:dyDescent="0.25">
      <c r="B59" s="32"/>
      <c r="C59" s="33" t="s">
        <v>172</v>
      </c>
      <c r="D59" s="207">
        <v>0</v>
      </c>
      <c r="E59" s="207">
        <v>0</v>
      </c>
      <c r="F59" s="206">
        <f t="shared" si="0"/>
        <v>0</v>
      </c>
      <c r="G59" s="207">
        <v>0</v>
      </c>
      <c r="H59" s="207">
        <v>0</v>
      </c>
      <c r="I59" s="206">
        <f t="shared" si="1"/>
        <v>0</v>
      </c>
    </row>
    <row r="60" spans="2:9" x14ac:dyDescent="0.25">
      <c r="B60" s="32"/>
      <c r="C60" s="33" t="s">
        <v>173</v>
      </c>
      <c r="D60" s="207">
        <v>565148.67500000005</v>
      </c>
      <c r="E60" s="207">
        <v>0</v>
      </c>
      <c r="F60" s="206">
        <f t="shared" si="0"/>
        <v>565148.67500000005</v>
      </c>
      <c r="G60" s="207">
        <v>0</v>
      </c>
      <c r="H60" s="207">
        <v>0</v>
      </c>
      <c r="I60" s="206">
        <f t="shared" si="1"/>
        <v>565148.67500000005</v>
      </c>
    </row>
    <row r="61" spans="2:9" x14ac:dyDescent="0.25">
      <c r="B61" s="32"/>
      <c r="C61" s="33" t="s">
        <v>174</v>
      </c>
      <c r="D61" s="207">
        <v>0</v>
      </c>
      <c r="E61" s="207">
        <v>0</v>
      </c>
      <c r="F61" s="206">
        <f t="shared" si="0"/>
        <v>0</v>
      </c>
      <c r="G61" s="207">
        <v>0</v>
      </c>
      <c r="H61" s="207">
        <v>0</v>
      </c>
      <c r="I61" s="207">
        <f t="shared" si="1"/>
        <v>0</v>
      </c>
    </row>
    <row r="62" spans="2:9" x14ac:dyDescent="0.25">
      <c r="B62" s="352" t="s">
        <v>175</v>
      </c>
      <c r="C62" s="353"/>
      <c r="D62" s="205">
        <f>SUM(D63:D69)</f>
        <v>5000000</v>
      </c>
      <c r="E62" s="205">
        <f>SUM(E63:E69)</f>
        <v>0</v>
      </c>
      <c r="F62" s="205">
        <f t="shared" si="0"/>
        <v>5000000</v>
      </c>
      <c r="G62" s="205">
        <f>SUM(G63:G69)</f>
        <v>0</v>
      </c>
      <c r="H62" s="205">
        <f>SUM(H63:H69)</f>
        <v>0</v>
      </c>
      <c r="I62" s="205">
        <f t="shared" si="1"/>
        <v>5000000</v>
      </c>
    </row>
    <row r="63" spans="2:9" x14ac:dyDescent="0.25">
      <c r="B63" s="32"/>
      <c r="C63" s="33" t="s">
        <v>176</v>
      </c>
      <c r="D63" s="207">
        <v>0</v>
      </c>
      <c r="E63" s="207">
        <v>0</v>
      </c>
      <c r="F63" s="206">
        <f t="shared" si="0"/>
        <v>0</v>
      </c>
      <c r="G63" s="207">
        <v>0</v>
      </c>
      <c r="H63" s="207">
        <v>0</v>
      </c>
      <c r="I63" s="207">
        <f t="shared" si="1"/>
        <v>0</v>
      </c>
    </row>
    <row r="64" spans="2:9" x14ac:dyDescent="0.25">
      <c r="B64" s="32"/>
      <c r="C64" s="33" t="s">
        <v>177</v>
      </c>
      <c r="D64" s="207">
        <v>0</v>
      </c>
      <c r="E64" s="207">
        <v>0</v>
      </c>
      <c r="F64" s="206">
        <f t="shared" si="0"/>
        <v>0</v>
      </c>
      <c r="G64" s="207">
        <v>0</v>
      </c>
      <c r="H64" s="207">
        <v>0</v>
      </c>
      <c r="I64" s="207">
        <f t="shared" si="1"/>
        <v>0</v>
      </c>
    </row>
    <row r="65" spans="2:9" x14ac:dyDescent="0.25">
      <c r="B65" s="32"/>
      <c r="C65" s="33" t="s">
        <v>178</v>
      </c>
      <c r="D65" s="207">
        <v>0</v>
      </c>
      <c r="E65" s="207">
        <v>0</v>
      </c>
      <c r="F65" s="206">
        <f t="shared" si="0"/>
        <v>0</v>
      </c>
      <c r="G65" s="207">
        <v>0</v>
      </c>
      <c r="H65" s="207">
        <v>0</v>
      </c>
      <c r="I65" s="207">
        <f t="shared" si="1"/>
        <v>0</v>
      </c>
    </row>
    <row r="66" spans="2:9" x14ac:dyDescent="0.25">
      <c r="B66" s="32"/>
      <c r="C66" s="33" t="s">
        <v>179</v>
      </c>
      <c r="D66" s="207">
        <v>0</v>
      </c>
      <c r="E66" s="207">
        <v>0</v>
      </c>
      <c r="F66" s="206">
        <f t="shared" si="0"/>
        <v>0</v>
      </c>
      <c r="G66" s="207">
        <v>0</v>
      </c>
      <c r="H66" s="207">
        <v>0</v>
      </c>
      <c r="I66" s="207">
        <f t="shared" si="1"/>
        <v>0</v>
      </c>
    </row>
    <row r="67" spans="2:9" x14ac:dyDescent="0.25">
      <c r="B67" s="32"/>
      <c r="C67" s="33" t="s">
        <v>180</v>
      </c>
      <c r="D67" s="207">
        <v>5000000</v>
      </c>
      <c r="E67" s="207">
        <v>0</v>
      </c>
      <c r="F67" s="206">
        <f t="shared" si="0"/>
        <v>5000000</v>
      </c>
      <c r="G67" s="207">
        <v>0</v>
      </c>
      <c r="H67" s="207">
        <v>0</v>
      </c>
      <c r="I67" s="207">
        <f t="shared" si="1"/>
        <v>5000000</v>
      </c>
    </row>
    <row r="68" spans="2:9" x14ac:dyDescent="0.25">
      <c r="B68" s="32"/>
      <c r="C68" s="33" t="s">
        <v>181</v>
      </c>
      <c r="D68" s="207">
        <v>0</v>
      </c>
      <c r="E68" s="207">
        <v>0</v>
      </c>
      <c r="F68" s="206">
        <f t="shared" si="0"/>
        <v>0</v>
      </c>
      <c r="G68" s="207">
        <v>0</v>
      </c>
      <c r="H68" s="207">
        <v>0</v>
      </c>
      <c r="I68" s="207">
        <f t="shared" si="1"/>
        <v>0</v>
      </c>
    </row>
    <row r="69" spans="2:9" x14ac:dyDescent="0.25">
      <c r="B69" s="32"/>
      <c r="C69" s="33" t="s">
        <v>182</v>
      </c>
      <c r="D69" s="206">
        <v>0</v>
      </c>
      <c r="E69" s="206">
        <v>0</v>
      </c>
      <c r="F69" s="206">
        <f t="shared" si="0"/>
        <v>0</v>
      </c>
      <c r="G69" s="206">
        <v>0</v>
      </c>
      <c r="H69" s="206">
        <v>0</v>
      </c>
      <c r="I69" s="206">
        <f t="shared" si="1"/>
        <v>0</v>
      </c>
    </row>
    <row r="70" spans="2:9" x14ac:dyDescent="0.25">
      <c r="B70" s="354" t="s">
        <v>85</v>
      </c>
      <c r="C70" s="355"/>
      <c r="D70" s="208">
        <f>SUM(D71:D73)</f>
        <v>0</v>
      </c>
      <c r="E70" s="208">
        <f>SUM(E71:E73)</f>
        <v>0</v>
      </c>
      <c r="F70" s="206">
        <f t="shared" si="0"/>
        <v>0</v>
      </c>
      <c r="G70" s="208">
        <f>SUM(G71:G73)</f>
        <v>0</v>
      </c>
      <c r="H70" s="208">
        <f>SUM(H71:H73)</f>
        <v>0</v>
      </c>
      <c r="I70" s="208">
        <f t="shared" si="1"/>
        <v>0</v>
      </c>
    </row>
    <row r="71" spans="2:9" x14ac:dyDescent="0.25">
      <c r="B71" s="32"/>
      <c r="C71" s="33" t="s">
        <v>89</v>
      </c>
      <c r="D71" s="207">
        <v>0</v>
      </c>
      <c r="E71" s="207">
        <v>0</v>
      </c>
      <c r="F71" s="206">
        <f t="shared" si="0"/>
        <v>0</v>
      </c>
      <c r="G71" s="207">
        <v>0</v>
      </c>
      <c r="H71" s="207">
        <v>0</v>
      </c>
      <c r="I71" s="207">
        <f t="shared" si="1"/>
        <v>0</v>
      </c>
    </row>
    <row r="72" spans="2:9" x14ac:dyDescent="0.25">
      <c r="B72" s="32"/>
      <c r="C72" s="33" t="s">
        <v>48</v>
      </c>
      <c r="D72" s="207">
        <v>0</v>
      </c>
      <c r="E72" s="207">
        <v>0</v>
      </c>
      <c r="F72" s="206">
        <f t="shared" si="0"/>
        <v>0</v>
      </c>
      <c r="G72" s="207">
        <v>0</v>
      </c>
      <c r="H72" s="207">
        <v>0</v>
      </c>
      <c r="I72" s="207">
        <f t="shared" si="1"/>
        <v>0</v>
      </c>
    </row>
    <row r="73" spans="2:9" x14ac:dyDescent="0.25">
      <c r="B73" s="32"/>
      <c r="C73" s="33" t="s">
        <v>90</v>
      </c>
      <c r="D73" s="207">
        <v>0</v>
      </c>
      <c r="E73" s="207">
        <v>0</v>
      </c>
      <c r="F73" s="206">
        <v>0</v>
      </c>
      <c r="G73" s="207">
        <v>0</v>
      </c>
      <c r="H73" s="207">
        <v>0</v>
      </c>
      <c r="I73" s="207">
        <f t="shared" si="1"/>
        <v>0</v>
      </c>
    </row>
    <row r="74" spans="2:9" x14ac:dyDescent="0.25">
      <c r="B74" s="352" t="s">
        <v>183</v>
      </c>
      <c r="C74" s="353"/>
      <c r="D74" s="208">
        <f>SUM(D75:D81)</f>
        <v>0</v>
      </c>
      <c r="E74" s="208">
        <f>SUM(E75:E81)</f>
        <v>0</v>
      </c>
      <c r="F74" s="208">
        <f t="shared" si="0"/>
        <v>0</v>
      </c>
      <c r="G74" s="208">
        <f>SUM(G75:G81)</f>
        <v>0</v>
      </c>
      <c r="H74" s="208">
        <f>SUM(H75:H81)</f>
        <v>0</v>
      </c>
      <c r="I74" s="208">
        <f t="shared" si="1"/>
        <v>0</v>
      </c>
    </row>
    <row r="75" spans="2:9" x14ac:dyDescent="0.25">
      <c r="B75" s="32"/>
      <c r="C75" s="33" t="s">
        <v>184</v>
      </c>
      <c r="D75" s="207">
        <v>0</v>
      </c>
      <c r="E75" s="207">
        <v>0</v>
      </c>
      <c r="F75" s="206">
        <f t="shared" si="0"/>
        <v>0</v>
      </c>
      <c r="G75" s="207">
        <v>0</v>
      </c>
      <c r="H75" s="207">
        <v>0</v>
      </c>
      <c r="I75" s="207">
        <f t="shared" ref="I75:I81" si="2">+F75-G75</f>
        <v>0</v>
      </c>
    </row>
    <row r="76" spans="2:9" x14ac:dyDescent="0.25">
      <c r="B76" s="32"/>
      <c r="C76" s="33" t="s">
        <v>91</v>
      </c>
      <c r="D76" s="207">
        <v>0</v>
      </c>
      <c r="E76" s="207">
        <v>0</v>
      </c>
      <c r="F76" s="206">
        <f t="shared" ref="F76:F81" si="3">+D76+E76</f>
        <v>0</v>
      </c>
      <c r="G76" s="207">
        <v>0</v>
      </c>
      <c r="H76" s="207">
        <v>0</v>
      </c>
      <c r="I76" s="207">
        <f t="shared" si="2"/>
        <v>0</v>
      </c>
    </row>
    <row r="77" spans="2:9" x14ac:dyDescent="0.25">
      <c r="B77" s="32"/>
      <c r="C77" s="33" t="s">
        <v>92</v>
      </c>
      <c r="D77" s="207">
        <v>0</v>
      </c>
      <c r="E77" s="207">
        <v>0</v>
      </c>
      <c r="F77" s="206">
        <f t="shared" si="3"/>
        <v>0</v>
      </c>
      <c r="G77" s="207">
        <v>0</v>
      </c>
      <c r="H77" s="207">
        <v>0</v>
      </c>
      <c r="I77" s="207">
        <f t="shared" si="2"/>
        <v>0</v>
      </c>
    </row>
    <row r="78" spans="2:9" x14ac:dyDescent="0.25">
      <c r="B78" s="32"/>
      <c r="C78" s="33" t="s">
        <v>93</v>
      </c>
      <c r="D78" s="207">
        <v>0</v>
      </c>
      <c r="E78" s="207">
        <v>0</v>
      </c>
      <c r="F78" s="206">
        <f t="shared" si="3"/>
        <v>0</v>
      </c>
      <c r="G78" s="207">
        <v>0</v>
      </c>
      <c r="H78" s="207">
        <v>0</v>
      </c>
      <c r="I78" s="207">
        <f t="shared" si="2"/>
        <v>0</v>
      </c>
    </row>
    <row r="79" spans="2:9" x14ac:dyDescent="0.25">
      <c r="B79" s="32"/>
      <c r="C79" s="33" t="s">
        <v>94</v>
      </c>
      <c r="D79" s="207">
        <v>0</v>
      </c>
      <c r="E79" s="207">
        <v>0</v>
      </c>
      <c r="F79" s="206">
        <f t="shared" si="3"/>
        <v>0</v>
      </c>
      <c r="G79" s="207">
        <v>0</v>
      </c>
      <c r="H79" s="207">
        <v>0</v>
      </c>
      <c r="I79" s="207">
        <f t="shared" si="2"/>
        <v>0</v>
      </c>
    </row>
    <row r="80" spans="2:9" x14ac:dyDescent="0.25">
      <c r="B80" s="32"/>
      <c r="C80" s="33" t="s">
        <v>95</v>
      </c>
      <c r="D80" s="207">
        <v>0</v>
      </c>
      <c r="E80" s="207">
        <v>0</v>
      </c>
      <c r="F80" s="206">
        <f t="shared" si="3"/>
        <v>0</v>
      </c>
      <c r="G80" s="207">
        <v>0</v>
      </c>
      <c r="H80" s="207">
        <v>0</v>
      </c>
      <c r="I80" s="207">
        <f t="shared" si="2"/>
        <v>0</v>
      </c>
    </row>
    <row r="81" spans="1:10" x14ac:dyDescent="0.25">
      <c r="B81" s="32"/>
      <c r="C81" s="33" t="s">
        <v>185</v>
      </c>
      <c r="D81" s="207">
        <v>0</v>
      </c>
      <c r="E81" s="207">
        <v>0</v>
      </c>
      <c r="F81" s="206">
        <f t="shared" si="3"/>
        <v>0</v>
      </c>
      <c r="G81" s="207">
        <v>0</v>
      </c>
      <c r="H81" s="207">
        <v>0</v>
      </c>
      <c r="I81" s="207">
        <f t="shared" si="2"/>
        <v>0</v>
      </c>
    </row>
    <row r="82" spans="1:10" s="22" customFormat="1" x14ac:dyDescent="0.25">
      <c r="A82" s="21"/>
      <c r="B82" s="34"/>
      <c r="C82" s="35" t="s">
        <v>132</v>
      </c>
      <c r="D82" s="209">
        <f t="shared" ref="D82:I82" si="4">+D10+D18+D28+D38+D48+D58+D62+D70+D74</f>
        <v>1029400000.0009998</v>
      </c>
      <c r="E82" s="209">
        <f t="shared" si="4"/>
        <v>0</v>
      </c>
      <c r="F82" s="209">
        <f t="shared" si="4"/>
        <v>1029400000.0009998</v>
      </c>
      <c r="G82" s="209">
        <f t="shared" si="4"/>
        <v>228753486.08999994</v>
      </c>
      <c r="H82" s="209">
        <f t="shared" si="4"/>
        <v>223128171.66999999</v>
      </c>
      <c r="I82" s="209">
        <f t="shared" si="4"/>
        <v>800646513.91099989</v>
      </c>
      <c r="J82" s="21"/>
    </row>
    <row r="83" spans="1:10" x14ac:dyDescent="0.25">
      <c r="D83" s="142"/>
      <c r="E83" s="142"/>
      <c r="F83" s="142"/>
      <c r="G83" s="142"/>
      <c r="H83" s="142"/>
      <c r="I83" s="142"/>
    </row>
    <row r="84" spans="1:10" ht="15.75" x14ac:dyDescent="0.25">
      <c r="D84" s="143"/>
      <c r="E84" s="143"/>
      <c r="F84" s="143"/>
      <c r="G84" s="143"/>
      <c r="H84" s="143"/>
      <c r="I84" s="143"/>
    </row>
    <row r="85" spans="1:10" x14ac:dyDescent="0.25">
      <c r="G85" s="140"/>
    </row>
    <row r="87" spans="1:10" x14ac:dyDescent="0.25">
      <c r="C87" s="102"/>
    </row>
    <row r="88" spans="1:10" x14ac:dyDescent="0.25">
      <c r="C88" s="102"/>
      <c r="H88" s="58"/>
      <c r="I88" s="58"/>
    </row>
    <row r="89" spans="1:10" x14ac:dyDescent="0.25">
      <c r="C89" s="102"/>
    </row>
    <row r="125" spans="9:9" x14ac:dyDescent="0.25">
      <c r="I125" s="17">
        <v>53443.5</v>
      </c>
    </row>
    <row r="170" spans="9:9" x14ac:dyDescent="0.25">
      <c r="I170" s="17">
        <v>7405.41</v>
      </c>
    </row>
    <row r="189" spans="9:9" x14ac:dyDescent="0.25">
      <c r="I189" s="17">
        <v>64731.51</v>
      </c>
    </row>
  </sheetData>
  <mergeCells count="17">
    <mergeCell ref="B7:C9"/>
    <mergeCell ref="D7:H7"/>
    <mergeCell ref="I7:I8"/>
    <mergeCell ref="B1:I1"/>
    <mergeCell ref="B2:I2"/>
    <mergeCell ref="B3:I3"/>
    <mergeCell ref="B4:I4"/>
    <mergeCell ref="B5:I5"/>
    <mergeCell ref="B62:C62"/>
    <mergeCell ref="B70:C70"/>
    <mergeCell ref="B74:C74"/>
    <mergeCell ref="B10:C10"/>
    <mergeCell ref="B18:C18"/>
    <mergeCell ref="B28:C28"/>
    <mergeCell ref="B38:C38"/>
    <mergeCell ref="B48:C48"/>
    <mergeCell ref="B58:C58"/>
  </mergeCells>
  <printOptions horizontalCentered="1" verticalCentered="1"/>
  <pageMargins left="0.11811023622047245" right="0.11811023622047245" top="0.31496062992125984" bottom="0.35433070866141736" header="0.31496062992125984" footer="0.31496062992125984"/>
  <pageSetup scale="75" fitToHeight="14" orientation="landscape" r:id="rId1"/>
  <colBreaks count="1" manualBreakCount="1">
    <brk id="9" max="90" man="1"/>
  </colBreaks>
  <ignoredErrors>
    <ignoredError sqref="F38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zoomScaleNormal="100" workbookViewId="0">
      <selection activeCell="F44" sqref="F44"/>
    </sheetView>
  </sheetViews>
  <sheetFormatPr baseColWidth="10" defaultRowHeight="15" x14ac:dyDescent="0.25"/>
  <cols>
    <col min="1" max="1" width="1.5703125" style="18" customWidth="1"/>
    <col min="2" max="2" width="4.5703125" style="45" customWidth="1"/>
    <col min="3" max="3" width="60.28515625" style="17" customWidth="1"/>
    <col min="4" max="9" width="12.7109375" style="17" customWidth="1"/>
    <col min="10" max="10" width="3.28515625" style="7" customWidth="1"/>
    <col min="11" max="16384" width="11.42578125" style="7"/>
  </cols>
  <sheetData>
    <row r="1" spans="1:9" ht="8.25" customHeight="1" x14ac:dyDescent="0.25">
      <c r="B1" s="16"/>
      <c r="C1" s="16"/>
      <c r="D1" s="16"/>
      <c r="E1" s="16"/>
      <c r="F1" s="16"/>
      <c r="G1" s="16"/>
      <c r="H1" s="16"/>
      <c r="I1" s="16"/>
    </row>
    <row r="2" spans="1:9" x14ac:dyDescent="0.25">
      <c r="A2" s="162"/>
      <c r="B2" s="324"/>
      <c r="C2" s="324"/>
      <c r="D2" s="324"/>
      <c r="E2" s="324"/>
      <c r="F2" s="324"/>
      <c r="G2" s="324"/>
      <c r="H2" s="324"/>
      <c r="I2" s="324"/>
    </row>
    <row r="3" spans="1:9" ht="15.75" x14ac:dyDescent="0.25">
      <c r="A3" s="162"/>
      <c r="B3" s="325" t="s">
        <v>427</v>
      </c>
      <c r="C3" s="325"/>
      <c r="D3" s="325"/>
      <c r="E3" s="325"/>
      <c r="F3" s="325"/>
      <c r="G3" s="325"/>
      <c r="H3" s="325"/>
      <c r="I3" s="325"/>
    </row>
    <row r="4" spans="1:9" x14ac:dyDescent="0.25">
      <c r="A4" s="162"/>
      <c r="B4" s="326" t="s">
        <v>123</v>
      </c>
      <c r="C4" s="326"/>
      <c r="D4" s="326"/>
      <c r="E4" s="326"/>
      <c r="F4" s="326"/>
      <c r="G4" s="326"/>
      <c r="H4" s="326"/>
      <c r="I4" s="326"/>
    </row>
    <row r="5" spans="1:9" x14ac:dyDescent="0.25">
      <c r="A5" s="162"/>
      <c r="B5" s="326" t="s">
        <v>186</v>
      </c>
      <c r="C5" s="326"/>
      <c r="D5" s="326"/>
      <c r="E5" s="326"/>
      <c r="F5" s="326"/>
      <c r="G5" s="326"/>
      <c r="H5" s="326"/>
      <c r="I5" s="326"/>
    </row>
    <row r="6" spans="1:9" x14ac:dyDescent="0.25">
      <c r="A6" s="162"/>
      <c r="B6" s="326" t="s">
        <v>529</v>
      </c>
      <c r="C6" s="326"/>
      <c r="D6" s="326"/>
      <c r="E6" s="326"/>
      <c r="F6" s="326"/>
      <c r="G6" s="326"/>
      <c r="H6" s="326"/>
      <c r="I6" s="326"/>
    </row>
    <row r="7" spans="1:9" ht="9" customHeight="1" x14ac:dyDescent="0.25">
      <c r="B7" s="16"/>
      <c r="C7" s="16"/>
      <c r="D7" s="16"/>
      <c r="E7" s="16"/>
      <c r="F7" s="16"/>
      <c r="G7" s="16"/>
      <c r="H7" s="16"/>
      <c r="I7" s="16"/>
    </row>
    <row r="8" spans="1:9" x14ac:dyDescent="0.25">
      <c r="B8" s="322" t="s">
        <v>73</v>
      </c>
      <c r="C8" s="322"/>
      <c r="D8" s="323" t="s">
        <v>125</v>
      </c>
      <c r="E8" s="323"/>
      <c r="F8" s="323"/>
      <c r="G8" s="323"/>
      <c r="H8" s="323"/>
      <c r="I8" s="323" t="s">
        <v>126</v>
      </c>
    </row>
    <row r="9" spans="1:9" ht="22.5" x14ac:dyDescent="0.25">
      <c r="B9" s="322"/>
      <c r="C9" s="322"/>
      <c r="D9" s="148" t="s">
        <v>127</v>
      </c>
      <c r="E9" s="148" t="s">
        <v>128</v>
      </c>
      <c r="F9" s="148" t="s">
        <v>107</v>
      </c>
      <c r="G9" s="148" t="s">
        <v>108</v>
      </c>
      <c r="H9" s="148" t="s">
        <v>129</v>
      </c>
      <c r="I9" s="323"/>
    </row>
    <row r="10" spans="1:9" x14ac:dyDescent="0.25">
      <c r="B10" s="322"/>
      <c r="C10" s="322"/>
      <c r="D10" s="148">
        <v>1</v>
      </c>
      <c r="E10" s="148">
        <v>2</v>
      </c>
      <c r="F10" s="148" t="s">
        <v>130</v>
      </c>
      <c r="G10" s="148">
        <v>4</v>
      </c>
      <c r="H10" s="148">
        <v>5</v>
      </c>
      <c r="I10" s="148" t="s">
        <v>131</v>
      </c>
    </row>
    <row r="11" spans="1:9" ht="3" customHeight="1" x14ac:dyDescent="0.25">
      <c r="B11" s="36"/>
      <c r="C11" s="24"/>
      <c r="D11" s="25"/>
      <c r="E11" s="25"/>
      <c r="F11" s="25"/>
      <c r="G11" s="25"/>
      <c r="H11" s="25"/>
      <c r="I11" s="25"/>
    </row>
    <row r="12" spans="1:9" s="163" customFormat="1" x14ac:dyDescent="0.25">
      <c r="A12" s="37"/>
      <c r="B12" s="356" t="s">
        <v>187</v>
      </c>
      <c r="C12" s="357"/>
      <c r="D12" s="210">
        <f t="shared" ref="D12:I12" si="0">SUM(D13:D20)</f>
        <v>1029400000.0009998</v>
      </c>
      <c r="E12" s="210">
        <f t="shared" si="0"/>
        <v>0</v>
      </c>
      <c r="F12" s="210">
        <f t="shared" si="0"/>
        <v>1029400000.0009998</v>
      </c>
      <c r="G12" s="210">
        <f t="shared" si="0"/>
        <v>228753486.08999994</v>
      </c>
      <c r="H12" s="210">
        <f t="shared" si="0"/>
        <v>223128171.66999999</v>
      </c>
      <c r="I12" s="210">
        <f t="shared" si="0"/>
        <v>800646513.91099989</v>
      </c>
    </row>
    <row r="13" spans="1:9" s="163" customFormat="1" x14ac:dyDescent="0.25">
      <c r="A13" s="37"/>
      <c r="B13" s="38"/>
      <c r="C13" s="39" t="s">
        <v>188</v>
      </c>
      <c r="D13" s="211"/>
      <c r="E13" s="211"/>
      <c r="F13" s="211">
        <f>+D13+E13</f>
        <v>0</v>
      </c>
      <c r="G13" s="211"/>
      <c r="H13" s="211"/>
      <c r="I13" s="211">
        <f>+F13-G13</f>
        <v>0</v>
      </c>
    </row>
    <row r="14" spans="1:9" s="163" customFormat="1" x14ac:dyDescent="0.25">
      <c r="A14" s="37"/>
      <c r="B14" s="38"/>
      <c r="C14" s="39" t="s">
        <v>189</v>
      </c>
      <c r="D14" s="211">
        <v>1029400000.0009998</v>
      </c>
      <c r="E14" s="211">
        <v>0</v>
      </c>
      <c r="F14" s="211">
        <f t="shared" ref="F14:F20" si="1">+D14+E14</f>
        <v>1029400000.0009998</v>
      </c>
      <c r="G14" s="211">
        <v>228753486.08999994</v>
      </c>
      <c r="H14" s="211">
        <v>223128171.66999999</v>
      </c>
      <c r="I14" s="211">
        <f t="shared" ref="I14:I20" si="2">+F14-G14</f>
        <v>800646513.91099989</v>
      </c>
    </row>
    <row r="15" spans="1:9" s="163" customFormat="1" x14ac:dyDescent="0.25">
      <c r="A15" s="37"/>
      <c r="B15" s="38"/>
      <c r="C15" s="39" t="s">
        <v>190</v>
      </c>
      <c r="D15" s="212">
        <v>0</v>
      </c>
      <c r="E15" s="212">
        <v>0</v>
      </c>
      <c r="F15" s="212">
        <f t="shared" si="1"/>
        <v>0</v>
      </c>
      <c r="G15" s="212">
        <v>0</v>
      </c>
      <c r="H15" s="212">
        <v>0</v>
      </c>
      <c r="I15" s="212">
        <f t="shared" si="2"/>
        <v>0</v>
      </c>
    </row>
    <row r="16" spans="1:9" s="163" customFormat="1" x14ac:dyDescent="0.25">
      <c r="A16" s="37"/>
      <c r="B16" s="38"/>
      <c r="C16" s="39" t="s">
        <v>191</v>
      </c>
      <c r="D16" s="212">
        <v>0</v>
      </c>
      <c r="E16" s="212">
        <v>0</v>
      </c>
      <c r="F16" s="212">
        <f t="shared" si="1"/>
        <v>0</v>
      </c>
      <c r="G16" s="212">
        <v>0</v>
      </c>
      <c r="H16" s="212">
        <v>0</v>
      </c>
      <c r="I16" s="212">
        <f t="shared" si="2"/>
        <v>0</v>
      </c>
    </row>
    <row r="17" spans="1:9" s="163" customFormat="1" x14ac:dyDescent="0.25">
      <c r="A17" s="37"/>
      <c r="B17" s="38"/>
      <c r="C17" s="39" t="s">
        <v>192</v>
      </c>
      <c r="D17" s="212">
        <v>0</v>
      </c>
      <c r="E17" s="212">
        <v>0</v>
      </c>
      <c r="F17" s="212">
        <f t="shared" si="1"/>
        <v>0</v>
      </c>
      <c r="G17" s="212">
        <v>0</v>
      </c>
      <c r="H17" s="212">
        <v>0</v>
      </c>
      <c r="I17" s="212">
        <f t="shared" si="2"/>
        <v>0</v>
      </c>
    </row>
    <row r="18" spans="1:9" s="163" customFormat="1" x14ac:dyDescent="0.25">
      <c r="A18" s="37"/>
      <c r="B18" s="38"/>
      <c r="C18" s="39" t="s">
        <v>193</v>
      </c>
      <c r="D18" s="212">
        <v>0</v>
      </c>
      <c r="E18" s="212">
        <v>0</v>
      </c>
      <c r="F18" s="212">
        <f t="shared" si="1"/>
        <v>0</v>
      </c>
      <c r="G18" s="212">
        <v>0</v>
      </c>
      <c r="H18" s="212">
        <v>0</v>
      </c>
      <c r="I18" s="212">
        <f t="shared" si="2"/>
        <v>0</v>
      </c>
    </row>
    <row r="19" spans="1:9" s="163" customFormat="1" x14ac:dyDescent="0.25">
      <c r="A19" s="37"/>
      <c r="B19" s="38"/>
      <c r="C19" s="39" t="s">
        <v>194</v>
      </c>
      <c r="D19" s="212">
        <v>0</v>
      </c>
      <c r="E19" s="212">
        <v>0</v>
      </c>
      <c r="F19" s="212">
        <f t="shared" si="1"/>
        <v>0</v>
      </c>
      <c r="G19" s="212">
        <v>0</v>
      </c>
      <c r="H19" s="212">
        <v>0</v>
      </c>
      <c r="I19" s="212">
        <f t="shared" si="2"/>
        <v>0</v>
      </c>
    </row>
    <row r="20" spans="1:9" s="163" customFormat="1" x14ac:dyDescent="0.25">
      <c r="A20" s="37"/>
      <c r="B20" s="38"/>
      <c r="C20" s="39" t="s">
        <v>162</v>
      </c>
      <c r="D20" s="212">
        <v>0</v>
      </c>
      <c r="E20" s="212">
        <v>0</v>
      </c>
      <c r="F20" s="212">
        <f t="shared" si="1"/>
        <v>0</v>
      </c>
      <c r="G20" s="212">
        <v>0</v>
      </c>
      <c r="H20" s="212">
        <v>0</v>
      </c>
      <c r="I20" s="212">
        <f t="shared" si="2"/>
        <v>0</v>
      </c>
    </row>
    <row r="21" spans="1:9" s="163" customFormat="1" x14ac:dyDescent="0.25">
      <c r="A21" s="37"/>
      <c r="B21" s="38"/>
      <c r="C21" s="39"/>
      <c r="D21" s="212"/>
      <c r="E21" s="212"/>
      <c r="F21" s="212"/>
      <c r="G21" s="212"/>
      <c r="H21" s="212"/>
      <c r="I21" s="212"/>
    </row>
    <row r="22" spans="1:9" s="164" customFormat="1" x14ac:dyDescent="0.25">
      <c r="A22" s="40"/>
      <c r="B22" s="356" t="s">
        <v>195</v>
      </c>
      <c r="C22" s="357"/>
      <c r="D22" s="213">
        <f>SUM(D23:D29)</f>
        <v>0</v>
      </c>
      <c r="E22" s="213">
        <f>SUM(E23:E29)</f>
        <v>0</v>
      </c>
      <c r="F22" s="213">
        <f>+D22+E22</f>
        <v>0</v>
      </c>
      <c r="G22" s="213">
        <f>SUM(G23:G29)</f>
        <v>0</v>
      </c>
      <c r="H22" s="213">
        <f>SUM(H23:H29)</f>
        <v>0</v>
      </c>
      <c r="I22" s="213">
        <f>+F22-G22</f>
        <v>0</v>
      </c>
    </row>
    <row r="23" spans="1:9" s="163" customFormat="1" x14ac:dyDescent="0.25">
      <c r="A23" s="37"/>
      <c r="B23" s="38"/>
      <c r="C23" s="39" t="s">
        <v>196</v>
      </c>
      <c r="D23" s="214">
        <v>0</v>
      </c>
      <c r="E23" s="214">
        <v>0</v>
      </c>
      <c r="F23" s="212">
        <f t="shared" ref="F23:F29" si="3">+D23+E23</f>
        <v>0</v>
      </c>
      <c r="G23" s="214">
        <v>0</v>
      </c>
      <c r="H23" s="214">
        <v>0</v>
      </c>
      <c r="I23" s="212">
        <f t="shared" ref="I23:I29" si="4">+F23-G23</f>
        <v>0</v>
      </c>
    </row>
    <row r="24" spans="1:9" s="163" customFormat="1" x14ac:dyDescent="0.25">
      <c r="A24" s="37"/>
      <c r="B24" s="38"/>
      <c r="C24" s="39" t="s">
        <v>197</v>
      </c>
      <c r="D24" s="214">
        <v>0</v>
      </c>
      <c r="E24" s="214">
        <v>0</v>
      </c>
      <c r="F24" s="212">
        <f t="shared" si="3"/>
        <v>0</v>
      </c>
      <c r="G24" s="214">
        <v>0</v>
      </c>
      <c r="H24" s="214">
        <v>0</v>
      </c>
      <c r="I24" s="212">
        <f t="shared" si="4"/>
        <v>0</v>
      </c>
    </row>
    <row r="25" spans="1:9" s="163" customFormat="1" x14ac:dyDescent="0.25">
      <c r="A25" s="37"/>
      <c r="B25" s="38"/>
      <c r="C25" s="39" t="s">
        <v>198</v>
      </c>
      <c r="D25" s="214">
        <v>0</v>
      </c>
      <c r="E25" s="214">
        <v>0</v>
      </c>
      <c r="F25" s="212">
        <f t="shared" si="3"/>
        <v>0</v>
      </c>
      <c r="G25" s="214">
        <v>0</v>
      </c>
      <c r="H25" s="214">
        <v>0</v>
      </c>
      <c r="I25" s="212">
        <f t="shared" si="4"/>
        <v>0</v>
      </c>
    </row>
    <row r="26" spans="1:9" s="163" customFormat="1" x14ac:dyDescent="0.25">
      <c r="A26" s="37"/>
      <c r="B26" s="38"/>
      <c r="C26" s="39" t="s">
        <v>199</v>
      </c>
      <c r="D26" s="214">
        <v>0</v>
      </c>
      <c r="E26" s="214">
        <v>0</v>
      </c>
      <c r="F26" s="212">
        <f t="shared" si="3"/>
        <v>0</v>
      </c>
      <c r="G26" s="214">
        <v>0</v>
      </c>
      <c r="H26" s="214">
        <v>0</v>
      </c>
      <c r="I26" s="212">
        <f t="shared" si="4"/>
        <v>0</v>
      </c>
    </row>
    <row r="27" spans="1:9" s="163" customFormat="1" x14ac:dyDescent="0.25">
      <c r="A27" s="37"/>
      <c r="B27" s="38"/>
      <c r="C27" s="39" t="s">
        <v>200</v>
      </c>
      <c r="D27" s="214">
        <v>0</v>
      </c>
      <c r="E27" s="214">
        <v>0</v>
      </c>
      <c r="F27" s="212">
        <f t="shared" si="3"/>
        <v>0</v>
      </c>
      <c r="G27" s="214">
        <v>0</v>
      </c>
      <c r="H27" s="214">
        <v>0</v>
      </c>
      <c r="I27" s="212">
        <f t="shared" si="4"/>
        <v>0</v>
      </c>
    </row>
    <row r="28" spans="1:9" s="163" customFormat="1" x14ac:dyDescent="0.25">
      <c r="A28" s="37"/>
      <c r="B28" s="38"/>
      <c r="C28" s="39" t="s">
        <v>201</v>
      </c>
      <c r="D28" s="214">
        <v>0</v>
      </c>
      <c r="E28" s="214">
        <v>0</v>
      </c>
      <c r="F28" s="212">
        <f t="shared" si="3"/>
        <v>0</v>
      </c>
      <c r="G28" s="214">
        <v>0</v>
      </c>
      <c r="H28" s="214">
        <v>0</v>
      </c>
      <c r="I28" s="212">
        <f t="shared" si="4"/>
        <v>0</v>
      </c>
    </row>
    <row r="29" spans="1:9" s="163" customFormat="1" x14ac:dyDescent="0.25">
      <c r="A29" s="37"/>
      <c r="B29" s="38"/>
      <c r="C29" s="39" t="s">
        <v>202</v>
      </c>
      <c r="D29" s="214">
        <v>0</v>
      </c>
      <c r="E29" s="214">
        <v>0</v>
      </c>
      <c r="F29" s="212">
        <f t="shared" si="3"/>
        <v>0</v>
      </c>
      <c r="G29" s="214">
        <v>0</v>
      </c>
      <c r="H29" s="214">
        <v>0</v>
      </c>
      <c r="I29" s="212">
        <f t="shared" si="4"/>
        <v>0</v>
      </c>
    </row>
    <row r="30" spans="1:9" s="163" customFormat="1" x14ac:dyDescent="0.25">
      <c r="A30" s="37"/>
      <c r="B30" s="38"/>
      <c r="C30" s="39"/>
      <c r="D30" s="214"/>
      <c r="E30" s="214"/>
      <c r="F30" s="214"/>
      <c r="G30" s="214"/>
      <c r="H30" s="214"/>
      <c r="I30" s="214"/>
    </row>
    <row r="31" spans="1:9" s="164" customFormat="1" x14ac:dyDescent="0.25">
      <c r="A31" s="40"/>
      <c r="B31" s="356" t="s">
        <v>203</v>
      </c>
      <c r="C31" s="357"/>
      <c r="D31" s="215">
        <f>SUM(D32:D40)</f>
        <v>0</v>
      </c>
      <c r="E31" s="215">
        <f>SUM(E32:E40)</f>
        <v>0</v>
      </c>
      <c r="F31" s="215">
        <f>+D31+E31</f>
        <v>0</v>
      </c>
      <c r="G31" s="215">
        <f>SUM(G32:G40)</f>
        <v>0</v>
      </c>
      <c r="H31" s="215">
        <f>SUM(H32:H40)</f>
        <v>0</v>
      </c>
      <c r="I31" s="215">
        <f>+F31-G31</f>
        <v>0</v>
      </c>
    </row>
    <row r="32" spans="1:9" s="163" customFormat="1" x14ac:dyDescent="0.25">
      <c r="A32" s="37"/>
      <c r="B32" s="38"/>
      <c r="C32" s="39" t="s">
        <v>204</v>
      </c>
      <c r="D32" s="214">
        <v>0</v>
      </c>
      <c r="E32" s="214">
        <v>0</v>
      </c>
      <c r="F32" s="214">
        <f t="shared" ref="F32:F40" si="5">+D32+E32</f>
        <v>0</v>
      </c>
      <c r="G32" s="214">
        <v>0</v>
      </c>
      <c r="H32" s="214">
        <v>0</v>
      </c>
      <c r="I32" s="214">
        <f t="shared" ref="I32:I40" si="6">+F32-G32</f>
        <v>0</v>
      </c>
    </row>
    <row r="33" spans="1:9" s="163" customFormat="1" x14ac:dyDescent="0.25">
      <c r="A33" s="37"/>
      <c r="B33" s="38"/>
      <c r="C33" s="39" t="s">
        <v>205</v>
      </c>
      <c r="D33" s="214">
        <v>0</v>
      </c>
      <c r="E33" s="214">
        <v>0</v>
      </c>
      <c r="F33" s="214">
        <f t="shared" si="5"/>
        <v>0</v>
      </c>
      <c r="G33" s="214">
        <v>0</v>
      </c>
      <c r="H33" s="214">
        <v>0</v>
      </c>
      <c r="I33" s="214">
        <f t="shared" si="6"/>
        <v>0</v>
      </c>
    </row>
    <row r="34" spans="1:9" s="163" customFormat="1" x14ac:dyDescent="0.25">
      <c r="A34" s="37"/>
      <c r="B34" s="38"/>
      <c r="C34" s="39" t="s">
        <v>206</v>
      </c>
      <c r="D34" s="214">
        <v>0</v>
      </c>
      <c r="E34" s="214">
        <v>0</v>
      </c>
      <c r="F34" s="214">
        <f t="shared" si="5"/>
        <v>0</v>
      </c>
      <c r="G34" s="214">
        <v>0</v>
      </c>
      <c r="H34" s="214">
        <v>0</v>
      </c>
      <c r="I34" s="214">
        <f t="shared" si="6"/>
        <v>0</v>
      </c>
    </row>
    <row r="35" spans="1:9" s="163" customFormat="1" x14ac:dyDescent="0.25">
      <c r="A35" s="37"/>
      <c r="B35" s="38"/>
      <c r="C35" s="39" t="s">
        <v>207</v>
      </c>
      <c r="D35" s="214">
        <v>0</v>
      </c>
      <c r="E35" s="214">
        <v>0</v>
      </c>
      <c r="F35" s="214">
        <f t="shared" si="5"/>
        <v>0</v>
      </c>
      <c r="G35" s="214">
        <v>0</v>
      </c>
      <c r="H35" s="214">
        <v>0</v>
      </c>
      <c r="I35" s="214">
        <f t="shared" si="6"/>
        <v>0</v>
      </c>
    </row>
    <row r="36" spans="1:9" s="163" customFormat="1" x14ac:dyDescent="0.25">
      <c r="A36" s="37"/>
      <c r="B36" s="38"/>
      <c r="C36" s="39" t="s">
        <v>208</v>
      </c>
      <c r="D36" s="214">
        <v>0</v>
      </c>
      <c r="E36" s="214">
        <v>0</v>
      </c>
      <c r="F36" s="214">
        <f t="shared" si="5"/>
        <v>0</v>
      </c>
      <c r="G36" s="214">
        <v>0</v>
      </c>
      <c r="H36" s="214">
        <v>0</v>
      </c>
      <c r="I36" s="214">
        <f t="shared" si="6"/>
        <v>0</v>
      </c>
    </row>
    <row r="37" spans="1:9" s="163" customFormat="1" x14ac:dyDescent="0.25">
      <c r="A37" s="37"/>
      <c r="B37" s="38"/>
      <c r="C37" s="39" t="s">
        <v>209</v>
      </c>
      <c r="D37" s="214">
        <v>0</v>
      </c>
      <c r="E37" s="214">
        <v>0</v>
      </c>
      <c r="F37" s="214">
        <f t="shared" si="5"/>
        <v>0</v>
      </c>
      <c r="G37" s="214">
        <v>0</v>
      </c>
      <c r="H37" s="214">
        <v>0</v>
      </c>
      <c r="I37" s="214">
        <f t="shared" si="6"/>
        <v>0</v>
      </c>
    </row>
    <row r="38" spans="1:9" s="163" customFormat="1" x14ac:dyDescent="0.25">
      <c r="A38" s="37"/>
      <c r="B38" s="38"/>
      <c r="C38" s="39" t="s">
        <v>210</v>
      </c>
      <c r="D38" s="214">
        <v>0</v>
      </c>
      <c r="E38" s="214">
        <v>0</v>
      </c>
      <c r="F38" s="214">
        <f t="shared" si="5"/>
        <v>0</v>
      </c>
      <c r="G38" s="214">
        <v>0</v>
      </c>
      <c r="H38" s="214">
        <v>0</v>
      </c>
      <c r="I38" s="214">
        <f t="shared" si="6"/>
        <v>0</v>
      </c>
    </row>
    <row r="39" spans="1:9" s="163" customFormat="1" x14ac:dyDescent="0.25">
      <c r="A39" s="37"/>
      <c r="B39" s="38"/>
      <c r="C39" s="39" t="s">
        <v>211</v>
      </c>
      <c r="D39" s="214">
        <v>0</v>
      </c>
      <c r="E39" s="214">
        <v>0</v>
      </c>
      <c r="F39" s="214">
        <f t="shared" si="5"/>
        <v>0</v>
      </c>
      <c r="G39" s="214">
        <v>0</v>
      </c>
      <c r="H39" s="214">
        <v>0</v>
      </c>
      <c r="I39" s="214">
        <f t="shared" si="6"/>
        <v>0</v>
      </c>
    </row>
    <row r="40" spans="1:9" s="163" customFormat="1" x14ac:dyDescent="0.25">
      <c r="A40" s="37"/>
      <c r="B40" s="38"/>
      <c r="C40" s="39" t="s">
        <v>212</v>
      </c>
      <c r="D40" s="214">
        <v>0</v>
      </c>
      <c r="E40" s="214">
        <v>0</v>
      </c>
      <c r="F40" s="214">
        <f t="shared" si="5"/>
        <v>0</v>
      </c>
      <c r="G40" s="214">
        <v>0</v>
      </c>
      <c r="H40" s="214">
        <v>0</v>
      </c>
      <c r="I40" s="214">
        <f t="shared" si="6"/>
        <v>0</v>
      </c>
    </row>
    <row r="41" spans="1:9" s="163" customFormat="1" x14ac:dyDescent="0.25">
      <c r="A41" s="37"/>
      <c r="B41" s="38"/>
      <c r="C41" s="39"/>
      <c r="D41" s="214"/>
      <c r="E41" s="214"/>
      <c r="F41" s="214"/>
      <c r="G41" s="214"/>
      <c r="H41" s="214"/>
      <c r="I41" s="214"/>
    </row>
    <row r="42" spans="1:9" s="164" customFormat="1" x14ac:dyDescent="0.25">
      <c r="A42" s="40"/>
      <c r="B42" s="356" t="s">
        <v>213</v>
      </c>
      <c r="C42" s="357"/>
      <c r="D42" s="215">
        <f>SUM(D43:D46)</f>
        <v>0</v>
      </c>
      <c r="E42" s="215">
        <f>SUM(E43:E46)</f>
        <v>0</v>
      </c>
      <c r="F42" s="215">
        <f>+D42+E42</f>
        <v>0</v>
      </c>
      <c r="G42" s="215">
        <f>SUM(G43:G46)</f>
        <v>0</v>
      </c>
      <c r="H42" s="215">
        <f>SUM(H43:H46)</f>
        <v>0</v>
      </c>
      <c r="I42" s="215">
        <f>+F42-G42</f>
        <v>0</v>
      </c>
    </row>
    <row r="43" spans="1:9" s="163" customFormat="1" x14ac:dyDescent="0.25">
      <c r="A43" s="37"/>
      <c r="B43" s="38"/>
      <c r="C43" s="39" t="s">
        <v>214</v>
      </c>
      <c r="D43" s="214">
        <v>0</v>
      </c>
      <c r="E43" s="214">
        <v>0</v>
      </c>
      <c r="F43" s="214">
        <f>+D43+E43</f>
        <v>0</v>
      </c>
      <c r="G43" s="214">
        <v>0</v>
      </c>
      <c r="H43" s="214">
        <v>0</v>
      </c>
      <c r="I43" s="214">
        <f>+F43-G43</f>
        <v>0</v>
      </c>
    </row>
    <row r="44" spans="1:9" s="163" customFormat="1" ht="22.5" x14ac:dyDescent="0.25">
      <c r="A44" s="37"/>
      <c r="B44" s="38"/>
      <c r="C44" s="39" t="s">
        <v>215</v>
      </c>
      <c r="D44" s="214">
        <v>0</v>
      </c>
      <c r="E44" s="214">
        <v>0</v>
      </c>
      <c r="F44" s="214">
        <f>+D44+E44</f>
        <v>0</v>
      </c>
      <c r="G44" s="214">
        <v>0</v>
      </c>
      <c r="H44" s="214">
        <v>0</v>
      </c>
      <c r="I44" s="214">
        <f>+F44-G44</f>
        <v>0</v>
      </c>
    </row>
    <row r="45" spans="1:9" s="163" customFormat="1" x14ac:dyDescent="0.25">
      <c r="A45" s="37"/>
      <c r="B45" s="38"/>
      <c r="C45" s="39" t="s">
        <v>216</v>
      </c>
      <c r="D45" s="214">
        <v>0</v>
      </c>
      <c r="E45" s="214">
        <v>0</v>
      </c>
      <c r="F45" s="214">
        <f>+D45+E45</f>
        <v>0</v>
      </c>
      <c r="G45" s="214">
        <v>0</v>
      </c>
      <c r="H45" s="214">
        <v>0</v>
      </c>
      <c r="I45" s="214">
        <f>+F45-G45</f>
        <v>0</v>
      </c>
    </row>
    <row r="46" spans="1:9" s="163" customFormat="1" x14ac:dyDescent="0.25">
      <c r="A46" s="37"/>
      <c r="B46" s="38"/>
      <c r="C46" s="39" t="s">
        <v>217</v>
      </c>
      <c r="D46" s="214">
        <v>0</v>
      </c>
      <c r="E46" s="214">
        <v>0</v>
      </c>
      <c r="F46" s="214">
        <f>+D46+E46</f>
        <v>0</v>
      </c>
      <c r="G46" s="214">
        <v>0</v>
      </c>
      <c r="H46" s="214">
        <v>0</v>
      </c>
      <c r="I46" s="214">
        <f>+F46-G46</f>
        <v>0</v>
      </c>
    </row>
    <row r="47" spans="1:9" s="163" customFormat="1" x14ac:dyDescent="0.25">
      <c r="A47" s="37"/>
      <c r="B47" s="41"/>
      <c r="C47" s="42"/>
      <c r="D47" s="216"/>
      <c r="E47" s="216"/>
      <c r="F47" s="216"/>
      <c r="G47" s="216"/>
      <c r="H47" s="216"/>
      <c r="I47" s="216"/>
    </row>
    <row r="48" spans="1:9" s="164" customFormat="1" ht="24" customHeight="1" x14ac:dyDescent="0.25">
      <c r="A48" s="40"/>
      <c r="B48" s="43"/>
      <c r="C48" s="44" t="s">
        <v>132</v>
      </c>
      <c r="D48" s="217">
        <f t="shared" ref="D48:I48" si="7">+D12+D22+D31+D42</f>
        <v>1029400000.0009998</v>
      </c>
      <c r="E48" s="217">
        <f t="shared" si="7"/>
        <v>0</v>
      </c>
      <c r="F48" s="217">
        <f t="shared" si="7"/>
        <v>1029400000.0009998</v>
      </c>
      <c r="G48" s="217">
        <f t="shared" si="7"/>
        <v>228753486.08999994</v>
      </c>
      <c r="H48" s="217">
        <f t="shared" si="7"/>
        <v>223128171.66999999</v>
      </c>
      <c r="I48" s="217">
        <f t="shared" si="7"/>
        <v>800646513.91099989</v>
      </c>
    </row>
    <row r="50" spans="4:9" ht="15.75" x14ac:dyDescent="0.25">
      <c r="D50" s="46"/>
      <c r="E50" s="46"/>
      <c r="F50" s="46"/>
      <c r="G50" s="46"/>
      <c r="H50" s="46"/>
      <c r="I50" s="46"/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rintOptions horizontalCentered="1" verticalCentered="1"/>
  <pageMargins left="0.11811023622047245" right="0.11811023622047245" top="7.874015748031496E-2" bottom="0" header="0.31496062992125984" footer="0.31496062992125984"/>
  <pageSetup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="90" zoomScaleNormal="90" workbookViewId="0">
      <selection activeCell="B5" sqref="B5:I5"/>
    </sheetView>
  </sheetViews>
  <sheetFormatPr baseColWidth="10" defaultRowHeight="14.25" x14ac:dyDescent="0.2"/>
  <cols>
    <col min="1" max="1" width="3" style="165" customWidth="1"/>
    <col min="2" max="2" width="18.5703125" style="55" customWidth="1"/>
    <col min="3" max="3" width="19" style="55" customWidth="1"/>
    <col min="4" max="7" width="11.42578125" style="55"/>
    <col min="8" max="8" width="13.42578125" style="55" customWidth="1"/>
    <col min="9" max="9" width="10" style="55" customWidth="1"/>
    <col min="10" max="10" width="3" style="165" customWidth="1"/>
    <col min="11" max="16384" width="11.42578125" style="55"/>
  </cols>
  <sheetData>
    <row r="1" spans="2:9" s="165" customFormat="1" x14ac:dyDescent="0.2"/>
    <row r="2" spans="2:9" s="165" customFormat="1" ht="15.75" x14ac:dyDescent="0.25">
      <c r="B2" s="325"/>
      <c r="C2" s="325"/>
      <c r="D2" s="325"/>
      <c r="E2" s="325"/>
      <c r="F2" s="325"/>
      <c r="G2" s="325"/>
      <c r="H2" s="325"/>
      <c r="I2" s="325"/>
    </row>
    <row r="3" spans="2:9" ht="15.75" x14ac:dyDescent="0.25">
      <c r="B3" s="325" t="s">
        <v>427</v>
      </c>
      <c r="C3" s="325"/>
      <c r="D3" s="325"/>
      <c r="E3" s="325"/>
      <c r="F3" s="325"/>
      <c r="G3" s="325"/>
      <c r="H3" s="325"/>
      <c r="I3" s="325"/>
    </row>
    <row r="4" spans="2:9" ht="15.75" x14ac:dyDescent="0.25">
      <c r="B4" s="325" t="s">
        <v>99</v>
      </c>
      <c r="C4" s="325"/>
      <c r="D4" s="325"/>
      <c r="E4" s="325"/>
      <c r="F4" s="325"/>
      <c r="G4" s="325"/>
      <c r="H4" s="325"/>
      <c r="I4" s="325"/>
    </row>
    <row r="5" spans="2:9" ht="15.75" x14ac:dyDescent="0.25">
      <c r="B5" s="325" t="s">
        <v>529</v>
      </c>
      <c r="C5" s="325"/>
      <c r="D5" s="325"/>
      <c r="E5" s="325"/>
      <c r="F5" s="325"/>
      <c r="G5" s="325"/>
      <c r="H5" s="325"/>
      <c r="I5" s="325"/>
    </row>
    <row r="6" spans="2:9" x14ac:dyDescent="0.2">
      <c r="B6" s="165"/>
      <c r="C6" s="165"/>
      <c r="D6" s="165"/>
      <c r="E6" s="165"/>
      <c r="F6" s="165"/>
      <c r="G6" s="165"/>
      <c r="H6" s="165"/>
      <c r="I6" s="165"/>
    </row>
    <row r="7" spans="2:9" x14ac:dyDescent="0.2">
      <c r="B7" s="358" t="s">
        <v>218</v>
      </c>
      <c r="C7" s="358"/>
      <c r="D7" s="358" t="s">
        <v>219</v>
      </c>
      <c r="E7" s="358"/>
      <c r="F7" s="358" t="s">
        <v>220</v>
      </c>
      <c r="G7" s="358"/>
      <c r="H7" s="358" t="s">
        <v>221</v>
      </c>
      <c r="I7" s="358"/>
    </row>
    <row r="8" spans="2:9" x14ac:dyDescent="0.2">
      <c r="B8" s="358"/>
      <c r="C8" s="358"/>
      <c r="D8" s="358" t="s">
        <v>222</v>
      </c>
      <c r="E8" s="358"/>
      <c r="F8" s="358" t="s">
        <v>223</v>
      </c>
      <c r="G8" s="358"/>
      <c r="H8" s="358" t="s">
        <v>224</v>
      </c>
      <c r="I8" s="358"/>
    </row>
    <row r="9" spans="2:9" x14ac:dyDescent="0.2">
      <c r="B9" s="363" t="s">
        <v>225</v>
      </c>
      <c r="C9" s="364"/>
      <c r="D9" s="364"/>
      <c r="E9" s="364"/>
      <c r="F9" s="364"/>
      <c r="G9" s="364"/>
      <c r="H9" s="364"/>
      <c r="I9" s="365"/>
    </row>
    <row r="10" spans="2:9" x14ac:dyDescent="0.2">
      <c r="B10" s="359"/>
      <c r="C10" s="359"/>
      <c r="D10" s="360">
        <v>0</v>
      </c>
      <c r="E10" s="360"/>
      <c r="F10" s="360">
        <v>0</v>
      </c>
      <c r="G10" s="360"/>
      <c r="H10" s="361">
        <f>+D10-F10</f>
        <v>0</v>
      </c>
      <c r="I10" s="362"/>
    </row>
    <row r="11" spans="2:9" x14ac:dyDescent="0.2">
      <c r="B11" s="359"/>
      <c r="C11" s="359"/>
      <c r="D11" s="360">
        <v>0</v>
      </c>
      <c r="E11" s="360"/>
      <c r="F11" s="360">
        <v>0</v>
      </c>
      <c r="G11" s="360"/>
      <c r="H11" s="361">
        <f t="shared" ref="H11:H19" si="0">+D11-F11</f>
        <v>0</v>
      </c>
      <c r="I11" s="362"/>
    </row>
    <row r="12" spans="2:9" x14ac:dyDescent="0.2">
      <c r="B12" s="359"/>
      <c r="C12" s="359"/>
      <c r="D12" s="360">
        <v>0</v>
      </c>
      <c r="E12" s="360"/>
      <c r="F12" s="360">
        <v>0</v>
      </c>
      <c r="G12" s="360"/>
      <c r="H12" s="361">
        <f t="shared" si="0"/>
        <v>0</v>
      </c>
      <c r="I12" s="362"/>
    </row>
    <row r="13" spans="2:9" x14ac:dyDescent="0.2">
      <c r="B13" s="359"/>
      <c r="C13" s="359"/>
      <c r="D13" s="360">
        <v>0</v>
      </c>
      <c r="E13" s="360"/>
      <c r="F13" s="360">
        <v>0</v>
      </c>
      <c r="G13" s="360"/>
      <c r="H13" s="361">
        <f t="shared" si="0"/>
        <v>0</v>
      </c>
      <c r="I13" s="362"/>
    </row>
    <row r="14" spans="2:9" x14ac:dyDescent="0.2">
      <c r="B14" s="359"/>
      <c r="C14" s="359"/>
      <c r="D14" s="360">
        <v>0</v>
      </c>
      <c r="E14" s="360"/>
      <c r="F14" s="360">
        <v>0</v>
      </c>
      <c r="G14" s="360"/>
      <c r="H14" s="361">
        <f t="shared" si="0"/>
        <v>0</v>
      </c>
      <c r="I14" s="362"/>
    </row>
    <row r="15" spans="2:9" x14ac:dyDescent="0.2">
      <c r="B15" s="359"/>
      <c r="C15" s="359"/>
      <c r="D15" s="360">
        <v>0</v>
      </c>
      <c r="E15" s="360"/>
      <c r="F15" s="360">
        <v>0</v>
      </c>
      <c r="G15" s="360"/>
      <c r="H15" s="361">
        <f t="shared" si="0"/>
        <v>0</v>
      </c>
      <c r="I15" s="362"/>
    </row>
    <row r="16" spans="2:9" x14ac:dyDescent="0.2">
      <c r="B16" s="359"/>
      <c r="C16" s="359"/>
      <c r="D16" s="360">
        <v>0</v>
      </c>
      <c r="E16" s="360"/>
      <c r="F16" s="360">
        <v>0</v>
      </c>
      <c r="G16" s="360"/>
      <c r="H16" s="361">
        <f t="shared" si="0"/>
        <v>0</v>
      </c>
      <c r="I16" s="362"/>
    </row>
    <row r="17" spans="2:9" x14ac:dyDescent="0.2">
      <c r="B17" s="359"/>
      <c r="C17" s="359"/>
      <c r="D17" s="360">
        <v>0</v>
      </c>
      <c r="E17" s="360"/>
      <c r="F17" s="360">
        <v>0</v>
      </c>
      <c r="G17" s="360"/>
      <c r="H17" s="361">
        <f t="shared" si="0"/>
        <v>0</v>
      </c>
      <c r="I17" s="362"/>
    </row>
    <row r="18" spans="2:9" x14ac:dyDescent="0.2">
      <c r="B18" s="359"/>
      <c r="C18" s="359"/>
      <c r="D18" s="360">
        <v>0</v>
      </c>
      <c r="E18" s="360"/>
      <c r="F18" s="360">
        <v>0</v>
      </c>
      <c r="G18" s="360"/>
      <c r="H18" s="361">
        <f t="shared" si="0"/>
        <v>0</v>
      </c>
      <c r="I18" s="362"/>
    </row>
    <row r="19" spans="2:9" x14ac:dyDescent="0.2">
      <c r="B19" s="359" t="s">
        <v>226</v>
      </c>
      <c r="C19" s="359"/>
      <c r="D19" s="360">
        <f>SUM(D10:E18)</f>
        <v>0</v>
      </c>
      <c r="E19" s="360"/>
      <c r="F19" s="360">
        <f>SUM(F10:G18)</f>
        <v>0</v>
      </c>
      <c r="G19" s="360"/>
      <c r="H19" s="361">
        <f t="shared" si="0"/>
        <v>0</v>
      </c>
      <c r="I19" s="362"/>
    </row>
    <row r="20" spans="2:9" x14ac:dyDescent="0.2">
      <c r="B20" s="359"/>
      <c r="C20" s="359"/>
      <c r="D20" s="359"/>
      <c r="E20" s="359"/>
      <c r="F20" s="359"/>
      <c r="G20" s="359"/>
      <c r="H20" s="359"/>
      <c r="I20" s="359"/>
    </row>
    <row r="21" spans="2:9" x14ac:dyDescent="0.2">
      <c r="B21" s="363" t="s">
        <v>227</v>
      </c>
      <c r="C21" s="364"/>
      <c r="D21" s="364"/>
      <c r="E21" s="364"/>
      <c r="F21" s="364"/>
      <c r="G21" s="364"/>
      <c r="H21" s="364"/>
      <c r="I21" s="365"/>
    </row>
    <row r="22" spans="2:9" x14ac:dyDescent="0.2">
      <c r="B22" s="359"/>
      <c r="C22" s="359"/>
      <c r="D22" s="359"/>
      <c r="E22" s="359"/>
      <c r="F22" s="359"/>
      <c r="G22" s="359"/>
      <c r="H22" s="359"/>
      <c r="I22" s="359"/>
    </row>
    <row r="23" spans="2:9" x14ac:dyDescent="0.2">
      <c r="B23" s="359"/>
      <c r="C23" s="359"/>
      <c r="D23" s="360">
        <v>0</v>
      </c>
      <c r="E23" s="360"/>
      <c r="F23" s="360">
        <v>0</v>
      </c>
      <c r="G23" s="360"/>
      <c r="H23" s="361">
        <f>+D23-F23</f>
        <v>0</v>
      </c>
      <c r="I23" s="362"/>
    </row>
    <row r="24" spans="2:9" x14ac:dyDescent="0.2">
      <c r="B24" s="359"/>
      <c r="C24" s="359"/>
      <c r="D24" s="360">
        <v>0</v>
      </c>
      <c r="E24" s="360"/>
      <c r="F24" s="360">
        <v>0</v>
      </c>
      <c r="G24" s="360"/>
      <c r="H24" s="361">
        <f>+D24-F24</f>
        <v>0</v>
      </c>
      <c r="I24" s="362"/>
    </row>
    <row r="25" spans="2:9" x14ac:dyDescent="0.2">
      <c r="B25" s="359"/>
      <c r="C25" s="359"/>
      <c r="D25" s="360">
        <v>0</v>
      </c>
      <c r="E25" s="360"/>
      <c r="F25" s="360">
        <v>0</v>
      </c>
      <c r="G25" s="360"/>
      <c r="H25" s="361">
        <f t="shared" ref="H25:H30" si="1">+D25-F25</f>
        <v>0</v>
      </c>
      <c r="I25" s="362"/>
    </row>
    <row r="26" spans="2:9" x14ac:dyDescent="0.2">
      <c r="B26" s="359"/>
      <c r="C26" s="359"/>
      <c r="D26" s="360">
        <v>0</v>
      </c>
      <c r="E26" s="360"/>
      <c r="F26" s="360">
        <v>0</v>
      </c>
      <c r="G26" s="360"/>
      <c r="H26" s="361">
        <f t="shared" si="1"/>
        <v>0</v>
      </c>
      <c r="I26" s="362"/>
    </row>
    <row r="27" spans="2:9" x14ac:dyDescent="0.2">
      <c r="B27" s="359"/>
      <c r="C27" s="359"/>
      <c r="D27" s="360">
        <v>0</v>
      </c>
      <c r="E27" s="360"/>
      <c r="F27" s="360">
        <v>0</v>
      </c>
      <c r="G27" s="360"/>
      <c r="H27" s="361">
        <f t="shared" si="1"/>
        <v>0</v>
      </c>
      <c r="I27" s="362"/>
    </row>
    <row r="28" spans="2:9" x14ac:dyDescent="0.2">
      <c r="B28" s="359"/>
      <c r="C28" s="359"/>
      <c r="D28" s="360">
        <v>0</v>
      </c>
      <c r="E28" s="360"/>
      <c r="F28" s="360">
        <v>0</v>
      </c>
      <c r="G28" s="360"/>
      <c r="H28" s="361">
        <f t="shared" si="1"/>
        <v>0</v>
      </c>
      <c r="I28" s="362"/>
    </row>
    <row r="29" spans="2:9" x14ac:dyDescent="0.2">
      <c r="B29" s="359"/>
      <c r="C29" s="359"/>
      <c r="D29" s="360">
        <v>0</v>
      </c>
      <c r="E29" s="360"/>
      <c r="F29" s="360">
        <v>0</v>
      </c>
      <c r="G29" s="360"/>
      <c r="H29" s="361">
        <f t="shared" si="1"/>
        <v>0</v>
      </c>
      <c r="I29" s="362"/>
    </row>
    <row r="30" spans="2:9" x14ac:dyDescent="0.2">
      <c r="B30" s="359"/>
      <c r="C30" s="359"/>
      <c r="D30" s="360">
        <v>0</v>
      </c>
      <c r="E30" s="360"/>
      <c r="F30" s="360">
        <v>0</v>
      </c>
      <c r="G30" s="360"/>
      <c r="H30" s="361">
        <f t="shared" si="1"/>
        <v>0</v>
      </c>
      <c r="I30" s="362"/>
    </row>
    <row r="31" spans="2:9" x14ac:dyDescent="0.2">
      <c r="B31" s="359" t="s">
        <v>228</v>
      </c>
      <c r="C31" s="359"/>
      <c r="D31" s="360">
        <f>SUM(D22:E30)</f>
        <v>0</v>
      </c>
      <c r="E31" s="360"/>
      <c r="F31" s="360">
        <f>SUM(F22:G30)</f>
        <v>0</v>
      </c>
      <c r="G31" s="360"/>
      <c r="H31" s="360">
        <f>+D31-F31</f>
        <v>0</v>
      </c>
      <c r="I31" s="360"/>
    </row>
    <row r="32" spans="2:9" x14ac:dyDescent="0.2">
      <c r="B32" s="359"/>
      <c r="C32" s="359"/>
      <c r="D32" s="360"/>
      <c r="E32" s="360"/>
      <c r="F32" s="360"/>
      <c r="G32" s="360"/>
      <c r="H32" s="360"/>
      <c r="I32" s="360"/>
    </row>
    <row r="33" spans="2:9" x14ac:dyDescent="0.2">
      <c r="B33" s="366" t="s">
        <v>97</v>
      </c>
      <c r="C33" s="367"/>
      <c r="D33" s="361">
        <f>+D19+D31</f>
        <v>0</v>
      </c>
      <c r="E33" s="362"/>
      <c r="F33" s="361">
        <f>+F19+F31</f>
        <v>0</v>
      </c>
      <c r="G33" s="362"/>
      <c r="H33" s="361">
        <f>+H19+H31</f>
        <v>0</v>
      </c>
      <c r="I33" s="362"/>
    </row>
    <row r="34" spans="2:9" x14ac:dyDescent="0.2">
      <c r="B34" s="165"/>
      <c r="C34" s="165"/>
      <c r="D34" s="165"/>
      <c r="E34" s="165"/>
      <c r="F34" s="165"/>
      <c r="G34" s="165"/>
      <c r="H34" s="165"/>
      <c r="I34" s="165"/>
    </row>
    <row r="35" spans="2:9" x14ac:dyDescent="0.2">
      <c r="B35" s="165"/>
      <c r="C35" s="165"/>
      <c r="D35" s="165"/>
      <c r="E35" s="165"/>
      <c r="F35" s="165"/>
      <c r="G35" s="165"/>
      <c r="H35" s="165"/>
      <c r="I35" s="165"/>
    </row>
    <row r="36" spans="2:9" x14ac:dyDescent="0.2">
      <c r="B36" s="165"/>
      <c r="C36" s="165"/>
      <c r="D36" s="165"/>
      <c r="E36" s="165"/>
      <c r="F36" s="165"/>
      <c r="G36" s="165"/>
      <c r="H36" s="165"/>
      <c r="I36" s="165"/>
    </row>
    <row r="37" spans="2:9" x14ac:dyDescent="0.2">
      <c r="B37" s="165"/>
      <c r="C37" s="165"/>
      <c r="D37" s="165"/>
      <c r="E37" s="165"/>
      <c r="F37" s="165"/>
      <c r="G37" s="165"/>
      <c r="H37" s="165"/>
      <c r="I37" s="165"/>
    </row>
    <row r="38" spans="2:9" x14ac:dyDescent="0.2">
      <c r="B38" s="165"/>
      <c r="C38" s="165"/>
      <c r="D38" s="165"/>
      <c r="E38" s="165"/>
      <c r="F38" s="165"/>
      <c r="G38" s="165"/>
      <c r="H38" s="165"/>
      <c r="I38" s="165"/>
    </row>
    <row r="39" spans="2:9" x14ac:dyDescent="0.2">
      <c r="B39" s="165"/>
      <c r="C39" s="165"/>
      <c r="D39" s="165"/>
      <c r="E39" s="165"/>
      <c r="F39" s="165"/>
      <c r="G39" s="165"/>
      <c r="H39" s="165"/>
      <c r="I39" s="165"/>
    </row>
    <row r="40" spans="2:9" x14ac:dyDescent="0.2">
      <c r="B40" s="165"/>
      <c r="C40" s="165"/>
      <c r="D40" s="165"/>
      <c r="E40" s="165"/>
      <c r="F40" s="165"/>
      <c r="G40" s="165"/>
      <c r="H40" s="165"/>
      <c r="I40" s="165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9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13</vt:i4>
      </vt:variant>
    </vt:vector>
  </HeadingPairs>
  <TitlesOfParts>
    <vt:vector size="26" baseType="lpstr">
      <vt:lpstr>PT_ESF_ECSF</vt:lpstr>
      <vt:lpstr>INGRESOS_CONCILIACION</vt:lpstr>
      <vt:lpstr>CONCILIACION_EGRESOS</vt:lpstr>
      <vt:lpstr>CAdmon</vt:lpstr>
      <vt:lpstr>EAI</vt:lpstr>
      <vt:lpstr>CTG</vt:lpstr>
      <vt:lpstr>COG</vt:lpstr>
      <vt:lpstr>CFG</vt:lpstr>
      <vt:lpstr>End Neto</vt:lpstr>
      <vt:lpstr>Int</vt:lpstr>
      <vt:lpstr>CProg</vt:lpstr>
      <vt:lpstr>Post Fiscal</vt:lpstr>
      <vt:lpstr>COG_PARTIDA_ESPECIFICA</vt:lpstr>
      <vt:lpstr>CAdmon!Área_de_impresión</vt:lpstr>
      <vt:lpstr>CFG!Área_de_impresión</vt:lpstr>
      <vt:lpstr>COG!Área_de_impresión</vt:lpstr>
      <vt:lpstr>COG_PARTIDA_ESPECIFICA!Área_de_impresión</vt:lpstr>
      <vt:lpstr>CProg!Área_de_impresión</vt:lpstr>
      <vt:lpstr>CTG!Área_de_impresión</vt:lpstr>
      <vt:lpstr>EAI!Área_de_impresión</vt:lpstr>
      <vt:lpstr>'End Neto'!Área_de_impresión</vt:lpstr>
      <vt:lpstr>Int!Área_de_impresión</vt:lpstr>
      <vt:lpstr>'Post Fiscal'!Área_de_impresión</vt:lpstr>
      <vt:lpstr>COG_PARTIDA_ESPECIFICA!Print_Titles</vt:lpstr>
      <vt:lpstr>COG!Títulos_a_imprimir</vt:lpstr>
      <vt:lpstr>COG_PARTIDA_ESPECIFICA!Títulos_a_imprimir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2021-04-26T21:47:51Z</cp:lastPrinted>
  <dcterms:created xsi:type="dcterms:W3CDTF">2014-01-27T16:27:43Z</dcterms:created>
  <dcterms:modified xsi:type="dcterms:W3CDTF">2021-04-28T16:17:15Z</dcterms:modified>
</cp:coreProperties>
</file>