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G38" i="2" l="1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I10" i="11" l="1"/>
  <c r="I11" i="11"/>
  <c r="I12" i="11"/>
  <c r="D79" i="1"/>
  <c r="E79" i="1"/>
  <c r="C79" i="1"/>
  <c r="D78" i="1"/>
  <c r="E78" i="1"/>
  <c r="C78" i="1"/>
  <c r="D49" i="2"/>
  <c r="F49" i="2"/>
  <c r="G49" i="2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71" i="2" s="1"/>
  <c r="E70" i="2" s="1"/>
  <c r="E69" i="2" s="1"/>
  <c r="E68" i="2" s="1"/>
  <c r="E67" i="2" s="1"/>
  <c r="E66" i="2" s="1"/>
  <c r="E65" i="2" s="1"/>
  <c r="E64" i="2" s="1"/>
  <c r="E63" i="2" l="1"/>
  <c r="E62" i="2" s="1"/>
  <c r="E61" i="2" s="1"/>
  <c r="E60" i="2" s="1"/>
  <c r="E59" i="2" l="1"/>
  <c r="E58" i="2" s="1"/>
  <c r="E57" i="2" s="1"/>
  <c r="E56" i="2" s="1"/>
  <c r="E54" i="2" s="1"/>
  <c r="E53" i="2" s="1"/>
  <c r="E52" i="2" s="1"/>
  <c r="E51" i="2" s="1"/>
  <c r="E50" i="2" s="1"/>
  <c r="E49" i="2" l="1"/>
  <c r="E48" i="2" s="1"/>
  <c r="E47" i="2" s="1"/>
  <c r="E46" i="2" s="1"/>
  <c r="E45" i="2" s="1"/>
  <c r="E44" i="2" s="1"/>
  <c r="E43" i="2" s="1"/>
  <c r="E42" i="2" s="1"/>
  <c r="E41" i="2" s="1"/>
  <c r="E40" i="2" s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C29" i="2" l="1"/>
  <c r="H43" i="11"/>
  <c r="E11" i="1" s="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H13" i="2" s="1"/>
  <c r="H11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34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<sst xmlns="http://schemas.openxmlformats.org/spreadsheetml/2006/main" count="459" uniqueCount="265">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</sst>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6195624.6399999997</v>
          </cell>
          <cell r="E10">
            <v>0</v>
          </cell>
          <cell r="G10">
            <v>2560074.6</v>
          </cell>
          <cell r="H10">
            <v>2560074.6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D12">
            <v>8434442.1400000006</v>
          </cell>
          <cell r="E12">
            <v>0</v>
          </cell>
          <cell r="G12">
            <v>3296642.38</v>
          </cell>
          <cell r="H12">
            <v>3296642.38</v>
          </cell>
        </row>
        <row r="13">
          <cell r="D13">
            <v>2039225.2749999999</v>
          </cell>
          <cell r="E13">
            <v>0</v>
          </cell>
          <cell r="G13">
            <v>889751.39</v>
          </cell>
          <cell r="H13">
            <v>889751.39</v>
          </cell>
        </row>
        <row r="14">
          <cell r="D14">
            <v>3994378.3499999996</v>
          </cell>
          <cell r="E14">
            <v>0</v>
          </cell>
          <cell r="G14">
            <v>1490420.79</v>
          </cell>
          <cell r="H14">
            <v>1490420.79</v>
          </cell>
        </row>
        <row r="15">
          <cell r="D15">
            <v>786092.87</v>
          </cell>
          <cell r="E15">
            <v>0</v>
          </cell>
          <cell r="G15">
            <v>0</v>
          </cell>
          <cell r="H15">
            <v>0</v>
          </cell>
        </row>
        <row r="16">
          <cell r="D16">
            <v>17434540.960000001</v>
          </cell>
          <cell r="E16">
            <v>0</v>
          </cell>
          <cell r="G16">
            <v>8215635.0499999998</v>
          </cell>
          <cell r="H16">
            <v>8215635.0499999998</v>
          </cell>
        </row>
        <row r="18">
          <cell r="D18">
            <v>88850.235000000001</v>
          </cell>
          <cell r="E18">
            <v>0</v>
          </cell>
          <cell r="G18">
            <v>5113.75</v>
          </cell>
          <cell r="H18">
            <v>5113.75</v>
          </cell>
        </row>
        <row r="19">
          <cell r="D19">
            <v>86893.209999999992</v>
          </cell>
          <cell r="E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9212.24</v>
          </cell>
          <cell r="E21">
            <v>0</v>
          </cell>
          <cell r="G21">
            <v>1541.16</v>
          </cell>
          <cell r="H21">
            <v>1541.16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3">
          <cell r="D23">
            <v>110785.5</v>
          </cell>
          <cell r="E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16473.599999999999</v>
          </cell>
          <cell r="E26">
            <v>0</v>
          </cell>
          <cell r="G26">
            <v>0</v>
          </cell>
          <cell r="H26">
            <v>0</v>
          </cell>
        </row>
        <row r="28">
          <cell r="D28">
            <v>194442.52</v>
          </cell>
          <cell r="E28">
            <v>0</v>
          </cell>
          <cell r="G28">
            <v>112168</v>
          </cell>
          <cell r="H28">
            <v>44563</v>
          </cell>
        </row>
        <row r="29">
          <cell r="D29">
            <v>4047182.42</v>
          </cell>
          <cell r="E29">
            <v>0</v>
          </cell>
          <cell r="G29">
            <v>917875.92999999993</v>
          </cell>
          <cell r="H29">
            <v>917875.92999999993</v>
          </cell>
        </row>
        <row r="30">
          <cell r="D30">
            <v>3613660.4699999997</v>
          </cell>
          <cell r="E30">
            <v>0</v>
          </cell>
          <cell r="G30">
            <v>436561.35</v>
          </cell>
          <cell r="H30">
            <v>436561.35</v>
          </cell>
        </row>
        <row r="31">
          <cell r="D31">
            <v>1129440</v>
          </cell>
          <cell r="E31">
            <v>0</v>
          </cell>
          <cell r="G31">
            <v>289388.74</v>
          </cell>
          <cell r="H31">
            <v>145812</v>
          </cell>
        </row>
        <row r="32">
          <cell r="D32">
            <v>16570.57</v>
          </cell>
          <cell r="E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D34">
            <v>595702</v>
          </cell>
          <cell r="E34">
            <v>0</v>
          </cell>
          <cell r="G34">
            <v>144875.07</v>
          </cell>
          <cell r="H34">
            <v>141575.07</v>
          </cell>
        </row>
        <row r="35">
          <cell r="D35">
            <v>54600</v>
          </cell>
          <cell r="E35">
            <v>0</v>
          </cell>
          <cell r="G35">
            <v>36162.5</v>
          </cell>
          <cell r="H35">
            <v>1579.5</v>
          </cell>
        </row>
        <row r="36">
          <cell r="D36"/>
          <cell r="E36"/>
          <cell r="G36"/>
          <cell r="H36"/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23" sqref="A23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4" t="s">
        <v>259</v>
      </c>
      <c r="B2" s="105"/>
      <c r="C2" s="105"/>
      <c r="D2" s="105"/>
      <c r="E2" s="105"/>
    </row>
    <row r="3" spans="1:5" x14ac:dyDescent="0.2">
      <c r="A3" s="104" t="s">
        <v>0</v>
      </c>
      <c r="B3" s="105"/>
      <c r="C3" s="105"/>
      <c r="D3" s="105"/>
      <c r="E3" s="105"/>
    </row>
    <row r="4" spans="1:5" x14ac:dyDescent="0.2">
      <c r="A4" s="104" t="s">
        <v>264</v>
      </c>
      <c r="B4" s="105"/>
      <c r="C4" s="105"/>
      <c r="D4" s="105"/>
      <c r="E4" s="105"/>
    </row>
    <row r="5" spans="1:5" x14ac:dyDescent="0.2">
      <c r="A5" s="104" t="s">
        <v>1</v>
      </c>
      <c r="B5" s="105"/>
      <c r="C5" s="105"/>
      <c r="D5" s="105"/>
      <c r="E5" s="105"/>
    </row>
    <row r="6" spans="1:5" ht="12.75" thickBot="1" x14ac:dyDescent="0.25">
      <c r="A6" s="5"/>
    </row>
    <row r="7" spans="1:5" x14ac:dyDescent="0.2">
      <c r="A7" s="108" t="s">
        <v>2</v>
      </c>
      <c r="B7" s="109"/>
      <c r="C7" s="6" t="s">
        <v>3</v>
      </c>
      <c r="D7" s="118" t="s">
        <v>5</v>
      </c>
      <c r="E7" s="6" t="s">
        <v>6</v>
      </c>
    </row>
    <row r="8" spans="1:5" ht="12.75" thickBot="1" x14ac:dyDescent="0.25">
      <c r="A8" s="110"/>
      <c r="B8" s="111"/>
      <c r="C8" s="7" t="s">
        <v>4</v>
      </c>
      <c r="D8" s="119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36989318.289999999</v>
      </c>
      <c r="D10" s="26">
        <f t="shared" ref="D10:E10" si="0">D11+D12+D13</f>
        <v>17483893.459999997</v>
      </c>
      <c r="E10" s="26">
        <f t="shared" si="0"/>
        <v>17483893.459999997</v>
      </c>
    </row>
    <row r="11" spans="1:5" x14ac:dyDescent="0.2">
      <c r="A11" s="8"/>
      <c r="B11" s="11" t="s">
        <v>9</v>
      </c>
      <c r="C11" s="26">
        <f>SUM(FORMATO_5!D43)</f>
        <v>36989318.289999999</v>
      </c>
      <c r="D11" s="26">
        <f>SUM(FORMATO_5!G43)</f>
        <v>17483893.459999997</v>
      </c>
      <c r="E11" s="26">
        <f>SUM(FORMATO_5!H43)</f>
        <v>17483893.459999997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48848117</v>
      </c>
      <c r="D15" s="26">
        <f t="shared" ref="D15:E15" si="1">D16+D17</f>
        <v>18396210.710000001</v>
      </c>
      <c r="E15" s="26">
        <f t="shared" si="1"/>
        <v>18147145.970000003</v>
      </c>
    </row>
    <row r="16" spans="1:5" x14ac:dyDescent="0.2">
      <c r="A16" s="8"/>
      <c r="B16" s="11" t="s">
        <v>12</v>
      </c>
      <c r="C16" s="26">
        <f>SUM(FORMATO_6a_GOG!C10)</f>
        <v>48848117</v>
      </c>
      <c r="D16" s="26">
        <f>SUM(FORMATO_6a_GOG!F10)</f>
        <v>18396210.710000001</v>
      </c>
      <c r="E16" s="26">
        <f>SUM(FORMATO_6a_GOG!G10)</f>
        <v>18147145.970000003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-11858798.710000001</v>
      </c>
      <c r="D23" s="26">
        <f t="shared" ref="D23:E23" si="3">D10-D15+D19</f>
        <v>-912317.25000000373</v>
      </c>
      <c r="E23" s="26">
        <f t="shared" si="3"/>
        <v>-663252.51000000536</v>
      </c>
    </row>
    <row r="24" spans="1:5" x14ac:dyDescent="0.2">
      <c r="A24" s="8"/>
      <c r="B24" s="10" t="s">
        <v>18</v>
      </c>
      <c r="C24" s="26">
        <f>C23-C13</f>
        <v>-11858798.710000001</v>
      </c>
      <c r="D24" s="26">
        <f t="shared" ref="D24:E24" si="4">D23-D13</f>
        <v>-912317.25000000373</v>
      </c>
      <c r="E24" s="26">
        <f t="shared" si="4"/>
        <v>-663252.51000000536</v>
      </c>
    </row>
    <row r="25" spans="1:5" ht="24" x14ac:dyDescent="0.2">
      <c r="A25" s="8"/>
      <c r="B25" s="10" t="s">
        <v>19</v>
      </c>
      <c r="C25" s="26">
        <f>C24-C19</f>
        <v>-11858798.710000001</v>
      </c>
      <c r="D25" s="26">
        <f t="shared" ref="D25:E25" si="5">D24-D19</f>
        <v>-912317.25000000373</v>
      </c>
      <c r="E25" s="26">
        <f t="shared" si="5"/>
        <v>-663252.51000000536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0" t="s">
        <v>20</v>
      </c>
      <c r="B28" s="121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-11858798.710000001</v>
      </c>
      <c r="D34" s="101">
        <f t="shared" ref="D34:E34" si="6">D25+D30</f>
        <v>-912317.25000000373</v>
      </c>
      <c r="E34" s="101">
        <f t="shared" si="6"/>
        <v>-663252.51000000536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8" t="s">
        <v>20</v>
      </c>
      <c r="B37" s="109"/>
      <c r="C37" s="112" t="s">
        <v>27</v>
      </c>
      <c r="D37" s="112" t="s">
        <v>5</v>
      </c>
      <c r="E37" s="17" t="s">
        <v>6</v>
      </c>
    </row>
    <row r="38" spans="1:5" ht="12.75" thickBot="1" x14ac:dyDescent="0.25">
      <c r="A38" s="110"/>
      <c r="B38" s="111"/>
      <c r="C38" s="113"/>
      <c r="D38" s="113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4"/>
      <c r="B47" s="116" t="s">
        <v>34</v>
      </c>
      <c r="C47" s="102"/>
      <c r="D47" s="102"/>
      <c r="E47" s="102"/>
    </row>
    <row r="48" spans="1:5" ht="12.75" thickBot="1" x14ac:dyDescent="0.25">
      <c r="A48" s="115"/>
      <c r="B48" s="117"/>
      <c r="C48" s="103"/>
      <c r="D48" s="103"/>
      <c r="E48" s="103"/>
    </row>
    <row r="49" spans="1:5" ht="12.75" thickBot="1" x14ac:dyDescent="0.25">
      <c r="A49" s="5"/>
    </row>
    <row r="50" spans="1:5" x14ac:dyDescent="0.2">
      <c r="A50" s="108" t="s">
        <v>20</v>
      </c>
      <c r="B50" s="109"/>
      <c r="C50" s="17" t="s">
        <v>3</v>
      </c>
      <c r="D50" s="112" t="s">
        <v>5</v>
      </c>
      <c r="E50" s="17" t="s">
        <v>6</v>
      </c>
    </row>
    <row r="51" spans="1:5" ht="12.75" thickBot="1" x14ac:dyDescent="0.25">
      <c r="A51" s="110"/>
      <c r="B51" s="111"/>
      <c r="C51" s="18" t="s">
        <v>21</v>
      </c>
      <c r="D51" s="113"/>
      <c r="E51" s="18" t="s">
        <v>22</v>
      </c>
    </row>
    <row r="52" spans="1:5" x14ac:dyDescent="0.2">
      <c r="A52" s="106"/>
      <c r="B52" s="107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36989318.289999999</v>
      </c>
      <c r="D53" s="28">
        <f t="shared" ref="D53:E53" si="7">D11</f>
        <v>17483893.459999997</v>
      </c>
      <c r="E53" s="28">
        <f t="shared" si="7"/>
        <v>17483893.459999997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48848117</v>
      </c>
      <c r="D58" s="28">
        <f t="shared" ref="D58:E58" si="11">SUM(D16)</f>
        <v>18396210.710000001</v>
      </c>
      <c r="E58" s="28">
        <f t="shared" si="11"/>
        <v>18147145.970000003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-11858798.710000001</v>
      </c>
      <c r="D62" s="30">
        <f t="shared" ref="D62:E62" si="13">D53+D54-D58+D60</f>
        <v>-912317.25000000373</v>
      </c>
      <c r="E62" s="30">
        <f t="shared" si="13"/>
        <v>-663252.51000000536</v>
      </c>
    </row>
    <row r="63" spans="1:5" x14ac:dyDescent="0.2">
      <c r="A63" s="21"/>
      <c r="B63" s="22" t="s">
        <v>38</v>
      </c>
      <c r="C63" s="30">
        <f>C62-C54</f>
        <v>-11858798.710000001</v>
      </c>
      <c r="D63" s="30">
        <f t="shared" ref="D63:E63" si="14">D62-D54</f>
        <v>-912317.25000000373</v>
      </c>
      <c r="E63" s="30">
        <f t="shared" si="14"/>
        <v>-663252.51000000536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8" t="s">
        <v>20</v>
      </c>
      <c r="B66" s="109"/>
      <c r="C66" s="112" t="s">
        <v>27</v>
      </c>
      <c r="D66" s="112" t="s">
        <v>5</v>
      </c>
      <c r="E66" s="17" t="s">
        <v>6</v>
      </c>
    </row>
    <row r="67" spans="1:5" ht="12.75" thickBot="1" x14ac:dyDescent="0.25">
      <c r="A67" s="110"/>
      <c r="B67" s="111"/>
      <c r="C67" s="113"/>
      <c r="D67" s="113"/>
      <c r="E67" s="18" t="s">
        <v>22</v>
      </c>
    </row>
    <row r="68" spans="1:5" x14ac:dyDescent="0.2">
      <c r="A68" s="106"/>
      <c r="B68" s="107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4"/>
      <c r="B79" s="116" t="s">
        <v>42</v>
      </c>
      <c r="C79" s="102">
        <f>C78-C70</f>
        <v>0</v>
      </c>
      <c r="D79" s="102">
        <f t="shared" ref="D79:E79" si="16">D78-D70</f>
        <v>0</v>
      </c>
      <c r="E79" s="102">
        <f t="shared" si="16"/>
        <v>0</v>
      </c>
    </row>
    <row r="80" spans="1:5" ht="12.75" thickBot="1" x14ac:dyDescent="0.25">
      <c r="A80" s="115"/>
      <c r="B80" s="117"/>
      <c r="C80" s="103"/>
      <c r="D80" s="103"/>
      <c r="E80" s="103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A23" sqref="A23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22" t="s">
        <v>259</v>
      </c>
      <c r="B1" s="123"/>
      <c r="C1" s="123"/>
      <c r="D1" s="123"/>
      <c r="E1" s="123"/>
      <c r="F1" s="123"/>
      <c r="G1" s="123"/>
      <c r="H1" s="123"/>
      <c r="I1" s="124"/>
    </row>
    <row r="2" spans="1:9" x14ac:dyDescent="0.25">
      <c r="A2" s="125" t="s">
        <v>193</v>
      </c>
      <c r="B2" s="126"/>
      <c r="C2" s="126"/>
      <c r="D2" s="126"/>
      <c r="E2" s="126"/>
      <c r="F2" s="126"/>
      <c r="G2" s="126"/>
      <c r="H2" s="126"/>
      <c r="I2" s="127"/>
    </row>
    <row r="3" spans="1:9" x14ac:dyDescent="0.25">
      <c r="A3" s="125" t="s">
        <v>264</v>
      </c>
      <c r="B3" s="126"/>
      <c r="C3" s="126"/>
      <c r="D3" s="126"/>
      <c r="E3" s="126"/>
      <c r="F3" s="126"/>
      <c r="G3" s="126"/>
      <c r="H3" s="126"/>
      <c r="I3" s="127"/>
    </row>
    <row r="4" spans="1:9" ht="15.75" thickBot="1" x14ac:dyDescent="0.3">
      <c r="A4" s="128" t="s">
        <v>1</v>
      </c>
      <c r="B4" s="129"/>
      <c r="C4" s="129"/>
      <c r="D4" s="129"/>
      <c r="E4" s="129"/>
      <c r="F4" s="129"/>
      <c r="G4" s="129"/>
      <c r="H4" s="129"/>
      <c r="I4" s="130"/>
    </row>
    <row r="5" spans="1:9" ht="15.75" thickBot="1" x14ac:dyDescent="0.3">
      <c r="A5" s="122"/>
      <c r="B5" s="123"/>
      <c r="C5" s="124"/>
      <c r="D5" s="131" t="s">
        <v>191</v>
      </c>
      <c r="E5" s="132"/>
      <c r="F5" s="132"/>
      <c r="G5" s="132"/>
      <c r="H5" s="133"/>
      <c r="I5" s="134" t="s">
        <v>194</v>
      </c>
    </row>
    <row r="6" spans="1:9" x14ac:dyDescent="0.25">
      <c r="A6" s="125" t="s">
        <v>20</v>
      </c>
      <c r="B6" s="126"/>
      <c r="C6" s="127"/>
      <c r="D6" s="134" t="s">
        <v>196</v>
      </c>
      <c r="E6" s="139" t="s">
        <v>126</v>
      </c>
      <c r="F6" s="134" t="s">
        <v>127</v>
      </c>
      <c r="G6" s="134" t="s">
        <v>5</v>
      </c>
      <c r="H6" s="134" t="s">
        <v>192</v>
      </c>
      <c r="I6" s="135"/>
    </row>
    <row r="7" spans="1:9" ht="15.75" thickBot="1" x14ac:dyDescent="0.3">
      <c r="A7" s="128" t="s">
        <v>195</v>
      </c>
      <c r="B7" s="129"/>
      <c r="C7" s="130"/>
      <c r="D7" s="136"/>
      <c r="E7" s="140"/>
      <c r="F7" s="136"/>
      <c r="G7" s="136"/>
      <c r="H7" s="136"/>
      <c r="I7" s="136"/>
    </row>
    <row r="8" spans="1:9" x14ac:dyDescent="0.25">
      <c r="A8" s="141"/>
      <c r="B8" s="142"/>
      <c r="C8" s="143"/>
      <c r="D8" s="58"/>
      <c r="E8" s="58"/>
      <c r="F8" s="58"/>
      <c r="G8" s="58"/>
      <c r="H8" s="58"/>
      <c r="I8" s="58"/>
    </row>
    <row r="9" spans="1:9" x14ac:dyDescent="0.25">
      <c r="A9" s="144" t="s">
        <v>197</v>
      </c>
      <c r="B9" s="145"/>
      <c r="C9" s="146"/>
      <c r="D9" s="58"/>
      <c r="E9" s="58"/>
      <c r="F9" s="58"/>
      <c r="G9" s="58"/>
      <c r="H9" s="58"/>
      <c r="I9" s="58"/>
    </row>
    <row r="10" spans="1:9" x14ac:dyDescent="0.25">
      <c r="A10" s="59"/>
      <c r="B10" s="137" t="s">
        <v>198</v>
      </c>
      <c r="C10" s="138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37" t="s">
        <v>199</v>
      </c>
      <c r="C11" s="138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37" t="s">
        <v>200</v>
      </c>
      <c r="C12" s="138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37" t="s">
        <v>201</v>
      </c>
      <c r="C13" s="138"/>
      <c r="D13" s="78">
        <v>2635000</v>
      </c>
      <c r="E13" s="78">
        <v>0</v>
      </c>
      <c r="F13" s="78">
        <f>D13+E13</f>
        <v>2635000</v>
      </c>
      <c r="G13" s="78">
        <v>1383758</v>
      </c>
      <c r="H13" s="78">
        <v>1383758</v>
      </c>
      <c r="I13" s="78">
        <f>H13-D13</f>
        <v>-1251242</v>
      </c>
    </row>
    <row r="14" spans="1:9" x14ac:dyDescent="0.25">
      <c r="A14" s="59"/>
      <c r="B14" s="137" t="s">
        <v>202</v>
      </c>
      <c r="C14" s="138"/>
      <c r="D14" s="78">
        <v>21667553.960000001</v>
      </c>
      <c r="E14" s="78">
        <v>0</v>
      </c>
      <c r="F14" s="78">
        <f>D14+E14</f>
        <v>21667553.960000001</v>
      </c>
      <c r="G14" s="78">
        <v>12697305.84</v>
      </c>
      <c r="H14" s="78">
        <v>12697305.84</v>
      </c>
      <c r="I14" s="78">
        <f>H14-D14</f>
        <v>-8970248.120000001</v>
      </c>
    </row>
    <row r="15" spans="1:9" x14ac:dyDescent="0.25">
      <c r="A15" s="59"/>
      <c r="B15" s="137" t="s">
        <v>203</v>
      </c>
      <c r="C15" s="138"/>
      <c r="D15" s="78">
        <v>10579400</v>
      </c>
      <c r="E15" s="78">
        <v>0</v>
      </c>
      <c r="F15" s="78">
        <f>D15+E15</f>
        <v>10579400</v>
      </c>
      <c r="G15" s="78">
        <v>3010177.49</v>
      </c>
      <c r="H15" s="78">
        <v>3010177.49</v>
      </c>
      <c r="I15" s="78">
        <f>H15-D15</f>
        <v>-7569222.5099999998</v>
      </c>
    </row>
    <row r="16" spans="1:9" x14ac:dyDescent="0.25">
      <c r="A16" s="59"/>
      <c r="B16" s="137" t="s">
        <v>204</v>
      </c>
      <c r="C16" s="138"/>
      <c r="D16" s="78">
        <v>2107364.33</v>
      </c>
      <c r="E16" s="78">
        <v>0</v>
      </c>
      <c r="F16" s="78">
        <f>D16+E16</f>
        <v>2107364.33</v>
      </c>
      <c r="G16" s="78">
        <v>392652.13</v>
      </c>
      <c r="H16" s="78">
        <v>392652.13</v>
      </c>
      <c r="I16" s="78">
        <f>H16-D16</f>
        <v>-1714712.2000000002</v>
      </c>
    </row>
    <row r="17" spans="1:9" x14ac:dyDescent="0.25">
      <c r="A17" s="147"/>
      <c r="B17" s="137" t="s">
        <v>205</v>
      </c>
      <c r="C17" s="138"/>
      <c r="D17" s="148">
        <f>SUM(D19:D29)</f>
        <v>0</v>
      </c>
      <c r="E17" s="148">
        <f t="shared" ref="E17:I17" si="1">SUM(E19:E29)</f>
        <v>0</v>
      </c>
      <c r="F17" s="148">
        <f t="shared" si="1"/>
        <v>0</v>
      </c>
      <c r="G17" s="148">
        <f t="shared" si="1"/>
        <v>0</v>
      </c>
      <c r="H17" s="148">
        <f t="shared" si="1"/>
        <v>0</v>
      </c>
      <c r="I17" s="148">
        <f t="shared" si="1"/>
        <v>0</v>
      </c>
    </row>
    <row r="18" spans="1:9" x14ac:dyDescent="0.25">
      <c r="A18" s="147"/>
      <c r="B18" s="137" t="s">
        <v>206</v>
      </c>
      <c r="C18" s="138"/>
      <c r="D18" s="148"/>
      <c r="E18" s="148"/>
      <c r="F18" s="148"/>
      <c r="G18" s="148"/>
      <c r="H18" s="148"/>
      <c r="I18" s="148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37" t="s">
        <v>218</v>
      </c>
      <c r="C30" s="138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37" t="s">
        <v>261</v>
      </c>
      <c r="C36" s="138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37" t="s">
        <v>224</v>
      </c>
      <c r="C37" s="138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37" t="s">
        <v>226</v>
      </c>
      <c r="C39" s="138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44" t="s">
        <v>229</v>
      </c>
      <c r="B43" s="145"/>
      <c r="C43" s="149"/>
      <c r="D43" s="150">
        <f>D10+D11+D12+D13+D14+D15+D16+D17+D30+D36+D37+D39</f>
        <v>36989318.289999999</v>
      </c>
      <c r="E43" s="150">
        <f t="shared" ref="E43:I43" si="5">E10+E11+E12+E13+E14+E15+E16+E17+E30+E36+E37+E39</f>
        <v>0</v>
      </c>
      <c r="F43" s="150">
        <f t="shared" si="5"/>
        <v>36989318.289999999</v>
      </c>
      <c r="G43" s="150">
        <f t="shared" si="5"/>
        <v>17483893.459999997</v>
      </c>
      <c r="H43" s="150">
        <f t="shared" si="5"/>
        <v>17483893.459999997</v>
      </c>
      <c r="I43" s="150">
        <f t="shared" si="5"/>
        <v>-19505424.830000002</v>
      </c>
    </row>
    <row r="44" spans="1:9" x14ac:dyDescent="0.25">
      <c r="A44" s="144" t="s">
        <v>230</v>
      </c>
      <c r="B44" s="145"/>
      <c r="C44" s="149"/>
      <c r="D44" s="150"/>
      <c r="E44" s="150"/>
      <c r="F44" s="150"/>
      <c r="G44" s="150"/>
      <c r="H44" s="150"/>
      <c r="I44" s="150"/>
    </row>
    <row r="45" spans="1:9" x14ac:dyDescent="0.25">
      <c r="A45" s="144" t="s">
        <v>231</v>
      </c>
      <c r="B45" s="145"/>
      <c r="C45" s="149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44" t="s">
        <v>232</v>
      </c>
      <c r="B47" s="145"/>
      <c r="C47" s="149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37" t="s">
        <v>233</v>
      </c>
      <c r="C48" s="138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37" t="s">
        <v>242</v>
      </c>
      <c r="C57" s="138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37" t="s">
        <v>247</v>
      </c>
      <c r="C62" s="138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37" t="s">
        <v>250</v>
      </c>
      <c r="C66" s="138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51"/>
      <c r="C67" s="152"/>
      <c r="D67" s="79"/>
      <c r="E67" s="79"/>
      <c r="F67" s="79"/>
      <c r="G67" s="79"/>
      <c r="H67" s="79"/>
      <c r="I67" s="79"/>
    </row>
    <row r="68" spans="1:9" x14ac:dyDescent="0.25">
      <c r="A68" s="144" t="s">
        <v>251</v>
      </c>
      <c r="B68" s="145"/>
      <c r="C68" s="149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51"/>
      <c r="C69" s="152"/>
      <c r="D69" s="79"/>
      <c r="E69" s="79"/>
      <c r="F69" s="79"/>
      <c r="G69" s="79"/>
      <c r="H69" s="79"/>
      <c r="I69" s="79"/>
    </row>
    <row r="70" spans="1:9" x14ac:dyDescent="0.25">
      <c r="A70" s="144" t="s">
        <v>252</v>
      </c>
      <c r="B70" s="145"/>
      <c r="C70" s="149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37" t="s">
        <v>253</v>
      </c>
      <c r="C71" s="138"/>
      <c r="D71" s="79"/>
      <c r="E71" s="79"/>
      <c r="F71" s="79"/>
      <c r="G71" s="79"/>
      <c r="H71" s="79"/>
      <c r="I71" s="79"/>
    </row>
    <row r="72" spans="1:9" x14ac:dyDescent="0.25">
      <c r="A72" s="62"/>
      <c r="B72" s="151"/>
      <c r="C72" s="152"/>
      <c r="D72" s="79"/>
      <c r="E72" s="79"/>
      <c r="F72" s="79"/>
      <c r="G72" s="79"/>
      <c r="H72" s="79"/>
      <c r="I72" s="79"/>
    </row>
    <row r="73" spans="1:9" x14ac:dyDescent="0.25">
      <c r="A73" s="144" t="s">
        <v>254</v>
      </c>
      <c r="B73" s="145"/>
      <c r="C73" s="149"/>
      <c r="D73" s="81">
        <f>D43+D68+D70</f>
        <v>36989318.289999999</v>
      </c>
      <c r="E73" s="81">
        <f t="shared" ref="E73:I73" si="8">E43+E68+E70</f>
        <v>0</v>
      </c>
      <c r="F73" s="81">
        <f t="shared" si="8"/>
        <v>36989318.289999999</v>
      </c>
      <c r="G73" s="81">
        <f t="shared" si="8"/>
        <v>17483893.459999997</v>
      </c>
      <c r="H73" s="81">
        <f t="shared" si="8"/>
        <v>17483893.459999997</v>
      </c>
      <c r="I73" s="81">
        <f t="shared" si="8"/>
        <v>-19505424.830000002</v>
      </c>
    </row>
    <row r="74" spans="1:9" x14ac:dyDescent="0.25">
      <c r="A74" s="62"/>
      <c r="B74" s="151"/>
      <c r="C74" s="152"/>
      <c r="D74" s="82"/>
      <c r="E74" s="82"/>
      <c r="F74" s="82"/>
      <c r="G74" s="82"/>
      <c r="H74" s="82"/>
      <c r="I74" s="82"/>
    </row>
    <row r="75" spans="1:9" x14ac:dyDescent="0.25">
      <c r="A75" s="59"/>
      <c r="B75" s="155" t="s">
        <v>255</v>
      </c>
      <c r="C75" s="149"/>
      <c r="D75" s="82"/>
      <c r="E75" s="82"/>
      <c r="F75" s="82"/>
      <c r="G75" s="82"/>
      <c r="H75" s="82"/>
      <c r="I75" s="82"/>
    </row>
    <row r="76" spans="1:9" x14ac:dyDescent="0.25">
      <c r="A76" s="59"/>
      <c r="B76" s="156" t="s">
        <v>256</v>
      </c>
      <c r="C76" s="157"/>
      <c r="D76" s="82">
        <f>D43</f>
        <v>36989318.289999999</v>
      </c>
      <c r="E76" s="82">
        <f t="shared" ref="E76:I76" si="9">E43</f>
        <v>0</v>
      </c>
      <c r="F76" s="82">
        <f t="shared" si="9"/>
        <v>36989318.289999999</v>
      </c>
      <c r="G76" s="82">
        <f t="shared" si="9"/>
        <v>17483893.459999997</v>
      </c>
      <c r="H76" s="82">
        <f t="shared" si="9"/>
        <v>17483893.459999997</v>
      </c>
      <c r="I76" s="82">
        <f t="shared" si="9"/>
        <v>-19505424.830000002</v>
      </c>
    </row>
    <row r="77" spans="1:9" x14ac:dyDescent="0.25">
      <c r="A77" s="59"/>
      <c r="B77" s="156" t="s">
        <v>257</v>
      </c>
      <c r="C77" s="157"/>
      <c r="D77" s="82"/>
      <c r="E77" s="82"/>
      <c r="F77" s="82"/>
      <c r="G77" s="82"/>
      <c r="H77" s="82"/>
      <c r="I77" s="82"/>
    </row>
    <row r="78" spans="1:9" x14ac:dyDescent="0.25">
      <c r="A78" s="59"/>
      <c r="B78" s="155" t="s">
        <v>258</v>
      </c>
      <c r="C78" s="149"/>
      <c r="D78" s="82">
        <f>D76+D77</f>
        <v>36989318.289999999</v>
      </c>
      <c r="E78" s="82">
        <f t="shared" ref="E78:I78" si="10">E76+E77</f>
        <v>0</v>
      </c>
      <c r="F78" s="82">
        <f t="shared" si="10"/>
        <v>36989318.289999999</v>
      </c>
      <c r="G78" s="82">
        <f t="shared" si="10"/>
        <v>17483893.459999997</v>
      </c>
      <c r="H78" s="82">
        <f t="shared" si="10"/>
        <v>17483893.459999997</v>
      </c>
      <c r="I78" s="82">
        <f t="shared" si="10"/>
        <v>-19505424.830000002</v>
      </c>
    </row>
    <row r="79" spans="1:9" ht="15.75" thickBot="1" x14ac:dyDescent="0.3">
      <c r="A79" s="65"/>
      <c r="B79" s="153"/>
      <c r="C79" s="154"/>
      <c r="D79" s="83"/>
      <c r="E79" s="83"/>
      <c r="F79" s="83"/>
      <c r="G79" s="83"/>
      <c r="H79" s="83"/>
      <c r="I79" s="8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A23" sqref="A23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44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79" t="s">
        <v>45</v>
      </c>
      <c r="D7" s="180"/>
      <c r="E7" s="180"/>
      <c r="F7" s="180"/>
      <c r="G7" s="181"/>
      <c r="H7" s="112" t="s">
        <v>46</v>
      </c>
    </row>
    <row r="8" spans="1:8" ht="24.75" thickBot="1" x14ac:dyDescent="0.25">
      <c r="A8" s="174"/>
      <c r="B8" s="178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3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60" t="s">
        <v>49</v>
      </c>
      <c r="B10" s="161"/>
      <c r="C10" s="46">
        <f>C11+C19+C29+C39+C49+C59+C63+C72+C76</f>
        <v>48848117</v>
      </c>
      <c r="D10" s="46">
        <f t="shared" ref="D10:H10" si="0">D11+D19+D29+D39+D49+D59+D63+D72+D76</f>
        <v>0</v>
      </c>
      <c r="E10" s="46">
        <f t="shared" si="0"/>
        <v>48848117</v>
      </c>
      <c r="F10" s="46">
        <f t="shared" si="0"/>
        <v>18396210.710000001</v>
      </c>
      <c r="G10" s="46">
        <f t="shared" si="0"/>
        <v>18147145.970000003</v>
      </c>
      <c r="H10" s="46">
        <f t="shared" si="0"/>
        <v>30451906.289999999</v>
      </c>
    </row>
    <row r="11" spans="1:8" x14ac:dyDescent="0.2">
      <c r="A11" s="166" t="s">
        <v>50</v>
      </c>
      <c r="B11" s="167"/>
      <c r="C11" s="89">
        <f>SUM(C12:C18)</f>
        <v>38884304.234999999</v>
      </c>
      <c r="D11" s="89">
        <f t="shared" ref="D11:H11" si="1">SUM(D12:D18)</f>
        <v>0</v>
      </c>
      <c r="E11" s="89">
        <f t="shared" si="1"/>
        <v>38884304.234999999</v>
      </c>
      <c r="F11" s="89">
        <f t="shared" si="1"/>
        <v>16452524.210000001</v>
      </c>
      <c r="G11" s="89">
        <f t="shared" si="1"/>
        <v>16452524.210000001</v>
      </c>
      <c r="H11" s="89">
        <f t="shared" si="1"/>
        <v>22431780.024999999</v>
      </c>
    </row>
    <row r="12" spans="1:8" x14ac:dyDescent="0.2">
      <c r="A12" s="93"/>
      <c r="B12" s="94" t="s">
        <v>51</v>
      </c>
      <c r="C12" s="47">
        <f>SUM([1]COG!$D$10)</f>
        <v>6195624.6399999997</v>
      </c>
      <c r="D12" s="47">
        <f>SUM([1]COG!$E$10)</f>
        <v>0</v>
      </c>
      <c r="E12" s="47">
        <f>SUM(C12:D12)</f>
        <v>6195624.6399999997</v>
      </c>
      <c r="F12" s="47">
        <f>SUM([1]COG!$G$10)</f>
        <v>2560074.6</v>
      </c>
      <c r="G12" s="47">
        <f>SUM([1]COG!$H$10)</f>
        <v>2560074.6</v>
      </c>
      <c r="H12" s="47">
        <f>E12-F12</f>
        <v>3635550.0399999996</v>
      </c>
    </row>
    <row r="13" spans="1:8" x14ac:dyDescent="0.2">
      <c r="A13" s="93"/>
      <c r="B13" s="94" t="s">
        <v>52</v>
      </c>
      <c r="C13" s="47">
        <f>SUM([1]COG!$D$11)</f>
        <v>0</v>
      </c>
      <c r="D13" s="47">
        <f>SUM([1]COG!$E$11)</f>
        <v>0</v>
      </c>
      <c r="E13" s="47">
        <f t="shared" ref="E13:E3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38" si="3">E13-F13</f>
        <v>0</v>
      </c>
    </row>
    <row r="14" spans="1:8" x14ac:dyDescent="0.2">
      <c r="A14" s="93"/>
      <c r="B14" s="94" t="s">
        <v>53</v>
      </c>
      <c r="C14" s="47">
        <f>SUM([1]COG!$D$12)</f>
        <v>8434442.1400000006</v>
      </c>
      <c r="D14" s="47">
        <f>SUM([1]COG!$E$12)</f>
        <v>0</v>
      </c>
      <c r="E14" s="47">
        <f t="shared" si="2"/>
        <v>8434442.1400000006</v>
      </c>
      <c r="F14" s="47">
        <f>SUM([1]COG!$G$12)</f>
        <v>3296642.38</v>
      </c>
      <c r="G14" s="47">
        <f>SUM([1]COG!$H$12)</f>
        <v>3296642.38</v>
      </c>
      <c r="H14" s="47">
        <f t="shared" si="3"/>
        <v>5137799.7600000007</v>
      </c>
    </row>
    <row r="15" spans="1:8" x14ac:dyDescent="0.2">
      <c r="A15" s="93"/>
      <c r="B15" s="94" t="s">
        <v>54</v>
      </c>
      <c r="C15" s="47">
        <f>SUM([1]COG!$D$13)</f>
        <v>2039225.2749999999</v>
      </c>
      <c r="D15" s="47">
        <f>SUM([1]COG!$E$13)</f>
        <v>0</v>
      </c>
      <c r="E15" s="47">
        <f t="shared" si="2"/>
        <v>2039225.2749999999</v>
      </c>
      <c r="F15" s="47">
        <f>SUM([1]COG!$G$13)</f>
        <v>889751.39</v>
      </c>
      <c r="G15" s="47">
        <f>SUM([1]COG!$H$13)</f>
        <v>889751.39</v>
      </c>
      <c r="H15" s="47">
        <f t="shared" si="3"/>
        <v>1149473.8849999998</v>
      </c>
    </row>
    <row r="16" spans="1:8" x14ac:dyDescent="0.2">
      <c r="A16" s="93"/>
      <c r="B16" s="94" t="s">
        <v>55</v>
      </c>
      <c r="C16" s="47">
        <f>SUM([1]COG!$D$14)</f>
        <v>3994378.3499999996</v>
      </c>
      <c r="D16" s="47">
        <f>SUM([1]COG!$E$14)</f>
        <v>0</v>
      </c>
      <c r="E16" s="47">
        <f t="shared" si="2"/>
        <v>3994378.3499999996</v>
      </c>
      <c r="F16" s="47">
        <f>SUM([1]COG!$G$14)</f>
        <v>1490420.79</v>
      </c>
      <c r="G16" s="47">
        <f>SUM([1]COG!$H$14)</f>
        <v>1490420.79</v>
      </c>
      <c r="H16" s="47">
        <f t="shared" si="3"/>
        <v>2503957.5599999996</v>
      </c>
    </row>
    <row r="17" spans="1:8" x14ac:dyDescent="0.2">
      <c r="A17" s="93"/>
      <c r="B17" s="94" t="s">
        <v>56</v>
      </c>
      <c r="C17" s="47">
        <f>SUM([1]COG!$D$15)</f>
        <v>786092.87</v>
      </c>
      <c r="D17" s="47">
        <f>SUM([1]COG!$E$15)</f>
        <v>0</v>
      </c>
      <c r="E17" s="47">
        <f t="shared" si="2"/>
        <v>786092.87</v>
      </c>
      <c r="F17" s="47">
        <f>SUM([1]COG!$G$15)</f>
        <v>0</v>
      </c>
      <c r="G17" s="47">
        <f>SUM([1]COG!$H$15)</f>
        <v>0</v>
      </c>
      <c r="H17" s="47">
        <f t="shared" si="3"/>
        <v>786092.87</v>
      </c>
    </row>
    <row r="18" spans="1:8" x14ac:dyDescent="0.2">
      <c r="A18" s="93"/>
      <c r="B18" s="94" t="s">
        <v>57</v>
      </c>
      <c r="C18" s="47">
        <f>SUM([1]COG!$D$16)</f>
        <v>17434540.960000001</v>
      </c>
      <c r="D18" s="47">
        <f>SUM([1]COG!$E$16)</f>
        <v>0</v>
      </c>
      <c r="E18" s="47">
        <f t="shared" si="2"/>
        <v>17434540.960000001</v>
      </c>
      <c r="F18" s="47">
        <f>SUM([1]COG!$G$16)</f>
        <v>8215635.0499999998</v>
      </c>
      <c r="G18" s="47">
        <f>SUM([1]COG!$H$16)</f>
        <v>8215635.0499999998</v>
      </c>
      <c r="H18" s="47">
        <f t="shared" si="3"/>
        <v>9218905.9100000001</v>
      </c>
    </row>
    <row r="19" spans="1:8" s="90" customFormat="1" x14ac:dyDescent="0.2">
      <c r="A19" s="166" t="s">
        <v>58</v>
      </c>
      <c r="B19" s="167"/>
      <c r="C19" s="89">
        <f>C20+C21+C22+C23+C24+C25+C26+C27+C28</f>
        <v>312214.78499999997</v>
      </c>
      <c r="D19" s="89">
        <f t="shared" ref="D19:H19" si="4">D20+D21+D22+D23+D24+D25+D26+D27+D28</f>
        <v>0</v>
      </c>
      <c r="E19" s="89">
        <f t="shared" si="4"/>
        <v>312214.78499999997</v>
      </c>
      <c r="F19" s="89">
        <f>F20+F21+F22+F23+F24+F25+F26+F27+F28</f>
        <v>6654.91</v>
      </c>
      <c r="G19" s="47">
        <f>G20+G21+G22+G23+G24+G25+G26+G27+G28</f>
        <v>6654.91</v>
      </c>
      <c r="H19" s="89">
        <f t="shared" si="4"/>
        <v>305559.875</v>
      </c>
    </row>
    <row r="20" spans="1:8" x14ac:dyDescent="0.2">
      <c r="A20" s="93"/>
      <c r="B20" s="94" t="s">
        <v>59</v>
      </c>
      <c r="C20" s="47">
        <f>SUM([1]COG!$D$18)</f>
        <v>88850.235000000001</v>
      </c>
      <c r="D20" s="47">
        <f>SUM([1]COG!$E$18)</f>
        <v>0</v>
      </c>
      <c r="E20" s="47">
        <f t="shared" si="2"/>
        <v>88850.235000000001</v>
      </c>
      <c r="F20" s="47">
        <f>SUM([1]COG!$G$18)</f>
        <v>5113.75</v>
      </c>
      <c r="G20" s="47">
        <f>SUM([1]COG!$H$18)</f>
        <v>5113.75</v>
      </c>
      <c r="H20" s="47">
        <f t="shared" si="3"/>
        <v>83736.485000000001</v>
      </c>
    </row>
    <row r="21" spans="1:8" x14ac:dyDescent="0.2">
      <c r="A21" s="93"/>
      <c r="B21" s="94" t="s">
        <v>60</v>
      </c>
      <c r="C21" s="47">
        <f>SUM([1]COG!$D$19)</f>
        <v>86893.209999999992</v>
      </c>
      <c r="D21" s="47">
        <f>SUM([1]COG!$E$19)</f>
        <v>0</v>
      </c>
      <c r="E21" s="47">
        <f t="shared" si="2"/>
        <v>86893.209999999992</v>
      </c>
      <c r="F21" s="47">
        <f>SUM([1]COG!$G$19)</f>
        <v>0</v>
      </c>
      <c r="G21" s="47">
        <f>SUM([1]COG!$H$19)</f>
        <v>0</v>
      </c>
      <c r="H21" s="47">
        <f t="shared" si="3"/>
        <v>86893.209999999992</v>
      </c>
    </row>
    <row r="22" spans="1:8" x14ac:dyDescent="0.2">
      <c r="A22" s="93"/>
      <c r="B22" s="94" t="s">
        <v>61</v>
      </c>
      <c r="C22" s="47">
        <f>SUM([1]COG!$D$20)</f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3"/>
        <v>0</v>
      </c>
    </row>
    <row r="23" spans="1:8" x14ac:dyDescent="0.2">
      <c r="A23" s="93"/>
      <c r="B23" s="94" t="s">
        <v>62</v>
      </c>
      <c r="C23" s="47">
        <f>SUM([1]COG!$D$21)</f>
        <v>9212.24</v>
      </c>
      <c r="D23" s="47">
        <f>SUM([1]COG!$E$21)</f>
        <v>0</v>
      </c>
      <c r="E23" s="47">
        <f t="shared" si="2"/>
        <v>9212.24</v>
      </c>
      <c r="F23" s="47">
        <f>SUM([1]COG!$G$21)</f>
        <v>1541.16</v>
      </c>
      <c r="G23" s="47">
        <f>SUM([1]COG!$H$21)</f>
        <v>1541.16</v>
      </c>
      <c r="H23" s="47">
        <f t="shared" si="3"/>
        <v>7671.08</v>
      </c>
    </row>
    <row r="24" spans="1:8" x14ac:dyDescent="0.2">
      <c r="A24" s="93"/>
      <c r="B24" s="94" t="s">
        <v>63</v>
      </c>
      <c r="C24" s="47">
        <f>SUM([1]COG!$D$22)</f>
        <v>0</v>
      </c>
      <c r="D24" s="47">
        <f>SUM([1]COG!$E$22)</f>
        <v>0</v>
      </c>
      <c r="E24" s="47">
        <f t="shared" si="2"/>
        <v>0</v>
      </c>
      <c r="F24" s="47">
        <f>SUM([1]COG!$G$22)</f>
        <v>0</v>
      </c>
      <c r="G24" s="47">
        <f>SUM([1]COG!$H$22)</f>
        <v>0</v>
      </c>
      <c r="H24" s="47">
        <f t="shared" si="3"/>
        <v>0</v>
      </c>
    </row>
    <row r="25" spans="1:8" x14ac:dyDescent="0.2">
      <c r="A25" s="93"/>
      <c r="B25" s="94" t="s">
        <v>64</v>
      </c>
      <c r="C25" s="47">
        <f>SUM([1]COG!$D$23)</f>
        <v>110785.5</v>
      </c>
      <c r="D25" s="47">
        <f>SUM([1]COG!$E$23)</f>
        <v>0</v>
      </c>
      <c r="E25" s="47">
        <f t="shared" si="2"/>
        <v>110785.5</v>
      </c>
      <c r="F25" s="47">
        <f>SUM([1]COG!$G$23)</f>
        <v>0</v>
      </c>
      <c r="G25" s="47">
        <f>SUM([1]COG!$H$23)</f>
        <v>0</v>
      </c>
      <c r="H25" s="47">
        <f t="shared" si="3"/>
        <v>110785.5</v>
      </c>
    </row>
    <row r="26" spans="1:8" x14ac:dyDescent="0.2">
      <c r="A26" s="93"/>
      <c r="B26" s="94" t="s">
        <v>65</v>
      </c>
      <c r="C26" s="47">
        <f>SUM([1]COG!$D$24)</f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3"/>
        <v>0</v>
      </c>
    </row>
    <row r="27" spans="1:8" x14ac:dyDescent="0.2">
      <c r="A27" s="93"/>
      <c r="B27" s="94" t="s">
        <v>66</v>
      </c>
      <c r="C27" s="47">
        <f>SUM([1]COG!$D$25)</f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3"/>
        <v>0</v>
      </c>
    </row>
    <row r="28" spans="1:8" x14ac:dyDescent="0.2">
      <c r="A28" s="93"/>
      <c r="B28" s="94" t="s">
        <v>67</v>
      </c>
      <c r="C28" s="47">
        <f>SUM([1]COG!$D$26)</f>
        <v>16473.599999999999</v>
      </c>
      <c r="D28" s="47">
        <f>SUM([1]COG!$E$26)</f>
        <v>0</v>
      </c>
      <c r="E28" s="47">
        <f t="shared" si="2"/>
        <v>16473.599999999999</v>
      </c>
      <c r="F28" s="47">
        <f>SUM([1]COG!$G$26)</f>
        <v>0</v>
      </c>
      <c r="G28" s="47">
        <f>SUM([1]COG!$H$26)</f>
        <v>0</v>
      </c>
      <c r="H28" s="47">
        <f t="shared" si="3"/>
        <v>16473.599999999999</v>
      </c>
    </row>
    <row r="29" spans="1:8" s="90" customFormat="1" x14ac:dyDescent="0.2">
      <c r="A29" s="166" t="s">
        <v>68</v>
      </c>
      <c r="B29" s="167"/>
      <c r="C29" s="89">
        <f>C30+C31+C32+C33+C34+C35+C36+C37+C38</f>
        <v>9651597.9800000004</v>
      </c>
      <c r="D29" s="89">
        <f t="shared" ref="D29:H29" si="5">D30+D31+D32+D33+D34+D35+D36+D37+D38</f>
        <v>0</v>
      </c>
      <c r="E29" s="89">
        <f t="shared" si="5"/>
        <v>9651597.9800000004</v>
      </c>
      <c r="F29" s="89">
        <f>F30+F31+F32+F33+F34+F35+F36+F37+F38</f>
        <v>1937031.5899999999</v>
      </c>
      <c r="G29" s="89">
        <f>G30+G31+G32+G33+G34+G35+G36+G37+G38</f>
        <v>1687966.8499999999</v>
      </c>
      <c r="H29" s="89">
        <f t="shared" si="5"/>
        <v>7714566.3899999997</v>
      </c>
    </row>
    <row r="30" spans="1:8" x14ac:dyDescent="0.2">
      <c r="A30" s="93"/>
      <c r="B30" s="94" t="s">
        <v>69</v>
      </c>
      <c r="C30" s="47">
        <f>SUM([1]COG!$D$28)</f>
        <v>194442.52</v>
      </c>
      <c r="D30" s="47">
        <f>SUM([1]COG!$E$28)</f>
        <v>0</v>
      </c>
      <c r="E30" s="47">
        <f t="shared" si="2"/>
        <v>194442.52</v>
      </c>
      <c r="F30" s="47">
        <f>SUM([1]COG!$G$28)</f>
        <v>112168</v>
      </c>
      <c r="G30" s="47">
        <f>SUM([1]COG!$H$28)</f>
        <v>44563</v>
      </c>
      <c r="H30" s="47">
        <f t="shared" si="3"/>
        <v>82274.51999999999</v>
      </c>
    </row>
    <row r="31" spans="1:8" x14ac:dyDescent="0.2">
      <c r="A31" s="93"/>
      <c r="B31" s="94" t="s">
        <v>70</v>
      </c>
      <c r="C31" s="47">
        <f>SUM([1]COG!$D$29)</f>
        <v>4047182.42</v>
      </c>
      <c r="D31" s="47">
        <f>SUM([1]COG!$E$29)</f>
        <v>0</v>
      </c>
      <c r="E31" s="47">
        <f t="shared" si="2"/>
        <v>4047182.42</v>
      </c>
      <c r="F31" s="47">
        <f>SUM([1]COG!$G$29)</f>
        <v>917875.92999999993</v>
      </c>
      <c r="G31" s="47">
        <f>SUM([1]COG!$H$29)</f>
        <v>917875.92999999993</v>
      </c>
      <c r="H31" s="47">
        <f t="shared" si="3"/>
        <v>3129306.49</v>
      </c>
    </row>
    <row r="32" spans="1:8" x14ac:dyDescent="0.2">
      <c r="A32" s="93"/>
      <c r="B32" s="94" t="s">
        <v>71</v>
      </c>
      <c r="C32" s="47">
        <f>SUM([1]COG!$D$30)</f>
        <v>3613660.4699999997</v>
      </c>
      <c r="D32" s="47">
        <f>SUM([1]COG!$E$30)</f>
        <v>0</v>
      </c>
      <c r="E32" s="47">
        <f t="shared" si="2"/>
        <v>3613660.4699999997</v>
      </c>
      <c r="F32" s="47">
        <f>SUM([1]COG!$G$30)</f>
        <v>436561.35</v>
      </c>
      <c r="G32" s="47">
        <f>SUM([1]COG!$H$30)</f>
        <v>436561.35</v>
      </c>
      <c r="H32" s="47">
        <f t="shared" si="3"/>
        <v>3177099.1199999996</v>
      </c>
    </row>
    <row r="33" spans="1:8" x14ac:dyDescent="0.2">
      <c r="A33" s="93"/>
      <c r="B33" s="94" t="s">
        <v>72</v>
      </c>
      <c r="C33" s="47">
        <f>SUM([1]COG!$D$31)</f>
        <v>1129440</v>
      </c>
      <c r="D33" s="47">
        <f>SUM([1]COG!$E$31)</f>
        <v>0</v>
      </c>
      <c r="E33" s="47">
        <f t="shared" si="2"/>
        <v>1129440</v>
      </c>
      <c r="F33" s="47">
        <f>SUM([1]COG!$G$31)</f>
        <v>289388.74</v>
      </c>
      <c r="G33" s="47">
        <f>SUM([1]COG!$H$31)</f>
        <v>145812</v>
      </c>
      <c r="H33" s="47">
        <f t="shared" si="3"/>
        <v>840051.26</v>
      </c>
    </row>
    <row r="34" spans="1:8" x14ac:dyDescent="0.2">
      <c r="A34" s="93"/>
      <c r="B34" s="94" t="s">
        <v>73</v>
      </c>
      <c r="C34" s="47">
        <f>SUM([1]COG!$D$32)</f>
        <v>16570.57</v>
      </c>
      <c r="D34" s="47">
        <f>SUM([1]COG!$E$32)</f>
        <v>0</v>
      </c>
      <c r="E34" s="47">
        <f t="shared" si="2"/>
        <v>16570.57</v>
      </c>
      <c r="F34" s="47">
        <f>SUM([1]COG!$G$32)</f>
        <v>0</v>
      </c>
      <c r="G34" s="47">
        <f>SUM([1]COG!$H$32)</f>
        <v>0</v>
      </c>
      <c r="H34" s="47">
        <f t="shared" si="3"/>
        <v>16570.57</v>
      </c>
    </row>
    <row r="35" spans="1:8" x14ac:dyDescent="0.2">
      <c r="A35" s="93"/>
      <c r="B35" s="94" t="s">
        <v>74</v>
      </c>
      <c r="C35" s="47">
        <f>SUM([1]COG!$D$33)</f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3"/>
        <v>0</v>
      </c>
    </row>
    <row r="36" spans="1:8" x14ac:dyDescent="0.2">
      <c r="A36" s="93"/>
      <c r="B36" s="94" t="s">
        <v>75</v>
      </c>
      <c r="C36" s="47">
        <f>SUM([1]COG!$D$34)</f>
        <v>595702</v>
      </c>
      <c r="D36" s="47">
        <f>SUM([1]COG!$E$34)</f>
        <v>0</v>
      </c>
      <c r="E36" s="47">
        <f t="shared" si="2"/>
        <v>595702</v>
      </c>
      <c r="F36" s="47">
        <f>SUM([1]COG!$G$34)</f>
        <v>144875.07</v>
      </c>
      <c r="G36" s="47">
        <f>SUM([1]COG!$H$34)</f>
        <v>141575.07</v>
      </c>
      <c r="H36" s="47">
        <f t="shared" si="3"/>
        <v>450826.93</v>
      </c>
    </row>
    <row r="37" spans="1:8" x14ac:dyDescent="0.2">
      <c r="A37" s="93"/>
      <c r="B37" s="94" t="s">
        <v>76</v>
      </c>
      <c r="C37" s="47">
        <f>SUM([1]COG!$D$35)</f>
        <v>54600</v>
      </c>
      <c r="D37" s="47">
        <f>SUM([1]COG!$E$35)</f>
        <v>0</v>
      </c>
      <c r="E37" s="47">
        <f t="shared" si="2"/>
        <v>54600</v>
      </c>
      <c r="F37" s="47">
        <f>SUM([1]COG!$G$35)</f>
        <v>36162.5</v>
      </c>
      <c r="G37" s="47">
        <f>SUM([1]COG!$H$35)</f>
        <v>1579.5</v>
      </c>
      <c r="H37" s="47">
        <f t="shared" si="3"/>
        <v>18437.5</v>
      </c>
    </row>
    <row r="38" spans="1:8" x14ac:dyDescent="0.2">
      <c r="A38" s="93"/>
      <c r="B38" s="94" t="s">
        <v>77</v>
      </c>
      <c r="C38" s="47">
        <f>SUM([1]COG!$D$36)</f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3"/>
        <v>0</v>
      </c>
    </row>
    <row r="39" spans="1:8" s="90" customFormat="1" x14ac:dyDescent="0.2">
      <c r="A39" s="166" t="s">
        <v>78</v>
      </c>
      <c r="B39" s="167"/>
      <c r="C39" s="89">
        <f>C40+C41+C42+C43+C44+C45+C46+C47+C48</f>
        <v>0</v>
      </c>
      <c r="D39" s="89">
        <f t="shared" ref="D39:H39" si="6">D40+D41+D42+D43+D44+D45+D46+D47+D48</f>
        <v>0</v>
      </c>
      <c r="E39" s="89">
        <f t="shared" si="6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6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89">
        <f t="shared" ref="E40" si="7">E41+E42+E43+E44+E45+E46+E47+E48+E49</f>
        <v>0</v>
      </c>
      <c r="F40" s="47">
        <v>0</v>
      </c>
      <c r="G40" s="47">
        <v>0</v>
      </c>
      <c r="H40" s="89">
        <f t="shared" ref="H40" si="8">H41+H42+H43+H44+H45+H46+H47+H48+H49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89">
        <f t="shared" ref="E41" si="9">E42+E43+E44+E45+E46+E47+E48+E49+E50</f>
        <v>0</v>
      </c>
      <c r="F41" s="47">
        <v>0</v>
      </c>
      <c r="G41" s="47">
        <v>0</v>
      </c>
      <c r="H41" s="89">
        <f t="shared" ref="H41" si="10">H42+H43+H44+H45+H46+H47+H48+H49+H50</f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89">
        <f t="shared" ref="E42" si="11">E43+E44+E45+E46+E47+E48+E49+E50+E51</f>
        <v>0</v>
      </c>
      <c r="F42" s="47">
        <v>0</v>
      </c>
      <c r="G42" s="47">
        <v>0</v>
      </c>
      <c r="H42" s="89">
        <f t="shared" ref="H42" si="12">H43+H44+H45+H46+H47+H48+H49+H50+H51</f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89">
        <f t="shared" ref="E43" si="13">E44+E45+E46+E47+E48+E49+E50+E51+E52</f>
        <v>0</v>
      </c>
      <c r="F43" s="47">
        <v>0</v>
      </c>
      <c r="G43" s="47">
        <v>0</v>
      </c>
      <c r="H43" s="89">
        <f t="shared" ref="H43" si="14">H44+H45+H46+H47+H48+H49+H50+H51+H52</f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89">
        <f t="shared" ref="E44" si="15">E45+E46+E47+E48+E49+E50+E51+E52+E53</f>
        <v>0</v>
      </c>
      <c r="F44" s="47">
        <v>0</v>
      </c>
      <c r="G44" s="47">
        <v>0</v>
      </c>
      <c r="H44" s="89">
        <f t="shared" ref="H44" si="16">H45+H46+H47+H48+H49+H50+H51+H52+H53</f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89">
        <f t="shared" ref="E45" si="17">E46+E47+E48+E49+E50+E51+E52+E53+E54</f>
        <v>0</v>
      </c>
      <c r="F45" s="47">
        <v>0</v>
      </c>
      <c r="G45" s="47">
        <v>0</v>
      </c>
      <c r="H45" s="89">
        <f t="shared" ref="H45" si="18">H46+H47+H48+H49+H50+H51+H52+H53+H54</f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89">
        <f t="shared" ref="E46" si="19">E47+E48+E49+E50+E51+E52+E53+E54+E55</f>
        <v>0</v>
      </c>
      <c r="F46" s="47">
        <v>0</v>
      </c>
      <c r="G46" s="47">
        <v>0</v>
      </c>
      <c r="H46" s="89">
        <f t="shared" ref="H46" si="20">H47+H48+H49+H50+H51+H52+H53+H54+H55</f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89">
        <f t="shared" ref="E47" si="21">E48+E49+E50+E51+E52+E53+E54+E55+E56</f>
        <v>0</v>
      </c>
      <c r="F47" s="47">
        <v>0</v>
      </c>
      <c r="G47" s="47">
        <v>0</v>
      </c>
      <c r="H47" s="89">
        <f t="shared" ref="H47" si="22">H48+H49+H50+H51+H52+H53+H54+H55+H56</f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89">
        <f t="shared" ref="E48" si="23">E49+E50+E51+E52+E53+E54+E55+E56+E57</f>
        <v>0</v>
      </c>
      <c r="F48" s="47">
        <v>0</v>
      </c>
      <c r="G48" s="47">
        <v>0</v>
      </c>
      <c r="H48" s="89">
        <f t="shared" ref="H48" si="24">H49+H50+H51+H52+H53+H54+H55+H56+H57</f>
        <v>0</v>
      </c>
    </row>
    <row r="49" spans="1:8" s="90" customFormat="1" x14ac:dyDescent="0.2">
      <c r="A49" s="166" t="s">
        <v>88</v>
      </c>
      <c r="B49" s="167"/>
      <c r="C49" s="89">
        <f>SUM(C50:C58)</f>
        <v>0</v>
      </c>
      <c r="D49" s="89">
        <f t="shared" ref="D49:G49" si="25">SUM(D50:D58)</f>
        <v>0</v>
      </c>
      <c r="E49" s="89">
        <f t="shared" si="25"/>
        <v>0</v>
      </c>
      <c r="F49" s="89">
        <f t="shared" si="25"/>
        <v>0</v>
      </c>
      <c r="G49" s="89">
        <f t="shared" si="25"/>
        <v>0</v>
      </c>
      <c r="H49" s="89">
        <f t="shared" ref="H49" si="26">H50+H51+H52+H53+H54+H55+H56+H57+H58</f>
        <v>0</v>
      </c>
    </row>
    <row r="50" spans="1:8" x14ac:dyDescent="0.2">
      <c r="A50" s="93"/>
      <c r="B50" s="94" t="s">
        <v>89</v>
      </c>
      <c r="C50" s="47">
        <v>0</v>
      </c>
      <c r="D50" s="47">
        <v>0</v>
      </c>
      <c r="E50" s="89">
        <f t="shared" ref="E50" si="27">E51+E52+E53+E54+E55+E56+E57+E58+E59</f>
        <v>0</v>
      </c>
      <c r="F50" s="47">
        <v>0</v>
      </c>
      <c r="G50" s="47">
        <v>0</v>
      </c>
      <c r="H50" s="89">
        <f t="shared" ref="H50" si="28">H51+H52+H53+H54+H55+H56+H57+H58+H59</f>
        <v>0</v>
      </c>
    </row>
    <row r="51" spans="1:8" x14ac:dyDescent="0.2">
      <c r="A51" s="93"/>
      <c r="B51" s="94" t="s">
        <v>90</v>
      </c>
      <c r="C51" s="47">
        <v>0</v>
      </c>
      <c r="D51" s="47">
        <v>0</v>
      </c>
      <c r="E51" s="89">
        <f t="shared" ref="E51" si="29">E52+E53+E54+E55+E56+E57+E58+E59+E60</f>
        <v>0</v>
      </c>
      <c r="F51" s="47">
        <v>0</v>
      </c>
      <c r="G51" s="47">
        <v>0</v>
      </c>
      <c r="H51" s="89">
        <f t="shared" ref="H51" si="30">H52+H53+H54+H55+H56+H57+H58+H59+H60</f>
        <v>0</v>
      </c>
    </row>
    <row r="52" spans="1:8" x14ac:dyDescent="0.2">
      <c r="A52" s="93"/>
      <c r="B52" s="94" t="s">
        <v>91</v>
      </c>
      <c r="C52" s="47">
        <v>0</v>
      </c>
      <c r="D52" s="47">
        <v>0</v>
      </c>
      <c r="E52" s="89">
        <f t="shared" ref="E52" si="31">E53+E54+E55+E56+E57+E58+E59+E60+E61</f>
        <v>0</v>
      </c>
      <c r="F52" s="47">
        <v>0</v>
      </c>
      <c r="G52" s="47">
        <v>0</v>
      </c>
      <c r="H52" s="47">
        <f t="shared" ref="H52:H58" si="32">E52-F52</f>
        <v>0</v>
      </c>
    </row>
    <row r="53" spans="1:8" x14ac:dyDescent="0.2">
      <c r="A53" s="93"/>
      <c r="B53" s="94" t="s">
        <v>92</v>
      </c>
      <c r="C53" s="47">
        <v>0</v>
      </c>
      <c r="D53" s="47">
        <v>0</v>
      </c>
      <c r="E53" s="89">
        <f t="shared" ref="E53" si="33">E54+E55+E56+E57+E58+E59+E60+E61+E62</f>
        <v>0</v>
      </c>
      <c r="F53" s="47">
        <v>0</v>
      </c>
      <c r="G53" s="47">
        <v>0</v>
      </c>
      <c r="H53" s="47">
        <f t="shared" si="32"/>
        <v>0</v>
      </c>
    </row>
    <row r="54" spans="1:8" x14ac:dyDescent="0.2">
      <c r="A54" s="93"/>
      <c r="B54" s="94" t="s">
        <v>93</v>
      </c>
      <c r="C54" s="47">
        <v>0</v>
      </c>
      <c r="D54" s="47">
        <v>0</v>
      </c>
      <c r="E54" s="89">
        <f t="shared" ref="E54" si="34">E55+E56+E57+E58+E59+E60+E61+E62+E63</f>
        <v>0</v>
      </c>
      <c r="F54" s="47">
        <v>0</v>
      </c>
      <c r="G54" s="47">
        <v>0</v>
      </c>
      <c r="H54" s="47">
        <f t="shared" si="32"/>
        <v>0</v>
      </c>
    </row>
    <row r="55" spans="1:8" x14ac:dyDescent="0.2">
      <c r="A55" s="93"/>
      <c r="B55" s="94" t="s">
        <v>94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f t="shared" si="32"/>
        <v>0</v>
      </c>
    </row>
    <row r="56" spans="1:8" x14ac:dyDescent="0.2">
      <c r="A56" s="93"/>
      <c r="B56" s="94" t="s">
        <v>95</v>
      </c>
      <c r="C56" s="47">
        <v>0</v>
      </c>
      <c r="D56" s="47">
        <v>0</v>
      </c>
      <c r="E56" s="89">
        <f t="shared" ref="E56" si="35">E57+E58+E59+E60+E61+E62+E63+E64+E65</f>
        <v>0</v>
      </c>
      <c r="F56" s="47">
        <v>0</v>
      </c>
      <c r="G56" s="47">
        <v>0</v>
      </c>
      <c r="H56" s="47">
        <f t="shared" si="32"/>
        <v>0</v>
      </c>
    </row>
    <row r="57" spans="1:8" x14ac:dyDescent="0.2">
      <c r="A57" s="93"/>
      <c r="B57" s="94" t="s">
        <v>96</v>
      </c>
      <c r="C57" s="47">
        <v>0</v>
      </c>
      <c r="D57" s="47">
        <v>0</v>
      </c>
      <c r="E57" s="89">
        <f t="shared" ref="E57" si="36">E58+E59+E60+E61+E62+E63+E64+E65+E66</f>
        <v>0</v>
      </c>
      <c r="F57" s="47">
        <v>0</v>
      </c>
      <c r="G57" s="47">
        <v>0</v>
      </c>
      <c r="H57" s="47">
        <f t="shared" si="32"/>
        <v>0</v>
      </c>
    </row>
    <row r="58" spans="1:8" x14ac:dyDescent="0.2">
      <c r="A58" s="93"/>
      <c r="B58" s="94" t="s">
        <v>97</v>
      </c>
      <c r="C58" s="47">
        <v>0</v>
      </c>
      <c r="D58" s="47">
        <v>0</v>
      </c>
      <c r="E58" s="89">
        <f t="shared" ref="E58" si="37">E59+E60+E61+E62+E63+E64+E65+E66+E67</f>
        <v>0</v>
      </c>
      <c r="F58" s="47">
        <v>0</v>
      </c>
      <c r="G58" s="47">
        <v>0</v>
      </c>
      <c r="H58" s="47">
        <f t="shared" si="32"/>
        <v>0</v>
      </c>
    </row>
    <row r="59" spans="1:8" s="90" customFormat="1" x14ac:dyDescent="0.2">
      <c r="A59" s="166" t="s">
        <v>98</v>
      </c>
      <c r="B59" s="167"/>
      <c r="C59" s="89">
        <f>SUM(C60:C62)</f>
        <v>0</v>
      </c>
      <c r="D59" s="89">
        <f>SUM(D60:D62)</f>
        <v>0</v>
      </c>
      <c r="E59" s="89">
        <f t="shared" ref="E59" si="38">SUM(E60:E62)</f>
        <v>0</v>
      </c>
      <c r="F59" s="89">
        <f>SUM(F60:F62)</f>
        <v>0</v>
      </c>
      <c r="G59" s="89">
        <f>SUM(G60:G62)</f>
        <v>0</v>
      </c>
      <c r="H59" s="89">
        <f t="shared" ref="H59" si="39">SUM(H60:H62)</f>
        <v>0</v>
      </c>
    </row>
    <row r="60" spans="1:8" x14ac:dyDescent="0.2">
      <c r="A60" s="93"/>
      <c r="B60" s="94" t="s">
        <v>99</v>
      </c>
      <c r="C60" s="47">
        <v>0</v>
      </c>
      <c r="D60" s="47">
        <v>0</v>
      </c>
      <c r="E60" s="89">
        <f t="shared" ref="E60" si="40">E61+E62+E63+E64+E65+E66+E67+E68+E69</f>
        <v>0</v>
      </c>
      <c r="F60" s="47">
        <v>0</v>
      </c>
      <c r="G60" s="47">
        <v>0</v>
      </c>
      <c r="H60" s="89">
        <f t="shared" ref="H60" si="41">SUM(H61:H63)</f>
        <v>0</v>
      </c>
    </row>
    <row r="61" spans="1:8" x14ac:dyDescent="0.2">
      <c r="A61" s="93"/>
      <c r="B61" s="94" t="s">
        <v>100</v>
      </c>
      <c r="C61" s="47">
        <v>0</v>
      </c>
      <c r="D61" s="47">
        <v>0</v>
      </c>
      <c r="E61" s="89">
        <f t="shared" ref="E61" si="42">E62+E63+E64+E65+E66+E67+E68+E69+E70</f>
        <v>0</v>
      </c>
      <c r="F61" s="47">
        <v>0</v>
      </c>
      <c r="G61" s="47">
        <v>0</v>
      </c>
      <c r="H61" s="89">
        <f t="shared" ref="H61" si="43">SUM(H62:H64)</f>
        <v>0</v>
      </c>
    </row>
    <row r="62" spans="1:8" x14ac:dyDescent="0.2">
      <c r="A62" s="93"/>
      <c r="B62" s="94" t="s">
        <v>101</v>
      </c>
      <c r="C62" s="47">
        <v>0</v>
      </c>
      <c r="D62" s="47">
        <v>0</v>
      </c>
      <c r="E62" s="89">
        <f t="shared" ref="E62" si="44">E63+E64+E65+E66+E67+E68+E69+E70+E71</f>
        <v>0</v>
      </c>
      <c r="F62" s="47">
        <v>0</v>
      </c>
      <c r="G62" s="47">
        <v>0</v>
      </c>
      <c r="H62" s="89">
        <f t="shared" ref="H62" si="45">SUM(H63:H65)</f>
        <v>0</v>
      </c>
    </row>
    <row r="63" spans="1:8" s="90" customFormat="1" x14ac:dyDescent="0.2">
      <c r="A63" s="166" t="s">
        <v>102</v>
      </c>
      <c r="B63" s="167"/>
      <c r="C63" s="89">
        <f>SUM(C64:C71)</f>
        <v>0</v>
      </c>
      <c r="D63" s="89">
        <f>SUM(D64:D71)</f>
        <v>0</v>
      </c>
      <c r="E63" s="89">
        <f t="shared" ref="E63" si="46">SUM(E64:E71)</f>
        <v>0</v>
      </c>
      <c r="F63" s="89">
        <f>SUM(F64:F71)</f>
        <v>0</v>
      </c>
      <c r="G63" s="89">
        <f>SUM(G64:G71)</f>
        <v>0</v>
      </c>
      <c r="H63" s="89">
        <f t="shared" ref="H63" si="47">SUM(H64:H66)</f>
        <v>0</v>
      </c>
    </row>
    <row r="64" spans="1:8" x14ac:dyDescent="0.2">
      <c r="A64" s="93"/>
      <c r="B64" s="94" t="s">
        <v>103</v>
      </c>
      <c r="C64" s="47">
        <v>0</v>
      </c>
      <c r="D64" s="47">
        <v>0</v>
      </c>
      <c r="E64" s="89">
        <f t="shared" ref="E64" si="48">E65+E66+E67+E68+E69+E70+E71+E72+E73</f>
        <v>0</v>
      </c>
      <c r="F64" s="47">
        <v>0</v>
      </c>
      <c r="G64" s="47">
        <v>0</v>
      </c>
      <c r="H64" s="89">
        <f t="shared" ref="H64" si="49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ref="E65" si="50">E66+E67+E68+E69+E70+E71+E72+E73+E74</f>
        <v>0</v>
      </c>
      <c r="F65" s="47">
        <v>0</v>
      </c>
      <c r="G65" s="47">
        <v>0</v>
      </c>
      <c r="H65" s="89">
        <f t="shared" ref="H65" si="5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ref="E66" si="52">E67+E68+E69+E70+E71+E72+E73+E74+E75</f>
        <v>0</v>
      </c>
      <c r="F66" s="47">
        <v>0</v>
      </c>
      <c r="G66" s="47">
        <v>0</v>
      </c>
      <c r="H66" s="89">
        <f t="shared" ref="H66" si="53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ref="E67" si="54">E68+E69+E70+E71+E72+E73+E74+E75+E76</f>
        <v>0</v>
      </c>
      <c r="F67" s="47">
        <v>0</v>
      </c>
      <c r="G67" s="47">
        <v>0</v>
      </c>
      <c r="H67" s="89">
        <f t="shared" ref="H67" si="55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ref="E68" si="56">E69+E70+E71+E72+E73+E74+E75+E76+E77</f>
        <v>0</v>
      </c>
      <c r="F68" s="47">
        <v>0</v>
      </c>
      <c r="G68" s="47">
        <v>0</v>
      </c>
      <c r="H68" s="89">
        <f t="shared" ref="H68" si="57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ref="E69" si="58">E70+E71+E72+E73+E74+E75+E76+E77+E78</f>
        <v>0</v>
      </c>
      <c r="F69" s="47">
        <v>0</v>
      </c>
      <c r="G69" s="47">
        <v>0</v>
      </c>
      <c r="H69" s="89">
        <f t="shared" ref="H69" si="59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ref="E70" si="60">E71+E72+E73+E74+E75+E76+E77+E78+E79</f>
        <v>0</v>
      </c>
      <c r="F70" s="47">
        <v>0</v>
      </c>
      <c r="G70" s="47">
        <v>0</v>
      </c>
      <c r="H70" s="89">
        <f t="shared" ref="H70" si="61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ref="E71" si="62">E72+E73+E74+E75+E76+E77+E78+E79+E80</f>
        <v>0</v>
      </c>
      <c r="F71" s="47">
        <v>0</v>
      </c>
      <c r="G71" s="47">
        <v>0</v>
      </c>
      <c r="H71" s="89">
        <f t="shared" ref="H71" si="63">SUM(H72:H74)</f>
        <v>0</v>
      </c>
    </row>
    <row r="72" spans="1:8" s="90" customFormat="1" x14ac:dyDescent="0.2">
      <c r="A72" s="166" t="s">
        <v>111</v>
      </c>
      <c r="B72" s="167"/>
      <c r="C72" s="89">
        <f>SUM(C73:C75)</f>
        <v>0</v>
      </c>
      <c r="D72" s="89">
        <f>SUM(D73:D75)</f>
        <v>0</v>
      </c>
      <c r="E72" s="89">
        <f t="shared" ref="E72" si="64">SUM(E73:E75)</f>
        <v>0</v>
      </c>
      <c r="F72" s="89">
        <f>SUM(F73:F75)</f>
        <v>0</v>
      </c>
      <c r="G72" s="89">
        <f>SUM(G73:G75)</f>
        <v>0</v>
      </c>
      <c r="H72" s="89">
        <f t="shared" ref="H72" si="65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66">E74+E75+E76+E77+E78+E79+E80+E81+E82</f>
        <v>0</v>
      </c>
      <c r="F73" s="47">
        <v>0</v>
      </c>
      <c r="G73" s="47">
        <v>0</v>
      </c>
      <c r="H73" s="89">
        <f t="shared" ref="H73" si="67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68">E75+E76+E77+E78+E79+E80+E81+E82+E83</f>
        <v>0</v>
      </c>
      <c r="F74" s="47">
        <v>0</v>
      </c>
      <c r="G74" s="47">
        <v>0</v>
      </c>
      <c r="H74" s="89">
        <f t="shared" ref="H74" si="69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70">E76+E77+E78+E79+E80+E81+E82+E83+E84</f>
        <v>0</v>
      </c>
      <c r="F75" s="47">
        <v>0</v>
      </c>
      <c r="G75" s="47">
        <v>0</v>
      </c>
      <c r="H75" s="89">
        <f t="shared" ref="H75" si="71">SUM(H76:H78)</f>
        <v>0</v>
      </c>
    </row>
    <row r="76" spans="1:8" s="90" customFormat="1" x14ac:dyDescent="0.2">
      <c r="A76" s="166" t="s">
        <v>115</v>
      </c>
      <c r="B76" s="167"/>
      <c r="C76" s="89">
        <f>SUM(C77:C83)</f>
        <v>0</v>
      </c>
      <c r="D76" s="89">
        <f>SUM(D77:D83)</f>
        <v>0</v>
      </c>
      <c r="E76" s="89">
        <f t="shared" ref="E76" si="72">SUM(E77:E83)</f>
        <v>0</v>
      </c>
      <c r="F76" s="89">
        <f>SUM(F77:F83)</f>
        <v>0</v>
      </c>
      <c r="G76" s="89">
        <f>SUM(G77:G83)</f>
        <v>0</v>
      </c>
      <c r="H76" s="89">
        <f t="shared" ref="H76" si="73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74">E78+E79+E80+E81+E82+E83+E84+E85+E86</f>
        <v>0</v>
      </c>
      <c r="F77" s="89">
        <v>0</v>
      </c>
      <c r="G77" s="89">
        <v>0</v>
      </c>
      <c r="H77" s="89">
        <f t="shared" ref="H77" si="75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76">E79+E80+E81+E82+E83+E84+E85+E86+E87</f>
        <v>0</v>
      </c>
      <c r="F78" s="89">
        <v>0</v>
      </c>
      <c r="G78" s="89">
        <v>0</v>
      </c>
      <c r="H78" s="89">
        <f t="shared" ref="H78" si="77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78">E80+E81+E82+E83+E84+E85+E86+E87+E88</f>
        <v>0</v>
      </c>
      <c r="F79" s="89">
        <v>0</v>
      </c>
      <c r="G79" s="89">
        <v>0</v>
      </c>
      <c r="H79" s="89">
        <f t="shared" ref="H79" si="79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80">E81+E82+E83+E84+E85+E86+E87+E88+E89</f>
        <v>0</v>
      </c>
      <c r="F80" s="89">
        <v>0</v>
      </c>
      <c r="G80" s="89">
        <v>0</v>
      </c>
      <c r="H80" s="89">
        <f t="shared" ref="H80" si="81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82">E82+E83+E84+E85+E86+E87+E88+E89+E90</f>
        <v>0</v>
      </c>
      <c r="F81" s="89">
        <v>0</v>
      </c>
      <c r="G81" s="89">
        <v>0</v>
      </c>
      <c r="H81" s="89">
        <f t="shared" ref="H81" si="83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84">E83+E84+E85+E86+E87+E88+E89+E90+E91</f>
        <v>0</v>
      </c>
      <c r="F82" s="89">
        <v>0</v>
      </c>
      <c r="G82" s="89">
        <v>0</v>
      </c>
      <c r="H82" s="89">
        <f t="shared" ref="H82" si="85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86">E84+E85+E86+E87+E88+E89+E90+E91+E92</f>
        <v>0</v>
      </c>
      <c r="F83" s="89">
        <v>0</v>
      </c>
      <c r="G83" s="89">
        <v>0</v>
      </c>
      <c r="H83" s="89">
        <f t="shared" ref="H83" si="87">SUM(H84:H86)</f>
        <v>0</v>
      </c>
    </row>
    <row r="84" spans="1:8" ht="12.75" thickBot="1" x14ac:dyDescent="0.25">
      <c r="A84" s="168"/>
      <c r="B84" s="169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64"/>
      <c r="B86" s="165"/>
      <c r="C86" s="162">
        <v>0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</row>
    <row r="87" spans="1:8" x14ac:dyDescent="0.2">
      <c r="A87" s="160" t="s">
        <v>123</v>
      </c>
      <c r="B87" s="161"/>
      <c r="C87" s="163"/>
      <c r="D87" s="163"/>
      <c r="E87" s="163"/>
      <c r="F87" s="163"/>
      <c r="G87" s="163"/>
      <c r="H87" s="163"/>
    </row>
    <row r="88" spans="1:8" x14ac:dyDescent="0.2">
      <c r="A88" s="158" t="s">
        <v>50</v>
      </c>
      <c r="B88" s="159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58" t="s">
        <v>58</v>
      </c>
      <c r="B96" s="159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58" t="s">
        <v>68</v>
      </c>
      <c r="B106" s="159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58" t="s">
        <v>78</v>
      </c>
      <c r="B116" s="159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58" t="s">
        <v>88</v>
      </c>
      <c r="B126" s="159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58" t="s">
        <v>98</v>
      </c>
      <c r="B136" s="159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58" t="s">
        <v>102</v>
      </c>
      <c r="B140" s="159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58" t="s">
        <v>111</v>
      </c>
      <c r="B149" s="159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58" t="s">
        <v>115</v>
      </c>
      <c r="B153" s="159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60" t="s">
        <v>124</v>
      </c>
      <c r="B162" s="161"/>
      <c r="C162" s="46">
        <f>C86+C10</f>
        <v>48848117</v>
      </c>
      <c r="D162" s="46">
        <f t="shared" ref="D162:H162" si="88">D86+D10</f>
        <v>0</v>
      </c>
      <c r="E162" s="46">
        <f t="shared" si="88"/>
        <v>48848117</v>
      </c>
      <c r="F162" s="46">
        <f t="shared" si="88"/>
        <v>18396210.710000001</v>
      </c>
      <c r="G162" s="46">
        <f t="shared" si="88"/>
        <v>18147145.970000003</v>
      </c>
      <c r="H162" s="46">
        <f t="shared" si="88"/>
        <v>30451906.289999999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23" sqref="A23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43</v>
      </c>
      <c r="B4" s="192"/>
      <c r="C4" s="192"/>
      <c r="D4" s="192"/>
      <c r="E4" s="192"/>
      <c r="F4" s="192"/>
      <c r="G4" s="193"/>
    </row>
    <row r="5" spans="1:7" x14ac:dyDescent="0.2">
      <c r="A5" s="191" t="s">
        <v>125</v>
      </c>
      <c r="B5" s="192"/>
      <c r="C5" s="192"/>
      <c r="D5" s="192"/>
      <c r="E5" s="192"/>
      <c r="F5" s="192"/>
      <c r="G5" s="193"/>
    </row>
    <row r="6" spans="1:7" x14ac:dyDescent="0.2">
      <c r="A6" s="191" t="s">
        <v>264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1</v>
      </c>
      <c r="B7" s="195"/>
      <c r="C7" s="195"/>
      <c r="D7" s="195"/>
      <c r="E7" s="195"/>
      <c r="F7" s="195"/>
      <c r="G7" s="196"/>
    </row>
    <row r="8" spans="1:7" ht="12.75" thickBot="1" x14ac:dyDescent="0.25">
      <c r="A8" s="118" t="s">
        <v>2</v>
      </c>
      <c r="B8" s="185" t="s">
        <v>45</v>
      </c>
      <c r="C8" s="186"/>
      <c r="D8" s="186"/>
      <c r="E8" s="186"/>
      <c r="F8" s="187"/>
      <c r="G8" s="118" t="s">
        <v>46</v>
      </c>
    </row>
    <row r="9" spans="1:7" ht="24.75" thickBot="1" x14ac:dyDescent="0.25">
      <c r="A9" s="119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19"/>
    </row>
    <row r="10" spans="1:7" x14ac:dyDescent="0.2">
      <c r="A10" s="48" t="s">
        <v>128</v>
      </c>
      <c r="B10" s="183">
        <f>SUM(B12)</f>
        <v>48848117</v>
      </c>
      <c r="C10" s="183">
        <f t="shared" ref="C10:G10" si="0">SUM(C12)</f>
        <v>0</v>
      </c>
      <c r="D10" s="183">
        <f t="shared" si="0"/>
        <v>48848117</v>
      </c>
      <c r="E10" s="183">
        <f t="shared" si="0"/>
        <v>18396210.710000001</v>
      </c>
      <c r="F10" s="183">
        <f t="shared" si="0"/>
        <v>18147145.970000003</v>
      </c>
      <c r="G10" s="183">
        <f t="shared" si="0"/>
        <v>30451906.289999999</v>
      </c>
    </row>
    <row r="11" spans="1:7" x14ac:dyDescent="0.2">
      <c r="A11" s="48" t="s">
        <v>129</v>
      </c>
      <c r="B11" s="184"/>
      <c r="C11" s="184"/>
      <c r="D11" s="184"/>
      <c r="E11" s="184"/>
      <c r="F11" s="184"/>
      <c r="G11" s="184"/>
    </row>
    <row r="12" spans="1:7" ht="24" x14ac:dyDescent="0.2">
      <c r="A12" s="49" t="s">
        <v>263</v>
      </c>
      <c r="B12" s="85">
        <f>SUM(FORMATO_6a_GOG!C10)</f>
        <v>48848117</v>
      </c>
      <c r="C12" s="85">
        <f>SUM(FORMATO_6a_GOG!D10)</f>
        <v>0</v>
      </c>
      <c r="D12" s="85">
        <f>B12+C12</f>
        <v>48848117</v>
      </c>
      <c r="E12" s="85">
        <f>SUM(FORMATO_6a_GOG!F10)</f>
        <v>18396210.710000001</v>
      </c>
      <c r="F12" s="85">
        <f>SUM(FORMATO_6a_GOG!G10)</f>
        <v>18147145.970000003</v>
      </c>
      <c r="G12" s="85">
        <f>D12-E12</f>
        <v>30451906.289999999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</row>
    <row r="22" spans="1:7" x14ac:dyDescent="0.2">
      <c r="A22" s="50" t="s">
        <v>139</v>
      </c>
      <c r="B22" s="182"/>
      <c r="C22" s="182"/>
      <c r="D22" s="182"/>
      <c r="E22" s="182"/>
      <c r="F22" s="182"/>
      <c r="G22" s="182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48848117</v>
      </c>
      <c r="C32" s="86">
        <f t="shared" ref="C32:G32" si="1">C21+C10</f>
        <v>0</v>
      </c>
      <c r="D32" s="86">
        <f t="shared" si="1"/>
        <v>48848117</v>
      </c>
      <c r="E32" s="86">
        <f t="shared" si="1"/>
        <v>18396210.710000001</v>
      </c>
      <c r="F32" s="86">
        <f t="shared" si="1"/>
        <v>18147145.970000003</v>
      </c>
      <c r="G32" s="86">
        <f t="shared" si="1"/>
        <v>30451906.289999999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23" sqref="A23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140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85" t="s">
        <v>45</v>
      </c>
      <c r="D7" s="186"/>
      <c r="E7" s="186"/>
      <c r="F7" s="186"/>
      <c r="G7" s="187"/>
      <c r="H7" s="118" t="s">
        <v>46</v>
      </c>
    </row>
    <row r="8" spans="1:8" ht="24.75" thickBot="1" x14ac:dyDescent="0.25">
      <c r="A8" s="174"/>
      <c r="B8" s="178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19"/>
    </row>
    <row r="9" spans="1:8" x14ac:dyDescent="0.2">
      <c r="A9" s="197"/>
      <c r="B9" s="198"/>
      <c r="C9" s="32"/>
      <c r="D9" s="32"/>
      <c r="E9" s="32"/>
      <c r="F9" s="32"/>
      <c r="G9" s="32"/>
      <c r="H9" s="32"/>
    </row>
    <row r="10" spans="1:8" ht="16.5" customHeight="1" x14ac:dyDescent="0.2">
      <c r="A10" s="199" t="s">
        <v>141</v>
      </c>
      <c r="B10" s="200"/>
      <c r="C10" s="68">
        <f>C11</f>
        <v>48848117</v>
      </c>
      <c r="D10" s="68">
        <f t="shared" ref="D10:H10" si="0">D11</f>
        <v>0</v>
      </c>
      <c r="E10" s="68">
        <f t="shared" si="0"/>
        <v>48848117</v>
      </c>
      <c r="F10" s="68">
        <f t="shared" si="0"/>
        <v>18396210.710000001</v>
      </c>
      <c r="G10" s="68">
        <f t="shared" si="0"/>
        <v>18147145.970000003</v>
      </c>
      <c r="H10" s="68">
        <f t="shared" si="0"/>
        <v>30451906.289999999</v>
      </c>
    </row>
    <row r="11" spans="1:8" x14ac:dyDescent="0.2">
      <c r="A11" s="160" t="s">
        <v>142</v>
      </c>
      <c r="B11" s="161"/>
      <c r="C11" s="88">
        <f>C12+C13+C14+C15+C16+C17+C18+C19</f>
        <v>48848117</v>
      </c>
      <c r="D11" s="88">
        <f t="shared" ref="D11:H11" si="1">D12+D13+D14+D15+D16+D17+D18+D19</f>
        <v>0</v>
      </c>
      <c r="E11" s="88">
        <f t="shared" si="1"/>
        <v>48848117</v>
      </c>
      <c r="F11" s="88">
        <f t="shared" si="1"/>
        <v>18396210.710000001</v>
      </c>
      <c r="G11" s="88">
        <f t="shared" si="1"/>
        <v>18147145.970000003</v>
      </c>
      <c r="H11" s="88">
        <f t="shared" si="1"/>
        <v>30451906.289999999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48848117</v>
      </c>
      <c r="D13" s="87">
        <f>SUM(FORMATO_6a_GOG!D10)</f>
        <v>0</v>
      </c>
      <c r="E13" s="87">
        <f>C13+D13</f>
        <v>48848117</v>
      </c>
      <c r="F13" s="87">
        <f>SUM(FORMATO_6a_GOG!F10)</f>
        <v>18396210.710000001</v>
      </c>
      <c r="G13" s="87">
        <f>SUM(FORMATO_6a_GOG!G10)</f>
        <v>18147145.970000003</v>
      </c>
      <c r="H13" s="87">
        <f>E13-F13</f>
        <v>30451906.289999999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60" t="s">
        <v>151</v>
      </c>
      <c r="B21" s="161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60" t="s">
        <v>159</v>
      </c>
      <c r="B30" s="161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60" t="s">
        <v>169</v>
      </c>
      <c r="B41" s="161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60" t="s">
        <v>174</v>
      </c>
      <c r="B47" s="161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60" t="s">
        <v>142</v>
      </c>
      <c r="B48" s="161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60" t="s">
        <v>151</v>
      </c>
      <c r="B58" s="161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60" t="s">
        <v>159</v>
      </c>
      <c r="B67" s="161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60" t="s">
        <v>169</v>
      </c>
      <c r="B78" s="161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60" t="s">
        <v>124</v>
      </c>
      <c r="B84" s="161"/>
      <c r="C84" s="88">
        <f>C47+C10</f>
        <v>48848117</v>
      </c>
      <c r="D84" s="88">
        <f t="shared" ref="D84:H84" si="2">D47+D10</f>
        <v>0</v>
      </c>
      <c r="E84" s="88">
        <f t="shared" si="2"/>
        <v>48848117</v>
      </c>
      <c r="F84" s="88">
        <f t="shared" si="2"/>
        <v>18396210.710000001</v>
      </c>
      <c r="G84" s="88">
        <f t="shared" si="2"/>
        <v>18147145.970000003</v>
      </c>
      <c r="H84" s="88">
        <f t="shared" si="2"/>
        <v>30451906.289999999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23" sqref="A23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70" t="s">
        <v>260</v>
      </c>
      <c r="B2" s="171"/>
      <c r="C2" s="171"/>
      <c r="D2" s="171"/>
      <c r="E2" s="171"/>
      <c r="F2" s="171"/>
      <c r="G2" s="172"/>
    </row>
    <row r="3" spans="1:7" x14ac:dyDescent="0.2">
      <c r="A3" s="104" t="s">
        <v>43</v>
      </c>
      <c r="B3" s="105"/>
      <c r="C3" s="105"/>
      <c r="D3" s="105"/>
      <c r="E3" s="105"/>
      <c r="F3" s="105"/>
      <c r="G3" s="173"/>
    </row>
    <row r="4" spans="1:7" x14ac:dyDescent="0.2">
      <c r="A4" s="104" t="s">
        <v>175</v>
      </c>
      <c r="B4" s="105"/>
      <c r="C4" s="105"/>
      <c r="D4" s="105"/>
      <c r="E4" s="105"/>
      <c r="F4" s="105"/>
      <c r="G4" s="173"/>
    </row>
    <row r="5" spans="1:7" x14ac:dyDescent="0.2">
      <c r="A5" s="104" t="s">
        <v>264</v>
      </c>
      <c r="B5" s="105"/>
      <c r="C5" s="105"/>
      <c r="D5" s="105"/>
      <c r="E5" s="105"/>
      <c r="F5" s="105"/>
      <c r="G5" s="173"/>
    </row>
    <row r="6" spans="1:7" ht="12.75" thickBot="1" x14ac:dyDescent="0.25">
      <c r="A6" s="174" t="s">
        <v>1</v>
      </c>
      <c r="B6" s="175"/>
      <c r="C6" s="175"/>
      <c r="D6" s="175"/>
      <c r="E6" s="175"/>
      <c r="F6" s="175"/>
      <c r="G6" s="176"/>
    </row>
    <row r="7" spans="1:7" ht="12.75" thickBot="1" x14ac:dyDescent="0.25">
      <c r="A7" s="112" t="s">
        <v>2</v>
      </c>
      <c r="B7" s="185" t="s">
        <v>45</v>
      </c>
      <c r="C7" s="186"/>
      <c r="D7" s="186"/>
      <c r="E7" s="186"/>
      <c r="F7" s="187"/>
      <c r="G7" s="118" t="s">
        <v>46</v>
      </c>
    </row>
    <row r="8" spans="1:7" ht="24.75" thickBot="1" x14ac:dyDescent="0.25">
      <c r="A8" s="113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19"/>
    </row>
    <row r="9" spans="1:7" x14ac:dyDescent="0.2">
      <c r="A9" s="54" t="s">
        <v>177</v>
      </c>
      <c r="B9" s="66">
        <f>B10+B11+B12+B15+B16+B19</f>
        <v>38884304.234999999</v>
      </c>
      <c r="C9" s="66">
        <f t="shared" ref="C9:G9" si="0">C10+C11+C12+C15+C16+C19</f>
        <v>0</v>
      </c>
      <c r="D9" s="66">
        <f t="shared" si="0"/>
        <v>38884304.234999999</v>
      </c>
      <c r="E9" s="66">
        <f t="shared" si="0"/>
        <v>16452524.210000001</v>
      </c>
      <c r="F9" s="66">
        <f t="shared" si="0"/>
        <v>16452524.210000001</v>
      </c>
      <c r="G9" s="66">
        <f t="shared" si="0"/>
        <v>22431780.024999999</v>
      </c>
    </row>
    <row r="10" spans="1:7" x14ac:dyDescent="0.2">
      <c r="A10" s="55" t="s">
        <v>178</v>
      </c>
      <c r="B10" s="67">
        <f>SUM(FORMATO_6a_GOG!C11)</f>
        <v>38884304.234999999</v>
      </c>
      <c r="C10" s="67">
        <f>FORMATO_6a_GOG!D11</f>
        <v>0</v>
      </c>
      <c r="D10" s="66">
        <f>B10+C10</f>
        <v>38884304.234999999</v>
      </c>
      <c r="E10" s="67">
        <f>SUM(FORMATO_6a_GOG!F11)</f>
        <v>16452524.210000001</v>
      </c>
      <c r="F10" s="67">
        <f>SUM(FORMATO_6a_GOG!G11)</f>
        <v>16452524.210000001</v>
      </c>
      <c r="G10" s="67">
        <f>D10-E10</f>
        <v>22431780.024999999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38884304.234999999</v>
      </c>
      <c r="C32" s="66">
        <f t="shared" ref="C32:G32" si="1">C21+C9</f>
        <v>0</v>
      </c>
      <c r="D32" s="66">
        <f t="shared" si="1"/>
        <v>38884304.234999999</v>
      </c>
      <c r="E32" s="66">
        <f t="shared" si="1"/>
        <v>16452524.210000001</v>
      </c>
      <c r="F32" s="66">
        <f t="shared" si="1"/>
        <v>16452524.210000001</v>
      </c>
      <c r="G32" s="66">
        <f t="shared" si="1"/>
        <v>22431780.024999999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FORMATO_4</vt:lpstr>
      <vt:lpstr>FORMATO_5</vt:lpstr>
      <vt:lpstr>FORMATO_6a_GOG</vt:lpstr>
      <vt:lpstr>FORMATO_6b</vt:lpstr>
      <vt:lpstr>FORMATO_6c</vt:lpstr>
      <vt:lpstr>FORMATO_6d</vt:lpstr>
      <vt:lpstr>Hoja1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2021-07-14T18:02:19Z</cp:lastPrinted>
  <dcterms:created xsi:type="dcterms:W3CDTF">2017-01-24T00:42:56Z</dcterms:created>
  <dcterms:modified xsi:type="dcterms:W3CDTF">2021-07-15T17:59:31Z</dcterms:modified>
</cp:coreProperties>
</file>