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 activeTab="1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D58" i="2" l="1"/>
  <c r="D57" i="2"/>
  <c r="D56" i="2"/>
  <c r="G55" i="2"/>
  <c r="F55" i="2"/>
  <c r="D55" i="2"/>
  <c r="D54" i="2"/>
  <c r="D53" i="2"/>
  <c r="D52" i="2"/>
  <c r="G51" i="2"/>
  <c r="F51" i="2"/>
  <c r="D51" i="2"/>
  <c r="G50" i="2"/>
  <c r="F50" i="2"/>
  <c r="D50" i="2"/>
  <c r="G38" i="2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39" i="2" l="1"/>
  <c r="G49" i="2" l="1"/>
  <c r="F49" i="2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49" i="2" l="1"/>
  <c r="H12" i="2"/>
  <c r="D43" i="11"/>
  <c r="C11" i="1" s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4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H72" i="2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39" i="2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E13" i="2"/>
  <c r="H13" i="2" s="1"/>
  <c r="H11" i="2" s="1"/>
  <c r="H10" i="2" s="1"/>
  <c r="H162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<sst xmlns="http://schemas.openxmlformats.org/spreadsheetml/2006/main" count="459" uniqueCount="265">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</sst>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C_COG_PDA_ESPECIFICA_2020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E10">
            <v>0</v>
          </cell>
          <cell r="G10">
            <v>5850823.4400000004</v>
          </cell>
          <cell r="H10">
            <v>5840269.54</v>
          </cell>
        </row>
        <row r="12">
          <cell r="E12">
            <v>0</v>
          </cell>
          <cell r="G12">
            <v>7183469.1299999999</v>
          </cell>
          <cell r="H12">
            <v>6973900.3899999997</v>
          </cell>
        </row>
        <row r="13">
          <cell r="E13">
            <v>0</v>
          </cell>
          <cell r="G13">
            <v>1806497.21</v>
          </cell>
          <cell r="H13">
            <v>1744571.18</v>
          </cell>
        </row>
        <row r="14">
          <cell r="E14">
            <v>0</v>
          </cell>
          <cell r="G14">
            <v>3697129.47</v>
          </cell>
          <cell r="H14">
            <v>3697129.47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16823946.809999999</v>
          </cell>
          <cell r="H16">
            <v>16823946.809999999</v>
          </cell>
        </row>
        <row r="18">
          <cell r="E18">
            <v>0</v>
          </cell>
          <cell r="G18">
            <v>27666.75</v>
          </cell>
          <cell r="H18">
            <v>15456.54</v>
          </cell>
        </row>
        <row r="19">
          <cell r="E19">
            <v>0</v>
          </cell>
          <cell r="G19">
            <v>5803.43</v>
          </cell>
          <cell r="H19">
            <v>3976.7</v>
          </cell>
        </row>
        <row r="21">
          <cell r="E21">
            <v>0</v>
          </cell>
          <cell r="G21">
            <v>72785.52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6">
          <cell r="E26">
            <v>0</v>
          </cell>
          <cell r="G26">
            <v>655399.78</v>
          </cell>
          <cell r="H26">
            <v>0</v>
          </cell>
        </row>
        <row r="28">
          <cell r="E28">
            <v>0</v>
          </cell>
          <cell r="G28">
            <v>141466</v>
          </cell>
          <cell r="H28">
            <v>137189</v>
          </cell>
        </row>
        <row r="29">
          <cell r="E29">
            <v>0</v>
          </cell>
          <cell r="G29">
            <v>1572534.1500000001</v>
          </cell>
          <cell r="H29">
            <v>1336815.7</v>
          </cell>
        </row>
        <row r="30">
          <cell r="E30">
            <v>0</v>
          </cell>
          <cell r="G30">
            <v>2513645.65</v>
          </cell>
          <cell r="H30">
            <v>2508749.69</v>
          </cell>
        </row>
        <row r="31">
          <cell r="E31">
            <v>0</v>
          </cell>
          <cell r="G31">
            <v>564352.43000000005</v>
          </cell>
          <cell r="H31">
            <v>467608.43000000005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4">
          <cell r="E34">
            <v>0</v>
          </cell>
          <cell r="G34">
            <v>91044.98</v>
          </cell>
          <cell r="H34">
            <v>90444.98</v>
          </cell>
        </row>
        <row r="35">
          <cell r="E35">
            <v>0</v>
          </cell>
          <cell r="G35">
            <v>16990.759999999998</v>
          </cell>
          <cell r="H35">
            <v>13982.7</v>
          </cell>
        </row>
        <row r="48">
          <cell r="E48">
            <v>0</v>
          </cell>
          <cell r="G48">
            <v>5339092.62</v>
          </cell>
          <cell r="H48">
            <v>0</v>
          </cell>
        </row>
        <row r="49">
          <cell r="E49">
            <v>0</v>
          </cell>
          <cell r="G49">
            <v>30147.119999999999</v>
          </cell>
          <cell r="H49">
            <v>0</v>
          </cell>
        </row>
        <row r="53">
          <cell r="G53">
            <v>554582.76</v>
          </cell>
          <cell r="H5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B12" sqref="B12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2" t="s">
        <v>259</v>
      </c>
      <c r="B2" s="113"/>
      <c r="C2" s="113"/>
      <c r="D2" s="113"/>
      <c r="E2" s="113"/>
    </row>
    <row r="3" spans="1:5" x14ac:dyDescent="0.2">
      <c r="A3" s="112" t="s">
        <v>0</v>
      </c>
      <c r="B3" s="113"/>
      <c r="C3" s="113"/>
      <c r="D3" s="113"/>
      <c r="E3" s="113"/>
    </row>
    <row r="4" spans="1:5" x14ac:dyDescent="0.2">
      <c r="A4" s="112" t="s">
        <v>264</v>
      </c>
      <c r="B4" s="113"/>
      <c r="C4" s="113"/>
      <c r="D4" s="113"/>
      <c r="E4" s="113"/>
    </row>
    <row r="5" spans="1:5" x14ac:dyDescent="0.2">
      <c r="A5" s="112" t="s">
        <v>1</v>
      </c>
      <c r="B5" s="113"/>
      <c r="C5" s="113"/>
      <c r="D5" s="113"/>
      <c r="E5" s="113"/>
    </row>
    <row r="6" spans="1:5" ht="12.75" thickBot="1" x14ac:dyDescent="0.25">
      <c r="A6" s="5"/>
    </row>
    <row r="7" spans="1:5" x14ac:dyDescent="0.2">
      <c r="A7" s="100" t="s">
        <v>2</v>
      </c>
      <c r="B7" s="101"/>
      <c r="C7" s="6" t="s">
        <v>3</v>
      </c>
      <c r="D7" s="104" t="s">
        <v>5</v>
      </c>
      <c r="E7" s="6" t="s">
        <v>6</v>
      </c>
    </row>
    <row r="8" spans="1:5" ht="12.75" thickBot="1" x14ac:dyDescent="0.25">
      <c r="A8" s="102"/>
      <c r="B8" s="103"/>
      <c r="C8" s="7" t="s">
        <v>4</v>
      </c>
      <c r="D8" s="105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52757895.149999991</v>
      </c>
      <c r="D10" s="27">
        <f t="shared" ref="D10:E10" si="0">D11+D12+D13</f>
        <v>40917137.009999998</v>
      </c>
      <c r="E10" s="27">
        <f t="shared" si="0"/>
        <v>40917137.009999998</v>
      </c>
    </row>
    <row r="11" spans="1:5" x14ac:dyDescent="0.2">
      <c r="A11" s="8"/>
      <c r="B11" s="11" t="s">
        <v>9</v>
      </c>
      <c r="C11" s="27">
        <f>SUM(FORMATO_5!D43)</f>
        <v>52757895.149999991</v>
      </c>
      <c r="D11" s="27">
        <f>SUM(FORMATO_5!G43)</f>
        <v>40917137.009999998</v>
      </c>
      <c r="E11" s="27">
        <f>SUM(FORMATO_5!H43)</f>
        <v>40917137.009999998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68328600.140000001</v>
      </c>
      <c r="D15" s="27">
        <f t="shared" ref="D15:E15" si="1">D16+D17</f>
        <v>46947378.009999998</v>
      </c>
      <c r="E15" s="27">
        <f t="shared" si="1"/>
        <v>39654041.130000003</v>
      </c>
    </row>
    <row r="16" spans="1:5" x14ac:dyDescent="0.2">
      <c r="A16" s="8"/>
      <c r="B16" s="11" t="s">
        <v>12</v>
      </c>
      <c r="C16" s="27">
        <f>SUM(FORMATO_6a_GOG!C10)</f>
        <v>68328600.140000001</v>
      </c>
      <c r="D16" s="27">
        <f>SUM(FORMATO_6a_GOG!F10)</f>
        <v>46947378.009999998</v>
      </c>
      <c r="E16" s="27">
        <f>SUM(FORMATO_6a_GOG!G10)</f>
        <v>39654041.130000003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-15570704.99000001</v>
      </c>
      <c r="D23" s="27">
        <f t="shared" ref="D23:E23" si="3">D10-D15+D19</f>
        <v>-6030241</v>
      </c>
      <c r="E23" s="27">
        <f t="shared" si="3"/>
        <v>1263095.8799999952</v>
      </c>
    </row>
    <row r="24" spans="1:5" x14ac:dyDescent="0.2">
      <c r="A24" s="8"/>
      <c r="B24" s="10" t="s">
        <v>18</v>
      </c>
      <c r="C24" s="27">
        <f>C23-C13</f>
        <v>-15570704.99000001</v>
      </c>
      <c r="D24" s="27">
        <f t="shared" ref="D24:E24" si="4">D23-D13</f>
        <v>-6030241</v>
      </c>
      <c r="E24" s="27">
        <f t="shared" si="4"/>
        <v>1263095.8799999952</v>
      </c>
    </row>
    <row r="25" spans="1:5" ht="24" x14ac:dyDescent="0.2">
      <c r="A25" s="8"/>
      <c r="B25" s="10" t="s">
        <v>19</v>
      </c>
      <c r="C25" s="27">
        <f>C24-C19</f>
        <v>-15570704.99000001</v>
      </c>
      <c r="D25" s="27">
        <f t="shared" ref="D25:E25" si="5">D24-D19</f>
        <v>-6030241</v>
      </c>
      <c r="E25" s="27">
        <f t="shared" si="5"/>
        <v>1263095.8799999952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6" t="s">
        <v>20</v>
      </c>
      <c r="B28" s="107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0" t="s">
        <v>20</v>
      </c>
      <c r="B37" s="101"/>
      <c r="C37" s="108" t="s">
        <v>27</v>
      </c>
      <c r="D37" s="108" t="s">
        <v>5</v>
      </c>
      <c r="E37" s="17" t="s">
        <v>6</v>
      </c>
    </row>
    <row r="38" spans="1:5" ht="12.75" thickBot="1" x14ac:dyDescent="0.25">
      <c r="A38" s="102"/>
      <c r="B38" s="103"/>
      <c r="C38" s="109"/>
      <c r="D38" s="109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6"/>
      <c r="B47" s="118" t="s">
        <v>34</v>
      </c>
      <c r="C47" s="110"/>
      <c r="D47" s="110"/>
      <c r="E47" s="110"/>
    </row>
    <row r="48" spans="1:5" ht="12.75" thickBot="1" x14ac:dyDescent="0.25">
      <c r="A48" s="117"/>
      <c r="B48" s="119"/>
      <c r="C48" s="111"/>
      <c r="D48" s="111"/>
      <c r="E48" s="111"/>
    </row>
    <row r="49" spans="1:5" ht="12.75" thickBot="1" x14ac:dyDescent="0.25">
      <c r="A49" s="5"/>
    </row>
    <row r="50" spans="1:5" x14ac:dyDescent="0.2">
      <c r="A50" s="100" t="s">
        <v>20</v>
      </c>
      <c r="B50" s="101"/>
      <c r="C50" s="17" t="s">
        <v>3</v>
      </c>
      <c r="D50" s="108" t="s">
        <v>5</v>
      </c>
      <c r="E50" s="17" t="s">
        <v>6</v>
      </c>
    </row>
    <row r="51" spans="1:5" ht="12.75" thickBot="1" x14ac:dyDescent="0.25">
      <c r="A51" s="102"/>
      <c r="B51" s="103"/>
      <c r="C51" s="18" t="s">
        <v>21</v>
      </c>
      <c r="D51" s="109"/>
      <c r="E51" s="18" t="s">
        <v>22</v>
      </c>
    </row>
    <row r="52" spans="1:5" x14ac:dyDescent="0.2">
      <c r="A52" s="114"/>
      <c r="B52" s="11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52757895.149999991</v>
      </c>
      <c r="D53" s="29">
        <f t="shared" ref="D53:E53" si="6">D11</f>
        <v>40917137.009999998</v>
      </c>
      <c r="E53" s="29">
        <f t="shared" si="6"/>
        <v>40917137.009999998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68328600.140000001</v>
      </c>
      <c r="D58" s="29">
        <f t="shared" ref="D58:E58" si="10">SUM(D16)</f>
        <v>46947378.009999998</v>
      </c>
      <c r="E58" s="29">
        <f t="shared" si="10"/>
        <v>39654041.130000003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-15570704.99000001</v>
      </c>
      <c r="D62" s="31">
        <f t="shared" ref="D62:E62" si="12">D53+D54-D58+D60</f>
        <v>-6030241</v>
      </c>
      <c r="E62" s="31">
        <f t="shared" si="12"/>
        <v>1263095.8799999952</v>
      </c>
    </row>
    <row r="63" spans="1:5" x14ac:dyDescent="0.2">
      <c r="A63" s="21"/>
      <c r="B63" s="22" t="s">
        <v>38</v>
      </c>
      <c r="C63" s="31">
        <f>C62-C54</f>
        <v>-15570704.99000001</v>
      </c>
      <c r="D63" s="31">
        <f t="shared" ref="D63:E63" si="13">D62-D54</f>
        <v>-6030241</v>
      </c>
      <c r="E63" s="31">
        <f t="shared" si="13"/>
        <v>1263095.8799999952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0" t="s">
        <v>20</v>
      </c>
      <c r="B66" s="101"/>
      <c r="C66" s="108" t="s">
        <v>27</v>
      </c>
      <c r="D66" s="108" t="s">
        <v>5</v>
      </c>
      <c r="E66" s="17" t="s">
        <v>6</v>
      </c>
    </row>
    <row r="67" spans="1:5" ht="12.75" thickBot="1" x14ac:dyDescent="0.25">
      <c r="A67" s="102"/>
      <c r="B67" s="103"/>
      <c r="C67" s="109"/>
      <c r="D67" s="109"/>
      <c r="E67" s="18" t="s">
        <v>22</v>
      </c>
    </row>
    <row r="68" spans="1:5" x14ac:dyDescent="0.2">
      <c r="A68" s="114"/>
      <c r="B68" s="11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6"/>
      <c r="B79" s="118" t="s">
        <v>42</v>
      </c>
      <c r="C79" s="110"/>
      <c r="D79" s="110"/>
      <c r="E79" s="110"/>
    </row>
    <row r="80" spans="1:5" ht="12.75" thickBot="1" x14ac:dyDescent="0.25">
      <c r="A80" s="117"/>
      <c r="B80" s="119"/>
      <c r="C80" s="111"/>
      <c r="D80" s="111"/>
      <c r="E80" s="11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B1" workbookViewId="0">
      <pane xSplit="2" ySplit="7" topLeftCell="D9" activePane="bottomRight" state="frozen"/>
      <selection activeCell="B1" sqref="B1"/>
      <selection pane="topRight" activeCell="D1" sqref="D1"/>
      <selection pane="bottomLeft" activeCell="B8" sqref="B8"/>
      <selection pane="bottomRight" activeCell="A16" sqref="A16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1" t="s">
        <v>259</v>
      </c>
      <c r="B1" s="142"/>
      <c r="C1" s="142"/>
      <c r="D1" s="142"/>
      <c r="E1" s="142"/>
      <c r="F1" s="142"/>
      <c r="G1" s="142"/>
      <c r="H1" s="142"/>
      <c r="I1" s="143"/>
    </row>
    <row r="2" spans="1:9" x14ac:dyDescent="0.25">
      <c r="A2" s="144" t="s">
        <v>193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5">
      <c r="A3" s="144" t="s">
        <v>264</v>
      </c>
      <c r="B3" s="145"/>
      <c r="C3" s="145"/>
      <c r="D3" s="145"/>
      <c r="E3" s="145"/>
      <c r="F3" s="145"/>
      <c r="G3" s="145"/>
      <c r="H3" s="145"/>
      <c r="I3" s="146"/>
    </row>
    <row r="4" spans="1:9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8"/>
      <c r="I4" s="149"/>
    </row>
    <row r="5" spans="1:9" ht="15.75" thickBot="1" x14ac:dyDescent="0.3">
      <c r="A5" s="141"/>
      <c r="B5" s="142"/>
      <c r="C5" s="143"/>
      <c r="D5" s="150" t="s">
        <v>191</v>
      </c>
      <c r="E5" s="151"/>
      <c r="F5" s="151"/>
      <c r="G5" s="151"/>
      <c r="H5" s="152"/>
      <c r="I5" s="135" t="s">
        <v>194</v>
      </c>
    </row>
    <row r="6" spans="1:9" x14ac:dyDescent="0.25">
      <c r="A6" s="144" t="s">
        <v>20</v>
      </c>
      <c r="B6" s="145"/>
      <c r="C6" s="146"/>
      <c r="D6" s="135" t="s">
        <v>196</v>
      </c>
      <c r="E6" s="133" t="s">
        <v>126</v>
      </c>
      <c r="F6" s="135" t="s">
        <v>127</v>
      </c>
      <c r="G6" s="135" t="s">
        <v>5</v>
      </c>
      <c r="H6" s="135" t="s">
        <v>192</v>
      </c>
      <c r="I6" s="153"/>
    </row>
    <row r="7" spans="1:9" ht="15.75" thickBot="1" x14ac:dyDescent="0.3">
      <c r="A7" s="147" t="s">
        <v>195</v>
      </c>
      <c r="B7" s="148"/>
      <c r="C7" s="149"/>
      <c r="D7" s="136"/>
      <c r="E7" s="134"/>
      <c r="F7" s="136"/>
      <c r="G7" s="136"/>
      <c r="H7" s="136"/>
      <c r="I7" s="136"/>
    </row>
    <row r="8" spans="1:9" x14ac:dyDescent="0.25">
      <c r="A8" s="137"/>
      <c r="B8" s="138"/>
      <c r="C8" s="139"/>
      <c r="D8" s="60"/>
      <c r="E8" s="60"/>
      <c r="F8" s="60"/>
      <c r="G8" s="60"/>
      <c r="H8" s="60"/>
      <c r="I8" s="60"/>
    </row>
    <row r="9" spans="1:9" x14ac:dyDescent="0.25">
      <c r="A9" s="122" t="s">
        <v>197</v>
      </c>
      <c r="B9" s="123"/>
      <c r="C9" s="140"/>
      <c r="D9" s="60"/>
      <c r="E9" s="60"/>
      <c r="F9" s="60"/>
      <c r="G9" s="60"/>
      <c r="H9" s="60"/>
      <c r="I9" s="60"/>
    </row>
    <row r="10" spans="1:9" x14ac:dyDescent="0.25">
      <c r="A10" s="61"/>
      <c r="B10" s="127" t="s">
        <v>198</v>
      </c>
      <c r="C10" s="128"/>
      <c r="D10" s="60"/>
      <c r="E10" s="60"/>
      <c r="F10" s="60"/>
      <c r="G10" s="60"/>
      <c r="H10" s="60"/>
      <c r="I10" s="60"/>
    </row>
    <row r="11" spans="1:9" x14ac:dyDescent="0.25">
      <c r="A11" s="61"/>
      <c r="B11" s="127" t="s">
        <v>199</v>
      </c>
      <c r="C11" s="128"/>
      <c r="D11" s="60"/>
      <c r="E11" s="60"/>
      <c r="F11" s="60"/>
      <c r="G11" s="60"/>
      <c r="H11" s="60"/>
      <c r="I11" s="60"/>
    </row>
    <row r="12" spans="1:9" x14ac:dyDescent="0.25">
      <c r="A12" s="61"/>
      <c r="B12" s="127" t="s">
        <v>200</v>
      </c>
      <c r="C12" s="128"/>
      <c r="D12" s="60"/>
      <c r="E12" s="60"/>
      <c r="F12" s="60"/>
      <c r="G12" s="60"/>
      <c r="H12" s="60"/>
      <c r="I12" s="60"/>
    </row>
    <row r="13" spans="1:9" x14ac:dyDescent="0.25">
      <c r="A13" s="61"/>
      <c r="B13" s="127" t="s">
        <v>201</v>
      </c>
      <c r="C13" s="128"/>
      <c r="D13" s="82">
        <v>2733789.61</v>
      </c>
      <c r="E13" s="82"/>
      <c r="F13" s="82">
        <f>D13+E13</f>
        <v>2733789.61</v>
      </c>
      <c r="G13" s="82">
        <v>1204407.19</v>
      </c>
      <c r="H13" s="82">
        <v>1204407.19</v>
      </c>
      <c r="I13" s="82">
        <f>H13-D13</f>
        <v>-1529382.42</v>
      </c>
    </row>
    <row r="14" spans="1:9" x14ac:dyDescent="0.25">
      <c r="A14" s="61"/>
      <c r="B14" s="127" t="s">
        <v>202</v>
      </c>
      <c r="C14" s="128"/>
      <c r="D14" s="82">
        <v>36320508.119999997</v>
      </c>
      <c r="E14" s="82"/>
      <c r="F14" s="82">
        <f>D14+E14</f>
        <v>36320508.119999997</v>
      </c>
      <c r="G14" s="82">
        <v>34206155.359999999</v>
      </c>
      <c r="H14" s="82">
        <v>34206155.359999999</v>
      </c>
      <c r="I14" s="82">
        <f>H14-D14</f>
        <v>-2114352.7599999979</v>
      </c>
    </row>
    <row r="15" spans="1:9" x14ac:dyDescent="0.25">
      <c r="A15" s="61"/>
      <c r="B15" s="127" t="s">
        <v>203</v>
      </c>
      <c r="C15" s="128"/>
      <c r="D15" s="82">
        <v>11596233.09</v>
      </c>
      <c r="E15" s="82"/>
      <c r="F15" s="82">
        <f>D15+E15</f>
        <v>11596233.09</v>
      </c>
      <c r="G15" s="82">
        <v>4909542.82</v>
      </c>
      <c r="H15" s="82">
        <v>4909542.82</v>
      </c>
      <c r="I15" s="82">
        <f>H15-D15</f>
        <v>-6686690.2699999996</v>
      </c>
    </row>
    <row r="16" spans="1:9" x14ac:dyDescent="0.25">
      <c r="A16" s="61"/>
      <c r="B16" s="127" t="s">
        <v>204</v>
      </c>
      <c r="C16" s="128"/>
      <c r="D16" s="82">
        <v>2107364.33</v>
      </c>
      <c r="E16" s="82"/>
      <c r="F16" s="82">
        <f>D16+E16</f>
        <v>2107364.33</v>
      </c>
      <c r="G16" s="82">
        <v>597031.64</v>
      </c>
      <c r="H16" s="82">
        <v>597031.64</v>
      </c>
      <c r="I16" s="82">
        <f>H16-D16</f>
        <v>-1510332.69</v>
      </c>
    </row>
    <row r="17" spans="1:9" x14ac:dyDescent="0.25">
      <c r="A17" s="132"/>
      <c r="B17" s="127" t="s">
        <v>205</v>
      </c>
      <c r="C17" s="128"/>
      <c r="D17" s="131">
        <f>SUM(D19:D29)</f>
        <v>0</v>
      </c>
      <c r="E17" s="131">
        <f t="shared" ref="E17:I17" si="0">SUM(E19:E29)</f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</row>
    <row r="18" spans="1:9" x14ac:dyDescent="0.25">
      <c r="A18" s="132"/>
      <c r="B18" s="127" t="s">
        <v>206</v>
      </c>
      <c r="C18" s="128"/>
      <c r="D18" s="131"/>
      <c r="E18" s="131"/>
      <c r="F18" s="131"/>
      <c r="G18" s="131"/>
      <c r="H18" s="131"/>
      <c r="I18" s="131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7" t="s">
        <v>218</v>
      </c>
      <c r="C30" s="128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7" t="s">
        <v>261</v>
      </c>
      <c r="C36" s="128"/>
      <c r="D36" s="82"/>
      <c r="E36" s="82"/>
      <c r="F36" s="82"/>
      <c r="G36" s="82"/>
      <c r="H36" s="82"/>
      <c r="I36" s="82"/>
    </row>
    <row r="37" spans="1:9" x14ac:dyDescent="0.25">
      <c r="A37" s="61"/>
      <c r="B37" s="127" t="s">
        <v>224</v>
      </c>
      <c r="C37" s="128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7" t="s">
        <v>226</v>
      </c>
      <c r="C39" s="128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2" t="s">
        <v>229</v>
      </c>
      <c r="B43" s="123"/>
      <c r="C43" s="124"/>
      <c r="D43" s="130">
        <f>D10+D11+D12+D13+D14+D15+D16+D17+D30+D36+D37+D39</f>
        <v>52757895.149999991</v>
      </c>
      <c r="E43" s="130">
        <f t="shared" ref="E43:I43" si="4">E10+E11+E12+E13+E14+E15+E16+E17+E30+E36+E37+E39</f>
        <v>0</v>
      </c>
      <c r="F43" s="130">
        <f t="shared" si="4"/>
        <v>52757895.149999991</v>
      </c>
      <c r="G43" s="130">
        <f t="shared" si="4"/>
        <v>40917137.009999998</v>
      </c>
      <c r="H43" s="130">
        <f t="shared" si="4"/>
        <v>40917137.009999998</v>
      </c>
      <c r="I43" s="130">
        <f t="shared" si="4"/>
        <v>-11840758.139999997</v>
      </c>
    </row>
    <row r="44" spans="1:9" x14ac:dyDescent="0.25">
      <c r="A44" s="122" t="s">
        <v>230</v>
      </c>
      <c r="B44" s="123"/>
      <c r="C44" s="124"/>
      <c r="D44" s="130"/>
      <c r="E44" s="130"/>
      <c r="F44" s="130"/>
      <c r="G44" s="130"/>
      <c r="H44" s="130"/>
      <c r="I44" s="130"/>
    </row>
    <row r="45" spans="1:9" x14ac:dyDescent="0.25">
      <c r="A45" s="122" t="s">
        <v>231</v>
      </c>
      <c r="B45" s="123"/>
      <c r="C45" s="124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2" t="s">
        <v>232</v>
      </c>
      <c r="B47" s="123"/>
      <c r="C47" s="124"/>
      <c r="D47" s="83"/>
      <c r="E47" s="83"/>
      <c r="F47" s="83"/>
      <c r="G47" s="83"/>
      <c r="H47" s="83"/>
      <c r="I47" s="83"/>
    </row>
    <row r="48" spans="1:9" x14ac:dyDescent="0.25">
      <c r="A48" s="61"/>
      <c r="B48" s="127" t="s">
        <v>233</v>
      </c>
      <c r="C48" s="128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7" t="s">
        <v>242</v>
      </c>
      <c r="C57" s="128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7" t="s">
        <v>247</v>
      </c>
      <c r="C62" s="128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7" t="s">
        <v>250</v>
      </c>
      <c r="C66" s="128"/>
      <c r="D66" s="83"/>
      <c r="E66" s="83"/>
      <c r="F66" s="83"/>
      <c r="G66" s="83"/>
      <c r="H66" s="83"/>
      <c r="I66" s="83"/>
    </row>
    <row r="67" spans="1:9" x14ac:dyDescent="0.25">
      <c r="A67" s="64"/>
      <c r="B67" s="125"/>
      <c r="C67" s="126"/>
      <c r="D67" s="83"/>
      <c r="E67" s="83"/>
      <c r="F67" s="83"/>
      <c r="G67" s="83"/>
      <c r="H67" s="83"/>
      <c r="I67" s="83"/>
    </row>
    <row r="68" spans="1:9" x14ac:dyDescent="0.25">
      <c r="A68" s="122" t="s">
        <v>251</v>
      </c>
      <c r="B68" s="123"/>
      <c r="C68" s="124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5"/>
      <c r="C69" s="126"/>
      <c r="D69" s="83"/>
      <c r="E69" s="83"/>
      <c r="F69" s="83"/>
      <c r="G69" s="83"/>
      <c r="H69" s="83"/>
      <c r="I69" s="83"/>
    </row>
    <row r="70" spans="1:9" x14ac:dyDescent="0.25">
      <c r="A70" s="122" t="s">
        <v>252</v>
      </c>
      <c r="B70" s="123"/>
      <c r="C70" s="124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7" t="s">
        <v>253</v>
      </c>
      <c r="C71" s="128"/>
      <c r="D71" s="83"/>
      <c r="E71" s="83"/>
      <c r="F71" s="83"/>
      <c r="G71" s="83"/>
      <c r="H71" s="83"/>
      <c r="I71" s="83"/>
    </row>
    <row r="72" spans="1:9" x14ac:dyDescent="0.25">
      <c r="A72" s="64"/>
      <c r="B72" s="125"/>
      <c r="C72" s="126"/>
      <c r="D72" s="83"/>
      <c r="E72" s="83"/>
      <c r="F72" s="83"/>
      <c r="G72" s="83"/>
      <c r="H72" s="83"/>
      <c r="I72" s="83"/>
    </row>
    <row r="73" spans="1:9" x14ac:dyDescent="0.25">
      <c r="A73" s="122" t="s">
        <v>254</v>
      </c>
      <c r="B73" s="123"/>
      <c r="C73" s="124"/>
      <c r="D73" s="86">
        <f>D43+D68+D70</f>
        <v>52757895.149999991</v>
      </c>
      <c r="E73" s="86">
        <f t="shared" ref="E73:I73" si="7">E43+E68+E70</f>
        <v>0</v>
      </c>
      <c r="F73" s="86">
        <f t="shared" si="7"/>
        <v>52757895.149999991</v>
      </c>
      <c r="G73" s="86">
        <f t="shared" si="7"/>
        <v>40917137.009999998</v>
      </c>
      <c r="H73" s="86">
        <f t="shared" si="7"/>
        <v>40917137.009999998</v>
      </c>
      <c r="I73" s="86">
        <f t="shared" si="7"/>
        <v>-11840758.139999997</v>
      </c>
    </row>
    <row r="74" spans="1:9" x14ac:dyDescent="0.25">
      <c r="A74" s="64"/>
      <c r="B74" s="125"/>
      <c r="C74" s="126"/>
      <c r="D74" s="87"/>
      <c r="E74" s="87"/>
      <c r="F74" s="87"/>
      <c r="G74" s="87"/>
      <c r="H74" s="87"/>
      <c r="I74" s="87"/>
    </row>
    <row r="75" spans="1:9" x14ac:dyDescent="0.25">
      <c r="A75" s="61"/>
      <c r="B75" s="129" t="s">
        <v>255</v>
      </c>
      <c r="C75" s="124"/>
      <c r="D75" s="87"/>
      <c r="E75" s="87"/>
      <c r="F75" s="87"/>
      <c r="G75" s="87"/>
      <c r="H75" s="87"/>
      <c r="I75" s="87"/>
    </row>
    <row r="76" spans="1:9" x14ac:dyDescent="0.25">
      <c r="A76" s="61"/>
      <c r="B76" s="127" t="s">
        <v>256</v>
      </c>
      <c r="C76" s="128"/>
      <c r="D76" s="87">
        <f>D43</f>
        <v>52757895.149999991</v>
      </c>
      <c r="E76" s="87">
        <f t="shared" ref="E76:I76" si="8">E43</f>
        <v>0</v>
      </c>
      <c r="F76" s="87">
        <f t="shared" si="8"/>
        <v>52757895.149999991</v>
      </c>
      <c r="G76" s="87">
        <f t="shared" si="8"/>
        <v>40917137.009999998</v>
      </c>
      <c r="H76" s="87">
        <f t="shared" si="8"/>
        <v>40917137.009999998</v>
      </c>
      <c r="I76" s="87">
        <f t="shared" si="8"/>
        <v>-11840758.139999997</v>
      </c>
    </row>
    <row r="77" spans="1:9" x14ac:dyDescent="0.25">
      <c r="A77" s="61"/>
      <c r="B77" s="127" t="s">
        <v>257</v>
      </c>
      <c r="C77" s="128"/>
      <c r="D77" s="87"/>
      <c r="E77" s="87"/>
      <c r="F77" s="87"/>
      <c r="G77" s="87"/>
      <c r="H77" s="87"/>
      <c r="I77" s="87"/>
    </row>
    <row r="78" spans="1:9" x14ac:dyDescent="0.25">
      <c r="A78" s="61"/>
      <c r="B78" s="129" t="s">
        <v>258</v>
      </c>
      <c r="C78" s="124"/>
      <c r="D78" s="87">
        <f>D76+D77</f>
        <v>52757895.149999991</v>
      </c>
      <c r="E78" s="87">
        <f t="shared" ref="E78:I78" si="9">E76+E77</f>
        <v>0</v>
      </c>
      <c r="F78" s="87">
        <f t="shared" si="9"/>
        <v>52757895.149999991</v>
      </c>
      <c r="G78" s="87">
        <f t="shared" si="9"/>
        <v>40917137.009999998</v>
      </c>
      <c r="H78" s="87">
        <f t="shared" si="9"/>
        <v>40917137.009999998</v>
      </c>
      <c r="I78" s="87">
        <f t="shared" si="9"/>
        <v>-11840758.139999997</v>
      </c>
    </row>
    <row r="79" spans="1:9" ht="15.75" thickBot="1" x14ac:dyDescent="0.3">
      <c r="A79" s="68"/>
      <c r="B79" s="120"/>
      <c r="C79" s="121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A10" sqref="A10:B10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44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45</v>
      </c>
      <c r="D7" s="166"/>
      <c r="E7" s="166"/>
      <c r="F7" s="166"/>
      <c r="G7" s="167"/>
      <c r="H7" s="108" t="s">
        <v>46</v>
      </c>
    </row>
    <row r="8" spans="1:8" ht="24.75" thickBot="1" x14ac:dyDescent="0.25">
      <c r="A8" s="160"/>
      <c r="B8" s="16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9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68" t="s">
        <v>49</v>
      </c>
      <c r="B10" s="169"/>
      <c r="C10" s="48">
        <f>C11+C19+C29+C39+C49+C59+C63+C72+C76</f>
        <v>68328600.140000001</v>
      </c>
      <c r="D10" s="48">
        <f t="shared" ref="D10:H10" si="0">D11+D19+D29+D39+D49+D59+D63+D72+D76</f>
        <v>0</v>
      </c>
      <c r="E10" s="48">
        <f t="shared" si="0"/>
        <v>68328600.140000001</v>
      </c>
      <c r="F10" s="48">
        <f t="shared" si="0"/>
        <v>46947378.009999998</v>
      </c>
      <c r="G10" s="48">
        <f t="shared" si="0"/>
        <v>39654041.130000003</v>
      </c>
      <c r="H10" s="48">
        <f t="shared" si="0"/>
        <v>21381222.129999995</v>
      </c>
    </row>
    <row r="11" spans="1:8" x14ac:dyDescent="0.2">
      <c r="A11" s="154" t="s">
        <v>50</v>
      </c>
      <c r="B11" s="155"/>
      <c r="C11" s="94">
        <f>SUM(C12:C18)</f>
        <v>39521703.539999999</v>
      </c>
      <c r="D11" s="94">
        <f t="shared" ref="D11:H11" si="1">SUM(D12:D18)</f>
        <v>0</v>
      </c>
      <c r="E11" s="94">
        <f t="shared" si="1"/>
        <v>39521703.539999999</v>
      </c>
      <c r="F11" s="94">
        <f t="shared" si="1"/>
        <v>35361866.060000002</v>
      </c>
      <c r="G11" s="94">
        <f t="shared" si="1"/>
        <v>35079817.390000001</v>
      </c>
      <c r="H11" s="94">
        <f t="shared" si="1"/>
        <v>4159837.48</v>
      </c>
    </row>
    <row r="12" spans="1:8" x14ac:dyDescent="0.2">
      <c r="A12" s="98"/>
      <c r="B12" s="99" t="s">
        <v>51</v>
      </c>
      <c r="C12" s="49">
        <v>6297929</v>
      </c>
      <c r="D12" s="49">
        <f>SUM([1]COG!$E$10)</f>
        <v>0</v>
      </c>
      <c r="E12" s="49">
        <f>SUM(C12:D12)</f>
        <v>6297929</v>
      </c>
      <c r="F12" s="49">
        <f>SUM([1]COG!$G$10)</f>
        <v>5850823.4400000004</v>
      </c>
      <c r="G12" s="49">
        <f>SUM([1]COG!$H$10)</f>
        <v>5840269.54</v>
      </c>
      <c r="H12" s="49">
        <f>E12-F12</f>
        <v>447105.55999999959</v>
      </c>
    </row>
    <row r="13" spans="1:8" x14ac:dyDescent="0.2">
      <c r="A13" s="98"/>
      <c r="B13" s="99" t="s">
        <v>52</v>
      </c>
      <c r="C13" s="49">
        <v>0</v>
      </c>
      <c r="D13" s="49">
        <f>SUM([1]COG!$E$11)</f>
        <v>0</v>
      </c>
      <c r="E13" s="49">
        <f t="shared" ref="E13:E38" si="2">SUM(C13:D13)</f>
        <v>0</v>
      </c>
      <c r="F13" s="49">
        <f>SUM([1]COG!$G$11)</f>
        <v>0</v>
      </c>
      <c r="G13" s="49">
        <f>SUM([1]COG!$H$11)</f>
        <v>0</v>
      </c>
      <c r="H13" s="49">
        <f t="shared" ref="H13:H38" si="3">E13-F13</f>
        <v>0</v>
      </c>
    </row>
    <row r="14" spans="1:8" x14ac:dyDescent="0.2">
      <c r="A14" s="98"/>
      <c r="B14" s="99" t="s">
        <v>53</v>
      </c>
      <c r="C14" s="49">
        <v>9013699.1400000006</v>
      </c>
      <c r="D14" s="49">
        <f>SUM([1]COG!$E$12)</f>
        <v>0</v>
      </c>
      <c r="E14" s="49">
        <f t="shared" si="2"/>
        <v>9013699.1400000006</v>
      </c>
      <c r="F14" s="49">
        <f>SUM([1]COG!$G$12)</f>
        <v>7183469.1299999999</v>
      </c>
      <c r="G14" s="49">
        <f>SUM([1]COG!$H$12)</f>
        <v>6973900.3899999997</v>
      </c>
      <c r="H14" s="49">
        <f t="shared" si="3"/>
        <v>1830230.0100000007</v>
      </c>
    </row>
    <row r="15" spans="1:8" x14ac:dyDescent="0.2">
      <c r="A15" s="98"/>
      <c r="B15" s="99" t="s">
        <v>54</v>
      </c>
      <c r="C15" s="49">
        <v>2031586.48</v>
      </c>
      <c r="D15" s="49">
        <f>SUM([1]COG!$E$13)</f>
        <v>0</v>
      </c>
      <c r="E15" s="49">
        <f t="shared" si="2"/>
        <v>2031586.48</v>
      </c>
      <c r="F15" s="49">
        <f>SUM([1]COG!$G$13)</f>
        <v>1806497.21</v>
      </c>
      <c r="G15" s="49">
        <f>SUM([1]COG!$H$13)</f>
        <v>1744571.18</v>
      </c>
      <c r="H15" s="49">
        <f t="shared" si="3"/>
        <v>225089.27000000002</v>
      </c>
    </row>
    <row r="16" spans="1:8" x14ac:dyDescent="0.2">
      <c r="A16" s="98"/>
      <c r="B16" s="99" t="s">
        <v>55</v>
      </c>
      <c r="C16" s="49">
        <v>3915686.88</v>
      </c>
      <c r="D16" s="49">
        <f>SUM([1]COG!$E$14)</f>
        <v>0</v>
      </c>
      <c r="E16" s="49">
        <f t="shared" si="2"/>
        <v>3915686.88</v>
      </c>
      <c r="F16" s="49">
        <f>SUM([1]COG!$G$14)</f>
        <v>3697129.47</v>
      </c>
      <c r="G16" s="49">
        <f>SUM([1]COG!$H$14)</f>
        <v>3697129.47</v>
      </c>
      <c r="H16" s="49">
        <f t="shared" si="3"/>
        <v>218557.40999999968</v>
      </c>
    </row>
    <row r="17" spans="1:8" x14ac:dyDescent="0.2">
      <c r="A17" s="98"/>
      <c r="B17" s="99" t="s">
        <v>56</v>
      </c>
      <c r="C17" s="49">
        <v>685357.64</v>
      </c>
      <c r="D17" s="49">
        <f>SUM([1]COG!$E$15)</f>
        <v>0</v>
      </c>
      <c r="E17" s="49">
        <f t="shared" si="2"/>
        <v>685357.64</v>
      </c>
      <c r="F17" s="49">
        <f>SUM([1]COG!$G$15)</f>
        <v>0</v>
      </c>
      <c r="G17" s="49">
        <f>SUM([1]COG!$H$15)</f>
        <v>0</v>
      </c>
      <c r="H17" s="49">
        <f t="shared" si="3"/>
        <v>685357.64</v>
      </c>
    </row>
    <row r="18" spans="1:8" x14ac:dyDescent="0.2">
      <c r="A18" s="98"/>
      <c r="B18" s="99" t="s">
        <v>57</v>
      </c>
      <c r="C18" s="49">
        <v>17577444.399999999</v>
      </c>
      <c r="D18" s="49">
        <f>SUM([1]COG!$E$16)</f>
        <v>0</v>
      </c>
      <c r="E18" s="49">
        <f t="shared" si="2"/>
        <v>17577444.399999999</v>
      </c>
      <c r="F18" s="49">
        <f>SUM([1]COG!$G$16)</f>
        <v>16823946.809999999</v>
      </c>
      <c r="G18" s="49">
        <f>SUM([1]COG!$H$16)</f>
        <v>16823946.809999999</v>
      </c>
      <c r="H18" s="49">
        <f t="shared" si="3"/>
        <v>753497.58999999985</v>
      </c>
    </row>
    <row r="19" spans="1:8" s="95" customFormat="1" x14ac:dyDescent="0.2">
      <c r="A19" s="154" t="s">
        <v>58</v>
      </c>
      <c r="B19" s="155"/>
      <c r="C19" s="94">
        <f>C20+C21+C22+C23+C24+C25+C26+C27+C28</f>
        <v>1247450.21</v>
      </c>
      <c r="D19" s="94">
        <f t="shared" ref="D19:H19" si="4">D20+D21+D22+D23+D24+D25+D26+D27+D28</f>
        <v>0</v>
      </c>
      <c r="E19" s="94">
        <f t="shared" si="4"/>
        <v>1247450.21</v>
      </c>
      <c r="F19" s="94">
        <f>F20+F21+F22+F23+F24+F25+F26+F27+F28</f>
        <v>761655.48</v>
      </c>
      <c r="G19" s="49">
        <f>G20+G21+G22+G23+G24+G25+G26+G27+G28</f>
        <v>19433.240000000002</v>
      </c>
      <c r="H19" s="94">
        <f t="shared" si="4"/>
        <v>485794.73</v>
      </c>
    </row>
    <row r="20" spans="1:8" x14ac:dyDescent="0.2">
      <c r="A20" s="98"/>
      <c r="B20" s="99" t="s">
        <v>59</v>
      </c>
      <c r="C20" s="49">
        <v>85432.97</v>
      </c>
      <c r="D20" s="49">
        <f>SUM([1]COG!$E$18)</f>
        <v>0</v>
      </c>
      <c r="E20" s="49">
        <f t="shared" si="2"/>
        <v>85432.97</v>
      </c>
      <c r="F20" s="49">
        <f>SUM([1]COG!$G$18)</f>
        <v>27666.75</v>
      </c>
      <c r="G20" s="49">
        <f>SUM([1]COG!$H$18)</f>
        <v>15456.54</v>
      </c>
      <c r="H20" s="49">
        <f t="shared" si="3"/>
        <v>57766.22</v>
      </c>
    </row>
    <row r="21" spans="1:8" x14ac:dyDescent="0.2">
      <c r="A21" s="98"/>
      <c r="B21" s="99" t="s">
        <v>60</v>
      </c>
      <c r="C21" s="49">
        <v>82554.759999999995</v>
      </c>
      <c r="D21" s="49">
        <f>SUM([1]COG!$E$19)</f>
        <v>0</v>
      </c>
      <c r="E21" s="49">
        <f t="shared" si="2"/>
        <v>82554.759999999995</v>
      </c>
      <c r="F21" s="49">
        <f>SUM([1]COG!$G$19)</f>
        <v>5803.43</v>
      </c>
      <c r="G21" s="49">
        <f>SUM([1]COG!$H$19)</f>
        <v>3976.7</v>
      </c>
      <c r="H21" s="49">
        <f t="shared" si="3"/>
        <v>76751.329999999987</v>
      </c>
    </row>
    <row r="22" spans="1:8" x14ac:dyDescent="0.2">
      <c r="A22" s="98"/>
      <c r="B22" s="99" t="s">
        <v>61</v>
      </c>
      <c r="C22" s="49"/>
      <c r="D22" s="49">
        <f>SUM([1]COG!$E$20)</f>
        <v>0</v>
      </c>
      <c r="E22" s="49">
        <f t="shared" si="2"/>
        <v>0</v>
      </c>
      <c r="F22" s="49">
        <f>SUM([1]COG!$G$20)</f>
        <v>0</v>
      </c>
      <c r="G22" s="49">
        <f>SUM([1]COG!$H$20)</f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v>112521.96</v>
      </c>
      <c r="D23" s="49">
        <f>SUM([1]COG!$E$21)</f>
        <v>0</v>
      </c>
      <c r="E23" s="49">
        <f t="shared" si="2"/>
        <v>112521.96</v>
      </c>
      <c r="F23" s="49">
        <f>SUM([1]COG!$G$21)</f>
        <v>72785.52</v>
      </c>
      <c r="G23" s="49">
        <f>SUM([1]COG!$H$21)</f>
        <v>0</v>
      </c>
      <c r="H23" s="49">
        <f t="shared" si="3"/>
        <v>39736.44</v>
      </c>
    </row>
    <row r="24" spans="1:8" x14ac:dyDescent="0.2">
      <c r="A24" s="98"/>
      <c r="B24" s="99" t="s">
        <v>63</v>
      </c>
      <c r="C24" s="49"/>
      <c r="D24" s="49">
        <f>SUM([1]COG!$E$22)</f>
        <v>0</v>
      </c>
      <c r="E24" s="49">
        <f t="shared" si="2"/>
        <v>0</v>
      </c>
      <c r="F24" s="49">
        <f>SUM([1]COG!$G$22)</f>
        <v>0</v>
      </c>
      <c r="G24" s="49">
        <f>SUM([1]COG!$H$22)</f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v>76100.52</v>
      </c>
      <c r="D25" s="49">
        <f>SUM([1]COG!$E$23)</f>
        <v>0</v>
      </c>
      <c r="E25" s="49">
        <f t="shared" si="2"/>
        <v>76100.52</v>
      </c>
      <c r="F25" s="49">
        <f>SUM([1]COG!$G$23)</f>
        <v>0</v>
      </c>
      <c r="G25" s="49">
        <f>SUM([1]COG!$H$23)</f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/>
      <c r="D26" s="49">
        <f>SUM([1]COG!$E$24)</f>
        <v>0</v>
      </c>
      <c r="E26" s="49">
        <f t="shared" si="2"/>
        <v>0</v>
      </c>
      <c r="F26" s="49">
        <f>SUM([1]COG!$G$24)</f>
        <v>0</v>
      </c>
      <c r="G26" s="49">
        <f>SUM([1]COG!$H$24)</f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/>
      <c r="D27" s="49">
        <f>SUM([1]COG!$E$25)</f>
        <v>0</v>
      </c>
      <c r="E27" s="49">
        <f t="shared" si="2"/>
        <v>0</v>
      </c>
      <c r="F27" s="49">
        <f>SUM([1]COG!$G$25)</f>
        <v>0</v>
      </c>
      <c r="G27" s="49">
        <f>SUM([1]COG!$H$25)</f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v>890840</v>
      </c>
      <c r="D28" s="49">
        <f>SUM([1]COG!$E$26)</f>
        <v>0</v>
      </c>
      <c r="E28" s="49">
        <f t="shared" si="2"/>
        <v>890840</v>
      </c>
      <c r="F28" s="49">
        <f>SUM([1]COG!$G$26)</f>
        <v>655399.78</v>
      </c>
      <c r="G28" s="49">
        <f>SUM([1]COG!$H$26)</f>
        <v>0</v>
      </c>
      <c r="H28" s="49">
        <f t="shared" si="3"/>
        <v>235440.21999999997</v>
      </c>
    </row>
    <row r="29" spans="1:8" s="95" customFormat="1" x14ac:dyDescent="0.2">
      <c r="A29" s="154" t="s">
        <v>68</v>
      </c>
      <c r="B29" s="155"/>
      <c r="C29" s="94">
        <f>C30+C31+C32+C33+C34+C35+C36+C37+C38</f>
        <v>9323112.3499999996</v>
      </c>
      <c r="D29" s="94">
        <f t="shared" ref="D29:H29" si="5">D30+D31+D32+D33+D34+D35+D36+D37+D38</f>
        <v>0</v>
      </c>
      <c r="E29" s="94">
        <f t="shared" si="5"/>
        <v>9323112.3499999996</v>
      </c>
      <c r="F29" s="94">
        <f>F30+F31+F32+F33+F34+F35+F36+F37+F38</f>
        <v>4900033.97</v>
      </c>
      <c r="G29" s="94">
        <f>G30+G31+G32+G33+G34+G35+G36+G37+G38</f>
        <v>4554790.5</v>
      </c>
      <c r="H29" s="94">
        <f t="shared" si="5"/>
        <v>4423078.3800000008</v>
      </c>
    </row>
    <row r="30" spans="1:8" x14ac:dyDescent="0.2">
      <c r="A30" s="98"/>
      <c r="B30" s="99" t="s">
        <v>69</v>
      </c>
      <c r="C30" s="49">
        <v>186964</v>
      </c>
      <c r="D30" s="49">
        <f>SUM([1]COG!$E$28)</f>
        <v>0</v>
      </c>
      <c r="E30" s="49">
        <f t="shared" si="2"/>
        <v>186964</v>
      </c>
      <c r="F30" s="49">
        <f>SUM([1]COG!$G$28)</f>
        <v>141466</v>
      </c>
      <c r="G30" s="49">
        <f>SUM([1]COG!$H$28)</f>
        <v>137189</v>
      </c>
      <c r="H30" s="49">
        <f t="shared" si="3"/>
        <v>45498</v>
      </c>
    </row>
    <row r="31" spans="1:8" x14ac:dyDescent="0.2">
      <c r="A31" s="98"/>
      <c r="B31" s="99" t="s">
        <v>70</v>
      </c>
      <c r="C31" s="49">
        <v>3914865.15</v>
      </c>
      <c r="D31" s="49">
        <f>SUM([1]COG!$E$29)</f>
        <v>0</v>
      </c>
      <c r="E31" s="49">
        <f t="shared" si="2"/>
        <v>3914865.15</v>
      </c>
      <c r="F31" s="49">
        <f>SUM([1]COG!$G$29)</f>
        <v>1572534.1500000001</v>
      </c>
      <c r="G31" s="49">
        <f>SUM([1]COG!$H$29)</f>
        <v>1336815.7</v>
      </c>
      <c r="H31" s="49">
        <f t="shared" si="3"/>
        <v>2342331</v>
      </c>
    </row>
    <row r="32" spans="1:8" x14ac:dyDescent="0.2">
      <c r="A32" s="98"/>
      <c r="B32" s="99" t="s">
        <v>71</v>
      </c>
      <c r="C32" s="49">
        <v>3494000</v>
      </c>
      <c r="D32" s="49">
        <f>SUM([1]COG!$E$30)</f>
        <v>0</v>
      </c>
      <c r="E32" s="49">
        <f t="shared" si="2"/>
        <v>3494000</v>
      </c>
      <c r="F32" s="49">
        <f>SUM([1]COG!$G$30)</f>
        <v>2513645.65</v>
      </c>
      <c r="G32" s="49">
        <f>SUM([1]COG!$H$30)</f>
        <v>2508749.69</v>
      </c>
      <c r="H32" s="49">
        <f t="shared" si="3"/>
        <v>980354.35000000009</v>
      </c>
    </row>
    <row r="33" spans="1:8" x14ac:dyDescent="0.2">
      <c r="A33" s="98"/>
      <c r="B33" s="99" t="s">
        <v>72</v>
      </c>
      <c r="C33" s="49">
        <v>1086000</v>
      </c>
      <c r="D33" s="49">
        <f>SUM([1]COG!$E$31)</f>
        <v>0</v>
      </c>
      <c r="E33" s="49">
        <f t="shared" si="2"/>
        <v>1086000</v>
      </c>
      <c r="F33" s="49">
        <f>SUM([1]COG!$G$31)</f>
        <v>564352.43000000005</v>
      </c>
      <c r="G33" s="49">
        <f>SUM([1]COG!$H$31)</f>
        <v>467608.43000000005</v>
      </c>
      <c r="H33" s="49">
        <f t="shared" si="3"/>
        <v>521647.56999999995</v>
      </c>
    </row>
    <row r="34" spans="1:8" x14ac:dyDescent="0.2">
      <c r="A34" s="98"/>
      <c r="B34" s="99" t="s">
        <v>73</v>
      </c>
      <c r="C34" s="49">
        <v>15933.2</v>
      </c>
      <c r="D34" s="49">
        <f>SUM([1]COG!$E$32)</f>
        <v>0</v>
      </c>
      <c r="E34" s="49">
        <f t="shared" si="2"/>
        <v>15933.2</v>
      </c>
      <c r="F34" s="49">
        <f>SUM([1]COG!$G$32)</f>
        <v>0</v>
      </c>
      <c r="G34" s="49">
        <f>SUM([1]COG!$H$32)</f>
        <v>0</v>
      </c>
      <c r="H34" s="49">
        <f t="shared" si="3"/>
        <v>15933.2</v>
      </c>
    </row>
    <row r="35" spans="1:8" x14ac:dyDescent="0.2">
      <c r="A35" s="98"/>
      <c r="B35" s="99" t="s">
        <v>74</v>
      </c>
      <c r="C35" s="49"/>
      <c r="D35" s="49">
        <f>SUM([1]COG!$E$33)</f>
        <v>0</v>
      </c>
      <c r="E35" s="49">
        <f t="shared" si="2"/>
        <v>0</v>
      </c>
      <c r="F35" s="49">
        <f>SUM([1]COG!$G$33)</f>
        <v>0</v>
      </c>
      <c r="G35" s="49">
        <f>SUM([1]COG!$H$33)</f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v>572850</v>
      </c>
      <c r="D36" s="49">
        <f>SUM([1]COG!$E$34)</f>
        <v>0</v>
      </c>
      <c r="E36" s="49">
        <f t="shared" si="2"/>
        <v>572850</v>
      </c>
      <c r="F36" s="49">
        <f>SUM([1]COG!$G$34)</f>
        <v>91044.98</v>
      </c>
      <c r="G36" s="49">
        <f>SUM([1]COG!$H$34)</f>
        <v>90444.98</v>
      </c>
      <c r="H36" s="49">
        <f t="shared" si="3"/>
        <v>481805.02</v>
      </c>
    </row>
    <row r="37" spans="1:8" x14ac:dyDescent="0.2">
      <c r="A37" s="98"/>
      <c r="B37" s="99" t="s">
        <v>76</v>
      </c>
      <c r="C37" s="49">
        <v>52500</v>
      </c>
      <c r="D37" s="49">
        <f>SUM([1]COG!$E$35)</f>
        <v>0</v>
      </c>
      <c r="E37" s="49">
        <f t="shared" si="2"/>
        <v>52500</v>
      </c>
      <c r="F37" s="49">
        <f>SUM([1]COG!$G$35)</f>
        <v>16990.759999999998</v>
      </c>
      <c r="G37" s="49">
        <f>SUM([1]COG!$H$35)</f>
        <v>13982.7</v>
      </c>
      <c r="H37" s="49">
        <f t="shared" si="3"/>
        <v>35509.240000000005</v>
      </c>
    </row>
    <row r="38" spans="1:8" x14ac:dyDescent="0.2">
      <c r="A38" s="98"/>
      <c r="B38" s="99" t="s">
        <v>77</v>
      </c>
      <c r="C38" s="49"/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54" t="s">
        <v>78</v>
      </c>
      <c r="B39" s="155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54" t="s">
        <v>88</v>
      </c>
      <c r="B49" s="155"/>
      <c r="C49" s="94">
        <f>SUM(C50:C58)</f>
        <v>18236334.039999999</v>
      </c>
      <c r="D49" s="94">
        <f t="shared" ref="D49:E49" si="7">SUM(D50:D58)</f>
        <v>0</v>
      </c>
      <c r="E49" s="94">
        <f t="shared" si="7"/>
        <v>18236334.039999999</v>
      </c>
      <c r="F49" s="94">
        <f>SUM(F50:F58)</f>
        <v>5923822.5</v>
      </c>
      <c r="G49" s="94">
        <f>SUM(G50:G58)</f>
        <v>0</v>
      </c>
      <c r="H49" s="94">
        <f>SUM(H50:H58)</f>
        <v>12312511.539999997</v>
      </c>
    </row>
    <row r="50" spans="1:8" x14ac:dyDescent="0.2">
      <c r="A50" s="98"/>
      <c r="B50" s="99" t="s">
        <v>89</v>
      </c>
      <c r="C50" s="49">
        <v>17473889.079999998</v>
      </c>
      <c r="D50" s="49">
        <f>SUM([1]COG!$E$48)</f>
        <v>0</v>
      </c>
      <c r="E50" s="49">
        <f t="shared" ref="E50:E56" si="8">SUM(C50:D50)</f>
        <v>17473889.079999998</v>
      </c>
      <c r="F50" s="49">
        <f>SUM([1]COG!$G$48)</f>
        <v>5339092.62</v>
      </c>
      <c r="G50" s="49">
        <f>SUM([1]COG!$H$48)</f>
        <v>0</v>
      </c>
      <c r="H50" s="49">
        <f t="shared" ref="H50:H58" si="9">E50-F50</f>
        <v>12134796.459999997</v>
      </c>
    </row>
    <row r="51" spans="1:8" x14ac:dyDescent="0.2">
      <c r="A51" s="98"/>
      <c r="B51" s="99" t="s">
        <v>90</v>
      </c>
      <c r="C51" s="49">
        <v>123000</v>
      </c>
      <c r="D51" s="49">
        <f>SUM([1]COG!$E$49)</f>
        <v>0</v>
      </c>
      <c r="E51" s="49">
        <f t="shared" si="8"/>
        <v>123000</v>
      </c>
      <c r="F51" s="49">
        <f>SUM([1]COG!$G$49)</f>
        <v>30147.119999999999</v>
      </c>
      <c r="G51" s="49">
        <f>SUM([1]COG!$H$49)</f>
        <v>0</v>
      </c>
      <c r="H51" s="49">
        <f t="shared" si="9"/>
        <v>92852.88</v>
      </c>
    </row>
    <row r="52" spans="1:8" x14ac:dyDescent="0.2">
      <c r="A52" s="98"/>
      <c r="B52" s="99" t="s">
        <v>91</v>
      </c>
      <c r="C52" s="49"/>
      <c r="D52" s="49">
        <f>SUM([1]COG!$E$50)</f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f>SUM([1]COG!$E$51)</f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>
        <f>SUM([1]COG!$E$52)</f>
        <v>0</v>
      </c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>
        <v>639444.96</v>
      </c>
      <c r="D55" s="49">
        <f>SUM([1]COG!$E$53)</f>
        <v>0</v>
      </c>
      <c r="E55" s="49">
        <f t="shared" si="8"/>
        <v>639444.96</v>
      </c>
      <c r="F55" s="49">
        <f>SUM([1]COG!$G$53)</f>
        <v>554582.76</v>
      </c>
      <c r="G55" s="49">
        <f>SUM([1]COG!$H$53)</f>
        <v>0</v>
      </c>
      <c r="H55" s="49">
        <f t="shared" si="9"/>
        <v>84862.199999999953</v>
      </c>
    </row>
    <row r="56" spans="1:8" x14ac:dyDescent="0.2">
      <c r="A56" s="98"/>
      <c r="B56" s="99" t="s">
        <v>95</v>
      </c>
      <c r="C56" s="49"/>
      <c r="D56" s="49">
        <f>SUM([1]COG!$E$54)</f>
        <v>0</v>
      </c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>
        <f>SUM([1]COG!$E$55)</f>
        <v>0</v>
      </c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>
        <f>SUM([1]COG!$E$56)</f>
        <v>0</v>
      </c>
      <c r="E58" s="49"/>
      <c r="F58" s="49"/>
      <c r="G58" s="49"/>
      <c r="H58" s="49">
        <f t="shared" si="9"/>
        <v>0</v>
      </c>
    </row>
    <row r="59" spans="1:8" s="95" customFormat="1" x14ac:dyDescent="0.2">
      <c r="A59" s="154" t="s">
        <v>98</v>
      </c>
      <c r="B59" s="155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54" t="s">
        <v>102</v>
      </c>
      <c r="B63" s="155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54" t="s">
        <v>111</v>
      </c>
      <c r="B72" s="155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54" t="s">
        <v>115</v>
      </c>
      <c r="B76" s="155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70"/>
      <c r="B84" s="171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76"/>
      <c r="B86" s="177"/>
      <c r="C86" s="174"/>
      <c r="D86" s="174"/>
      <c r="E86" s="174"/>
      <c r="F86" s="174"/>
      <c r="G86" s="174"/>
      <c r="H86" s="174"/>
    </row>
    <row r="87" spans="1:8" x14ac:dyDescent="0.2">
      <c r="A87" s="168" t="s">
        <v>123</v>
      </c>
      <c r="B87" s="169"/>
      <c r="C87" s="175"/>
      <c r="D87" s="175"/>
      <c r="E87" s="175"/>
      <c r="F87" s="175"/>
      <c r="G87" s="175"/>
      <c r="H87" s="175"/>
    </row>
    <row r="88" spans="1:8" x14ac:dyDescent="0.2">
      <c r="A88" s="172" t="s">
        <v>50</v>
      </c>
      <c r="B88" s="173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72" t="s">
        <v>58</v>
      </c>
      <c r="B96" s="173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72" t="s">
        <v>68</v>
      </c>
      <c r="B106" s="173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72" t="s">
        <v>78</v>
      </c>
      <c r="B116" s="173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72" t="s">
        <v>88</v>
      </c>
      <c r="B126" s="173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72" t="s">
        <v>98</v>
      </c>
      <c r="B136" s="173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72" t="s">
        <v>102</v>
      </c>
      <c r="B140" s="173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72" t="s">
        <v>111</v>
      </c>
      <c r="B149" s="173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72" t="s">
        <v>115</v>
      </c>
      <c r="B153" s="173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68" t="s">
        <v>124</v>
      </c>
      <c r="B162" s="169"/>
      <c r="C162" s="79">
        <f>C86+C10</f>
        <v>68328600.140000001</v>
      </c>
      <c r="D162" s="79">
        <f t="shared" ref="D162:H162" si="14">D86+D10</f>
        <v>0</v>
      </c>
      <c r="E162" s="79">
        <f t="shared" si="14"/>
        <v>68328600.140000001</v>
      </c>
      <c r="F162" s="79">
        <f t="shared" si="14"/>
        <v>46947378.009999998</v>
      </c>
      <c r="G162" s="79">
        <f t="shared" si="14"/>
        <v>39654041.130000003</v>
      </c>
      <c r="H162" s="48">
        <f t="shared" si="14"/>
        <v>21381222.129999995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1" t="s">
        <v>260</v>
      </c>
      <c r="B3" s="182"/>
      <c r="C3" s="182"/>
      <c r="D3" s="182"/>
      <c r="E3" s="182"/>
      <c r="F3" s="182"/>
      <c r="G3" s="183"/>
    </row>
    <row r="4" spans="1:7" x14ac:dyDescent="0.2">
      <c r="A4" s="184" t="s">
        <v>43</v>
      </c>
      <c r="B4" s="185"/>
      <c r="C4" s="185"/>
      <c r="D4" s="185"/>
      <c r="E4" s="185"/>
      <c r="F4" s="185"/>
      <c r="G4" s="186"/>
    </row>
    <row r="5" spans="1:7" x14ac:dyDescent="0.2">
      <c r="A5" s="184" t="s">
        <v>125</v>
      </c>
      <c r="B5" s="185"/>
      <c r="C5" s="185"/>
      <c r="D5" s="185"/>
      <c r="E5" s="185"/>
      <c r="F5" s="185"/>
      <c r="G5" s="186"/>
    </row>
    <row r="6" spans="1:7" x14ac:dyDescent="0.2">
      <c r="A6" s="184" t="s">
        <v>264</v>
      </c>
      <c r="B6" s="185"/>
      <c r="C6" s="185"/>
      <c r="D6" s="185"/>
      <c r="E6" s="185"/>
      <c r="F6" s="185"/>
      <c r="G6" s="186"/>
    </row>
    <row r="7" spans="1:7" ht="12.75" thickBot="1" x14ac:dyDescent="0.25">
      <c r="A7" s="187" t="s">
        <v>1</v>
      </c>
      <c r="B7" s="188"/>
      <c r="C7" s="188"/>
      <c r="D7" s="188"/>
      <c r="E7" s="188"/>
      <c r="F7" s="188"/>
      <c r="G7" s="189"/>
    </row>
    <row r="8" spans="1:7" ht="12.75" thickBot="1" x14ac:dyDescent="0.25">
      <c r="A8" s="104" t="s">
        <v>2</v>
      </c>
      <c r="B8" s="178" t="s">
        <v>45</v>
      </c>
      <c r="C8" s="179"/>
      <c r="D8" s="179"/>
      <c r="E8" s="179"/>
      <c r="F8" s="180"/>
      <c r="G8" s="104" t="s">
        <v>46</v>
      </c>
    </row>
    <row r="9" spans="1:7" ht="24.75" thickBot="1" x14ac:dyDescent="0.25">
      <c r="A9" s="105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5"/>
    </row>
    <row r="10" spans="1:7" x14ac:dyDescent="0.2">
      <c r="A10" s="50" t="s">
        <v>128</v>
      </c>
      <c r="B10" s="191">
        <f>SUM(B12)</f>
        <v>68328600.140000001</v>
      </c>
      <c r="C10" s="191">
        <f t="shared" ref="C10:G10" si="0">SUM(C12)</f>
        <v>0</v>
      </c>
      <c r="D10" s="191">
        <f t="shared" si="0"/>
        <v>68328600.140000001</v>
      </c>
      <c r="E10" s="191">
        <f t="shared" si="0"/>
        <v>46947378.009999998</v>
      </c>
      <c r="F10" s="191">
        <f t="shared" si="0"/>
        <v>39654041.130000003</v>
      </c>
      <c r="G10" s="191">
        <f t="shared" si="0"/>
        <v>21381222.130000003</v>
      </c>
    </row>
    <row r="11" spans="1:7" x14ac:dyDescent="0.2">
      <c r="A11" s="50" t="s">
        <v>129</v>
      </c>
      <c r="B11" s="192"/>
      <c r="C11" s="192"/>
      <c r="D11" s="192"/>
      <c r="E11" s="192"/>
      <c r="F11" s="192"/>
      <c r="G11" s="192"/>
    </row>
    <row r="12" spans="1:7" ht="24" x14ac:dyDescent="0.2">
      <c r="A12" s="51" t="s">
        <v>263</v>
      </c>
      <c r="B12" s="90">
        <f>SUM(FORMATO_6a_GOG!C10)</f>
        <v>68328600.140000001</v>
      </c>
      <c r="C12" s="90">
        <f>SUM(FORMATO_6a_GOG!D10)</f>
        <v>0</v>
      </c>
      <c r="D12" s="90">
        <f>B12+C12</f>
        <v>68328600.140000001</v>
      </c>
      <c r="E12" s="90">
        <f>SUM(FORMATO_6a_GOG!F10)</f>
        <v>46947378.009999998</v>
      </c>
      <c r="F12" s="90">
        <f>SUM(FORMATO_6a_GOG!G10)</f>
        <v>39654041.130000003</v>
      </c>
      <c r="G12" s="90">
        <f>D12-E12</f>
        <v>21381222.130000003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90"/>
      <c r="C21" s="190"/>
      <c r="D21" s="190"/>
      <c r="E21" s="190"/>
      <c r="F21" s="190"/>
      <c r="G21" s="190"/>
    </row>
    <row r="22" spans="1:7" x14ac:dyDescent="0.2">
      <c r="A22" s="52" t="s">
        <v>139</v>
      </c>
      <c r="B22" s="190"/>
      <c r="C22" s="190"/>
      <c r="D22" s="190"/>
      <c r="E22" s="190"/>
      <c r="F22" s="190"/>
      <c r="G22" s="190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68328600.140000001</v>
      </c>
      <c r="C32" s="91">
        <f t="shared" ref="C32:G32" si="1">C21+C10</f>
        <v>0</v>
      </c>
      <c r="D32" s="91">
        <f t="shared" si="1"/>
        <v>68328600.140000001</v>
      </c>
      <c r="E32" s="91">
        <f t="shared" si="1"/>
        <v>46947378.009999998</v>
      </c>
      <c r="F32" s="91">
        <f t="shared" si="1"/>
        <v>39654041.130000003</v>
      </c>
      <c r="G32" s="91">
        <f t="shared" si="1"/>
        <v>21381222.130000003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140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8" t="s">
        <v>45</v>
      </c>
      <c r="D7" s="179"/>
      <c r="E7" s="179"/>
      <c r="F7" s="179"/>
      <c r="G7" s="180"/>
      <c r="H7" s="104" t="s">
        <v>46</v>
      </c>
    </row>
    <row r="8" spans="1:8" ht="24.75" thickBot="1" x14ac:dyDescent="0.25">
      <c r="A8" s="160"/>
      <c r="B8" s="16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5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68328600.140000001</v>
      </c>
      <c r="D10" s="71">
        <f t="shared" ref="D10:H10" si="0">D11</f>
        <v>0</v>
      </c>
      <c r="E10" s="71">
        <f t="shared" si="0"/>
        <v>68328600.140000001</v>
      </c>
      <c r="F10" s="71">
        <f t="shared" si="0"/>
        <v>46947378.009999998</v>
      </c>
      <c r="G10" s="71">
        <f t="shared" si="0"/>
        <v>39654041.130000003</v>
      </c>
      <c r="H10" s="71">
        <f t="shared" si="0"/>
        <v>21381222.130000003</v>
      </c>
    </row>
    <row r="11" spans="1:8" x14ac:dyDescent="0.2">
      <c r="A11" s="168" t="s">
        <v>142</v>
      </c>
      <c r="B11" s="169"/>
      <c r="C11" s="93">
        <f>C12+C13+C14+C15+C16+C17+C18+C19</f>
        <v>68328600.140000001</v>
      </c>
      <c r="D11" s="93">
        <f t="shared" ref="D11:H11" si="1">D12+D13+D14+D15+D16+D17+D18+D19</f>
        <v>0</v>
      </c>
      <c r="E11" s="93">
        <f t="shared" si="1"/>
        <v>68328600.140000001</v>
      </c>
      <c r="F11" s="93">
        <f t="shared" si="1"/>
        <v>46947378.009999998</v>
      </c>
      <c r="G11" s="93">
        <f t="shared" si="1"/>
        <v>39654041.130000003</v>
      </c>
      <c r="H11" s="93">
        <f t="shared" si="1"/>
        <v>21381222.130000003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68328600.140000001</v>
      </c>
      <c r="D13" s="92">
        <f>SUM(FORMATO_6a_GOG!D10)</f>
        <v>0</v>
      </c>
      <c r="E13" s="92">
        <f>C13+D13</f>
        <v>68328600.140000001</v>
      </c>
      <c r="F13" s="92">
        <f>SUM(FORMATO_6a_GOG!F10)</f>
        <v>46947378.009999998</v>
      </c>
      <c r="G13" s="92">
        <f>SUM(FORMATO_6a_GOG!G10)</f>
        <v>39654041.130000003</v>
      </c>
      <c r="H13" s="92">
        <f>E13-F13</f>
        <v>21381222.130000003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68" t="s">
        <v>151</v>
      </c>
      <c r="B21" s="169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68" t="s">
        <v>159</v>
      </c>
      <c r="B30" s="169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68" t="s">
        <v>169</v>
      </c>
      <c r="B41" s="169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68" t="s">
        <v>174</v>
      </c>
      <c r="B47" s="169"/>
      <c r="C47" s="37"/>
      <c r="D47" s="37"/>
      <c r="E47" s="37"/>
      <c r="F47" s="37"/>
      <c r="G47" s="37"/>
      <c r="H47" s="37"/>
    </row>
    <row r="48" spans="1:8" x14ac:dyDescent="0.2">
      <c r="A48" s="168" t="s">
        <v>142</v>
      </c>
      <c r="B48" s="169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68" t="s">
        <v>151</v>
      </c>
      <c r="B58" s="169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68" t="s">
        <v>159</v>
      </c>
      <c r="B67" s="169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68" t="s">
        <v>169</v>
      </c>
      <c r="B78" s="169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68" t="s">
        <v>124</v>
      </c>
      <c r="B84" s="169"/>
      <c r="C84" s="93">
        <f>C47+C10</f>
        <v>68328600.140000001</v>
      </c>
      <c r="D84" s="93">
        <f t="shared" ref="D84:H84" si="2">D47+D10</f>
        <v>0</v>
      </c>
      <c r="E84" s="93">
        <f t="shared" si="2"/>
        <v>68328600.140000001</v>
      </c>
      <c r="F84" s="93">
        <f t="shared" si="2"/>
        <v>46947378.009999998</v>
      </c>
      <c r="G84" s="93">
        <f t="shared" si="2"/>
        <v>39654041.130000003</v>
      </c>
      <c r="H84" s="93">
        <f t="shared" si="2"/>
        <v>21381222.130000003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14" sqref="A14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6" t="s">
        <v>260</v>
      </c>
      <c r="B2" s="157"/>
      <c r="C2" s="157"/>
      <c r="D2" s="157"/>
      <c r="E2" s="157"/>
      <c r="F2" s="157"/>
      <c r="G2" s="158"/>
    </row>
    <row r="3" spans="1:7" x14ac:dyDescent="0.2">
      <c r="A3" s="112" t="s">
        <v>43</v>
      </c>
      <c r="B3" s="113"/>
      <c r="C3" s="113"/>
      <c r="D3" s="113"/>
      <c r="E3" s="113"/>
      <c r="F3" s="113"/>
      <c r="G3" s="159"/>
    </row>
    <row r="4" spans="1:7" x14ac:dyDescent="0.2">
      <c r="A4" s="112" t="s">
        <v>175</v>
      </c>
      <c r="B4" s="113"/>
      <c r="C4" s="113"/>
      <c r="D4" s="113"/>
      <c r="E4" s="113"/>
      <c r="F4" s="113"/>
      <c r="G4" s="159"/>
    </row>
    <row r="5" spans="1:7" x14ac:dyDescent="0.2">
      <c r="A5" s="112" t="s">
        <v>264</v>
      </c>
      <c r="B5" s="113"/>
      <c r="C5" s="113"/>
      <c r="D5" s="113"/>
      <c r="E5" s="113"/>
      <c r="F5" s="113"/>
      <c r="G5" s="159"/>
    </row>
    <row r="6" spans="1:7" ht="12.75" thickBot="1" x14ac:dyDescent="0.25">
      <c r="A6" s="160" t="s">
        <v>1</v>
      </c>
      <c r="B6" s="161"/>
      <c r="C6" s="161"/>
      <c r="D6" s="161"/>
      <c r="E6" s="161"/>
      <c r="F6" s="161"/>
      <c r="G6" s="162"/>
    </row>
    <row r="7" spans="1:7" ht="12.75" thickBot="1" x14ac:dyDescent="0.25">
      <c r="A7" s="108" t="s">
        <v>2</v>
      </c>
      <c r="B7" s="178" t="s">
        <v>45</v>
      </c>
      <c r="C7" s="179"/>
      <c r="D7" s="179"/>
      <c r="E7" s="179"/>
      <c r="F7" s="180"/>
      <c r="G7" s="104" t="s">
        <v>46</v>
      </c>
    </row>
    <row r="8" spans="1:7" ht="24.75" thickBot="1" x14ac:dyDescent="0.25">
      <c r="A8" s="109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5"/>
    </row>
    <row r="9" spans="1:7" x14ac:dyDescent="0.2">
      <c r="A9" s="56" t="s">
        <v>177</v>
      </c>
      <c r="B9" s="69">
        <f>B10+B11+B12+B15+B16+B19</f>
        <v>39521703.539999999</v>
      </c>
      <c r="C9" s="69">
        <f t="shared" ref="C9:G9" si="0">C10+C11+C12+C15+C16+C19</f>
        <v>0</v>
      </c>
      <c r="D9" s="69">
        <f t="shared" si="0"/>
        <v>39521703.539999999</v>
      </c>
      <c r="E9" s="69">
        <f t="shared" si="0"/>
        <v>35361866.060000002</v>
      </c>
      <c r="F9" s="69">
        <f t="shared" si="0"/>
        <v>35079817.390000001</v>
      </c>
      <c r="G9" s="69">
        <f t="shared" si="0"/>
        <v>4159837.4799999967</v>
      </c>
    </row>
    <row r="10" spans="1:7" x14ac:dyDescent="0.2">
      <c r="A10" s="57" t="s">
        <v>178</v>
      </c>
      <c r="B10" s="70">
        <f>SUM(FORMATO_6a_GOG!C11)</f>
        <v>39521703.539999999</v>
      </c>
      <c r="C10" s="70">
        <f>FORMATO_6a_GOG!D11</f>
        <v>0</v>
      </c>
      <c r="D10" s="69">
        <f>B10+C10</f>
        <v>39521703.539999999</v>
      </c>
      <c r="E10" s="70">
        <f>SUM(FORMATO_6a_GOG!F11)</f>
        <v>35361866.060000002</v>
      </c>
      <c r="F10" s="70">
        <f>SUM(FORMATO_6a_GOG!G11)</f>
        <v>35079817.390000001</v>
      </c>
      <c r="G10" s="70">
        <f>D10-E10</f>
        <v>4159837.4799999967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39521703.539999999</v>
      </c>
      <c r="C32" s="69">
        <f t="shared" ref="C32:G32" si="1">C21+C9</f>
        <v>0</v>
      </c>
      <c r="D32" s="69">
        <f t="shared" si="1"/>
        <v>39521703.539999999</v>
      </c>
      <c r="E32" s="69">
        <f t="shared" si="1"/>
        <v>35361866.060000002</v>
      </c>
      <c r="F32" s="69">
        <f t="shared" si="1"/>
        <v>35079817.390000001</v>
      </c>
      <c r="G32" s="69">
        <f t="shared" si="1"/>
        <v>4159837.4799999967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2021-03-23T18:41:12Z</cp:lastPrinted>
  <dcterms:created xsi:type="dcterms:W3CDTF">2017-01-24T00:42:56Z</dcterms:created>
  <dcterms:modified xsi:type="dcterms:W3CDTF">2021-03-23T19:12:15Z</dcterms:modified>
</cp:coreProperties>
</file>